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fline\ian.furneaux\Downloads\"/>
    </mc:Choice>
  </mc:AlternateContent>
  <xr:revisionPtr revIDLastSave="0" documentId="8_{DD39CD6A-14A8-4524-B088-041F6F6EC308}" xr6:coauthVersionLast="47" xr6:coauthVersionMax="47" xr10:uidLastSave="{00000000-0000-0000-0000-000000000000}"/>
  <bookViews>
    <workbookView xWindow="-110" yWindow="-110" windowWidth="19420" windowHeight="10420" xr2:uid="{0CA06AA4-2524-403A-B42E-A9B952C7D58B}"/>
  </bookViews>
  <sheets>
    <sheet name="Public Table" sheetId="1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Z" localSheetId="0">#REF!</definedName>
    <definedName name="\Z">#REF!</definedName>
    <definedName name="_2004_Data_entered" localSheetId="0">#REF!</definedName>
    <definedName name="_2004_Data_entered">#REF!</definedName>
    <definedName name="cb_gas_export_route_lookup" localSheetId="0">#REF!</definedName>
    <definedName name="cb_gas_export_route_lookup">#REF!</definedName>
    <definedName name="con_bbl_per_tonne" localSheetId="0">#REF!</definedName>
    <definedName name="con_bbl_per_tonne">#REF!</definedName>
    <definedName name="decline" localSheetId="0">#REF!</definedName>
    <definedName name="decline">#REF!</definedName>
    <definedName name="decline_126" localSheetId="0">#REF!</definedName>
    <definedName name="decline_126">#REF!</definedName>
    <definedName name="decline_190" localSheetId="0">#REF!</definedName>
    <definedName name="decline_190">#REF!</definedName>
    <definedName name="Excel_BuiltIn__FilterDatabase_1">#REF!</definedName>
    <definedName name="Excel_BuiltIn__FilterDatabase_1_1">#REF!</definedName>
    <definedName name="export_route_lookup_area" localSheetId="0">#REF!</definedName>
    <definedName name="export_route_lookup_area">#REF!</definedName>
    <definedName name="FIELD" localSheetId="0">#REF!</definedName>
    <definedName name="FIELD">#REF!</definedName>
    <definedName name="Field_names_area" localSheetId="0">#REF!</definedName>
    <definedName name="Field_names_area">#REF!</definedName>
    <definedName name="Filter" localSheetId="0">#REF!</definedName>
    <definedName name="Filter">#REF!</definedName>
    <definedName name="fudge_factor" localSheetId="0">#REF!</definedName>
    <definedName name="fudge_factor">#REF!</definedName>
    <definedName name="fudge_factor_136" localSheetId="0">#REF!</definedName>
    <definedName name="fudge_factor_136">#REF!</definedName>
    <definedName name="fudge_factor_15" localSheetId="0">#REF!</definedName>
    <definedName name="fudge_factor_15">#REF!</definedName>
    <definedName name="fudge_factor_174" localSheetId="0">#REF!</definedName>
    <definedName name="fudge_factor_174">#REF!</definedName>
    <definedName name="fudge_factor_177" localSheetId="0">#REF!</definedName>
    <definedName name="fudge_factor_177">#REF!</definedName>
    <definedName name="fudge_factor_191" localSheetId="0">#REF!</definedName>
    <definedName name="fudge_factor_191">#REF!</definedName>
    <definedName name="fudge_factor_207" localSheetId="0">#REF!</definedName>
    <definedName name="fudge_factor_207">#REF!</definedName>
    <definedName name="fudge_factor_229" localSheetId="0">#REF!</definedName>
    <definedName name="fudge_factor_229">#REF!</definedName>
    <definedName name="fudge_factor_48" localSheetId="0">#REF!</definedName>
    <definedName name="fudge_factor_48">#REF!</definedName>
    <definedName name="fudge_factor_61" localSheetId="0">#REF!</definedName>
    <definedName name="fudge_factor_61">#REF!</definedName>
    <definedName name="fudge_factor_72" localSheetId="0">#REF!</definedName>
    <definedName name="fudge_factor_72">#REF!</definedName>
    <definedName name="Gas_1P_replacement">#REF!</definedName>
    <definedName name="Gas_2P_replacement">#REF!</definedName>
    <definedName name="Gas_3P_replacement" localSheetId="0">#REF!</definedName>
    <definedName name="Gas_3P_replacement">#REF!</definedName>
    <definedName name="Joule_per_BTU" localSheetId="0">#REF!</definedName>
    <definedName name="Joule_per_BTU">#REF!</definedName>
    <definedName name="Liquid__Reserves" localSheetId="0">#REF!</definedName>
    <definedName name="Liquid__Reserves">#REF!</definedName>
    <definedName name="m3_per_boe">#REF!</definedName>
    <definedName name="NGL_bbl_per_tonne" localSheetId="0">#REF!</definedName>
    <definedName name="NGL_bbl_per_tonne">#REF!</definedName>
    <definedName name="Oil_1P_replacement">#REF!</definedName>
    <definedName name="Oil_2P_replacement">#REF!</definedName>
    <definedName name="Oil_3P_replacement" localSheetId="0">#REF!</definedName>
    <definedName name="Oil_3P_replacement">#REF!</definedName>
    <definedName name="oil_bbl_per_tonne" localSheetId="0">#REF!</definedName>
    <definedName name="oil_bbl_per_tonne">#REF!</definedName>
    <definedName name="Operator_filter" localSheetId="0">#REF!</definedName>
    <definedName name="Operator_filter">#REF!</definedName>
    <definedName name="_xlnm.Print_Area" localSheetId="0">'Public Table'!$A$2:$L$40</definedName>
    <definedName name="Profile?_YES_NO_filter" localSheetId="0">#REF!</definedName>
    <definedName name="Profile?_YES_NO_filter">#REF!</definedName>
    <definedName name="Res_codes_table" localSheetId="0">#REF!</definedName>
    <definedName name="Res_codes_table">#REF!</definedName>
    <definedName name="Reserves_data_sort_area" localSheetId="0">#REF!</definedName>
    <definedName name="Reserves_data_sort_area">#REF!</definedName>
    <definedName name="scf_per_boe">#REF!</definedName>
    <definedName name="shrinkage" localSheetId="0">#REF!</definedName>
    <definedName name="shrinkage">#REF!</definedName>
    <definedName name="shrinkage_174" localSheetId="0">#REF!</definedName>
    <definedName name="shrinkage_174">#REF!</definedName>
    <definedName name="subtotal_oil_gas" localSheetId="0">#REF!</definedName>
    <definedName name="subtotal_oil_gas">#REF!</definedName>
    <definedName name="subtotals" localSheetId="0">#REF!</definedName>
    <definedName name="subtotals">#REF!</definedName>
    <definedName name="table_8_full" localSheetId="0">#REF!</definedName>
    <definedName name="table_8_full">#REF!</definedName>
    <definedName name="table_8_short" localSheetId="0">#REF!</definedName>
    <definedName name="table_8_short">#REF!</definedName>
    <definedName name="therms_per_tonne_oil_equivalent" localSheetId="0">#REF!</definedName>
    <definedName name="therms_per_tonne_oil_equivalent">#REF!</definedName>
    <definedName name="Type_of_fluid_filter" localSheetId="0">#REF!</definedName>
    <definedName name="Type_of_fluid_filt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24" i="1" s="1"/>
  <c r="E4" i="1"/>
  <c r="F4" i="1" s="1"/>
  <c r="E29" i="1" l="1"/>
  <c r="N11" i="1"/>
  <c r="N8" i="1"/>
  <c r="O8" i="1"/>
  <c r="G34" i="1"/>
  <c r="O12" i="1"/>
  <c r="G4" i="1"/>
  <c r="N3" i="1"/>
  <c r="F16" i="1"/>
  <c r="F24" i="1" s="1"/>
  <c r="M29" i="1"/>
  <c r="N14" i="1"/>
  <c r="E16" i="1"/>
  <c r="E24" i="1" s="1"/>
  <c r="O7" i="1"/>
  <c r="F34" i="1"/>
  <c r="E19" i="1"/>
  <c r="N12" i="1"/>
  <c r="D19" i="1"/>
  <c r="D29" i="1" l="1"/>
  <c r="F19" i="1"/>
  <c r="F21" i="1" s="1"/>
  <c r="F31" i="1" s="1"/>
  <c r="F32" i="1" s="1"/>
  <c r="K29" i="1"/>
  <c r="N20" i="1"/>
  <c r="J29" i="1"/>
  <c r="N18" i="1"/>
  <c r="L29" i="1"/>
  <c r="O20" i="1"/>
  <c r="O14" i="1"/>
  <c r="N6" i="1"/>
  <c r="D34" i="1"/>
  <c r="N5" i="1"/>
  <c r="O10" i="1"/>
  <c r="O11" i="1"/>
  <c r="M19" i="1"/>
  <c r="N4" i="1"/>
  <c r="O3" i="1"/>
  <c r="H4" i="1"/>
  <c r="G16" i="1"/>
  <c r="G24" i="1" s="1"/>
  <c r="E21" i="1"/>
  <c r="E31" i="1" s="1"/>
  <c r="E32" i="1" s="1"/>
  <c r="F29" i="1"/>
  <c r="L19" i="1"/>
  <c r="G29" i="1"/>
  <c r="O18" i="1"/>
  <c r="H29" i="1"/>
  <c r="D21" i="1"/>
  <c r="D31" i="1" s="1"/>
  <c r="D32" i="1" s="1"/>
  <c r="O5" i="1"/>
  <c r="J19" i="1"/>
  <c r="I19" i="1"/>
  <c r="K19" i="1"/>
  <c r="O6" i="1"/>
  <c r="H19" i="1"/>
  <c r="O17" i="1"/>
  <c r="N10" i="1"/>
  <c r="I29" i="1"/>
  <c r="N17" i="1"/>
  <c r="G19" i="1"/>
  <c r="E34" i="1"/>
  <c r="N7" i="1"/>
  <c r="L21" i="1" l="1"/>
  <c r="O19" i="1"/>
  <c r="H21" i="1"/>
  <c r="O4" i="1"/>
  <c r="H16" i="1"/>
  <c r="H24" i="1" s="1"/>
  <c r="I4" i="1"/>
  <c r="K21" i="1"/>
  <c r="I21" i="1"/>
  <c r="G21" i="1"/>
  <c r="N19" i="1"/>
  <c r="J21" i="1"/>
  <c r="M21" i="1"/>
  <c r="K31" i="1" l="1"/>
  <c r="I16" i="1"/>
  <c r="I24" i="1" s="1"/>
  <c r="J4" i="1"/>
  <c r="I31" i="1"/>
  <c r="M31" i="1"/>
  <c r="O21" i="1"/>
  <c r="H31" i="1"/>
  <c r="J31" i="1"/>
  <c r="N21" i="1"/>
  <c r="G31" i="1"/>
  <c r="G32" i="1" s="1"/>
  <c r="L31" i="1"/>
  <c r="J16" i="1" l="1"/>
  <c r="J24" i="1" s="1"/>
  <c r="K4" i="1"/>
  <c r="L4" i="1" l="1"/>
  <c r="K16" i="1"/>
  <c r="K24" i="1" s="1"/>
  <c r="L16" i="1" l="1"/>
  <c r="L24" i="1" s="1"/>
  <c r="M4" i="1"/>
  <c r="M16" i="1" l="1"/>
  <c r="M24" i="1" s="1"/>
</calcChain>
</file>

<file path=xl/sharedStrings.xml><?xml version="1.0" encoding="utf-8"?>
<sst xmlns="http://schemas.openxmlformats.org/spreadsheetml/2006/main" count="39" uniqueCount="36">
  <si>
    <t>Updated NSTA Projections of UK Oil and Gas Production and Expenditure (March 2024)</t>
  </si>
  <si>
    <t>Change</t>
  </si>
  <si>
    <t>Production</t>
  </si>
  <si>
    <t>Crude Oil (million tonnes)</t>
  </si>
  <si>
    <t>NGLs (million tonnes)</t>
  </si>
  <si>
    <t>Oil (million tonnes)</t>
  </si>
  <si>
    <t>Oil (mtoe)</t>
  </si>
  <si>
    <t>Gross Gas (mtoe)</t>
  </si>
  <si>
    <t>Net Gas (mtoe)</t>
  </si>
  <si>
    <t>Net Gas (billion therms)</t>
  </si>
  <si>
    <t>Oil &amp; Net Gas (mtoe)</t>
  </si>
  <si>
    <t>Production Rate</t>
  </si>
  <si>
    <t>Crude Oil (million bbl/day)</t>
  </si>
  <si>
    <t>NGLs (million bbl/day)</t>
  </si>
  <si>
    <t>Oil (million bbl/day)</t>
  </si>
  <si>
    <t>Net Gas (million boe/day)</t>
  </si>
  <si>
    <t>Total (million boe/day)</t>
  </si>
  <si>
    <t>2023 prices</t>
  </si>
  <si>
    <t>Expenditure (£ billion)</t>
  </si>
  <si>
    <t>Exploration &amp; Appraisal (E&amp;A)</t>
  </si>
  <si>
    <t>Capital Expenditure</t>
  </si>
  <si>
    <t>Operating Costs</t>
  </si>
  <si>
    <t>Decommissioning</t>
  </si>
  <si>
    <t>Total Expenditure</t>
  </si>
  <si>
    <t>Average Unit</t>
  </si>
  <si>
    <t>(£/boe)</t>
  </si>
  <si>
    <t>Operating Cost</t>
  </si>
  <si>
    <t>($/boe)</t>
  </si>
  <si>
    <t>Average Brent</t>
  </si>
  <si>
    <t>Oil Price</t>
  </si>
  <si>
    <t xml:space="preserve">NGLs = natural gas liquids; mtoe = million tonnes of oil equivalent; 1 mtoe = 11.63 TWh;
</t>
  </si>
  <si>
    <t>1 TWh =  1/29.3071 billion therms; bbl = barrels; boe = barrels of oil equivalent;</t>
  </si>
  <si>
    <t>net gas production = gross gas production less producers' own use;</t>
  </si>
  <si>
    <t>average Brent oil price = annual average BFOE (Brent–Forties–Oseberg–Ekofisk–Troll) spot price</t>
  </si>
  <si>
    <t>$/£</t>
  </si>
  <si>
    <t>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</si>
</sst>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"/>
      <name val="Calibri"/>
      <family val="2"/>
      <scheme val="minor"/>
    </font>
    <font>
      <i/>
      <sz val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quotePrefix="1" applyFont="1" applyAlignment="1">
      <alignment horizontal="left"/>
    </xf>
    <xf numFmtId="0" fontId="2" fillId="0" borderId="0" xfId="0" quotePrefix="1" applyFont="1"/>
    <xf numFmtId="0" fontId="2" fillId="0" borderId="0" xfId="0" quotePrefix="1" applyFont="1" applyAlignment="1">
      <alignment horizontal="right" wrapText="1"/>
    </xf>
    <xf numFmtId="0" fontId="2" fillId="0" borderId="0" xfId="0" applyFont="1"/>
    <xf numFmtId="0" fontId="3" fillId="0" borderId="0" xfId="0" quotePrefix="1" applyFont="1" applyAlignment="1">
      <alignment horizontal="left"/>
    </xf>
    <xf numFmtId="2" fontId="3" fillId="0" borderId="0" xfId="0" applyNumberFormat="1" applyFont="1"/>
    <xf numFmtId="2" fontId="4" fillId="0" borderId="0" xfId="0" applyNumberFormat="1" applyFont="1"/>
    <xf numFmtId="164" fontId="3" fillId="0" borderId="0" xfId="1" applyNumberFormat="1" applyFont="1"/>
    <xf numFmtId="0" fontId="3" fillId="0" borderId="0" xfId="0" quotePrefix="1" applyFon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0" fontId="5" fillId="0" borderId="0" xfId="0" applyFont="1" applyAlignment="1">
      <alignment horizontal="left"/>
    </xf>
    <xf numFmtId="0" fontId="5" fillId="0" borderId="0" xfId="0" applyFont="1"/>
    <xf numFmtId="164" fontId="5" fillId="0" borderId="0" xfId="0" applyNumberFormat="1" applyFont="1"/>
    <xf numFmtId="0" fontId="4" fillId="0" borderId="0" xfId="0" quotePrefix="1" applyFont="1"/>
    <xf numFmtId="0" fontId="5" fillId="0" borderId="0" xfId="0" quotePrefix="1" applyFont="1" applyAlignment="1">
      <alignment horizontal="left"/>
    </xf>
    <xf numFmtId="164" fontId="4" fillId="0" borderId="0" xfId="0" applyNumberFormat="1" applyFont="1"/>
    <xf numFmtId="0" fontId="4" fillId="0" borderId="0" xfId="0" quotePrefix="1" applyFont="1" applyAlignment="1">
      <alignment horizontal="left"/>
    </xf>
    <xf numFmtId="2" fontId="2" fillId="0" borderId="0" xfId="0" applyNumberFormat="1" applyFont="1"/>
    <xf numFmtId="164" fontId="2" fillId="0" borderId="0" xfId="1" applyNumberFormat="1" applyFont="1"/>
    <xf numFmtId="1" fontId="4" fillId="0" borderId="0" xfId="0" applyNumberFormat="1" applyFont="1"/>
    <xf numFmtId="0" fontId="2" fillId="0" borderId="1" xfId="0" quotePrefix="1" applyFont="1" applyBorder="1" applyAlignment="1">
      <alignment horizontal="left"/>
    </xf>
    <xf numFmtId="0" fontId="2" fillId="0" borderId="1" xfId="0" applyFont="1" applyBorder="1"/>
    <xf numFmtId="0" fontId="2" fillId="0" borderId="2" xfId="0" quotePrefix="1" applyFont="1" applyBorder="1"/>
    <xf numFmtId="2" fontId="2" fillId="0" borderId="2" xfId="0" applyNumberFormat="1" applyFont="1" applyBorder="1"/>
    <xf numFmtId="0" fontId="2" fillId="0" borderId="3" xfId="0" quotePrefix="1" applyFont="1" applyBorder="1" applyAlignment="1">
      <alignment horizontal="left"/>
    </xf>
    <xf numFmtId="0" fontId="2" fillId="0" borderId="4" xfId="0" quotePrefix="1" applyFont="1" applyBorder="1"/>
    <xf numFmtId="165" fontId="2" fillId="0" borderId="4" xfId="0" applyNumberFormat="1" applyFont="1" applyBorder="1"/>
    <xf numFmtId="165" fontId="2" fillId="0" borderId="5" xfId="0" applyNumberFormat="1" applyFont="1" applyBorder="1"/>
    <xf numFmtId="165" fontId="2" fillId="0" borderId="0" xfId="0" applyNumberFormat="1" applyFont="1"/>
    <xf numFmtId="0" fontId="2" fillId="0" borderId="6" xfId="0" quotePrefix="1" applyFont="1" applyBorder="1" applyAlignment="1">
      <alignment horizontal="left"/>
    </xf>
    <xf numFmtId="0" fontId="3" fillId="0" borderId="7" xfId="0" quotePrefix="1" applyFont="1" applyBorder="1"/>
    <xf numFmtId="0" fontId="3" fillId="0" borderId="4" xfId="0" quotePrefix="1" applyFont="1" applyBorder="1"/>
    <xf numFmtId="165" fontId="3" fillId="0" borderId="4" xfId="0" applyNumberFormat="1" applyFont="1" applyBorder="1"/>
    <xf numFmtId="165" fontId="3" fillId="0" borderId="5" xfId="0" applyNumberFormat="1" applyFont="1" applyBorder="1"/>
    <xf numFmtId="0" fontId="2" fillId="0" borderId="7" xfId="0" quotePrefix="1" applyFont="1" applyBorder="1"/>
    <xf numFmtId="0" fontId="6" fillId="0" borderId="0" xfId="0" quotePrefix="1" applyFont="1" applyAlignment="1">
      <alignment horizontal="left" wrapText="1"/>
    </xf>
    <xf numFmtId="166" fontId="4" fillId="0" borderId="0" xfId="0" applyNumberFormat="1" applyFont="1"/>
    <xf numFmtId="166" fontId="4" fillId="0" borderId="0" xfId="1" applyNumberFormat="1" applyFont="1"/>
    <xf numFmtId="0" fontId="4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C3EE3-4A4D-433A-B1A5-4DBEE9078DC6}">
  <dimension ref="A2:Q45"/>
  <sheetViews>
    <sheetView showGridLines="0" showZeros="0" tabSelected="1" workbookViewId="0"/>
  </sheetViews>
  <sheetFormatPr defaultColWidth="8.7265625" defaultRowHeight="14.5" x14ac:dyDescent="0.35"/>
  <cols>
    <col min="1" max="1" width="19.26953125" style="11" customWidth="1"/>
    <col min="2" max="2" width="2.54296875" style="11" customWidth="1"/>
    <col min="3" max="3" width="4.7265625" style="11" customWidth="1"/>
    <col min="4" max="6" width="6.453125" style="11" bestFit="1" customWidth="1"/>
    <col min="7" max="7" width="6.1796875" style="11" customWidth="1"/>
    <col min="8" max="12" width="6.1796875" style="11" bestFit="1" customWidth="1"/>
    <col min="13" max="13" width="6.1796875" style="11" customWidth="1"/>
    <col min="14" max="15" width="7.54296875" style="11" bestFit="1" customWidth="1"/>
    <col min="18" max="16384" width="8.7265625" style="11"/>
  </cols>
  <sheetData>
    <row r="2" spans="1:15" x14ac:dyDescent="0.3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 t="s">
        <v>1</v>
      </c>
      <c r="O2" s="3" t="s">
        <v>1</v>
      </c>
    </row>
    <row r="3" spans="1:15" x14ac:dyDescent="0.3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 t="str">
        <f t="shared" ref="N3:O3" si="0">F4&amp;" to"</f>
        <v>2022 to</v>
      </c>
      <c r="O3" s="3" t="str">
        <f t="shared" si="0"/>
        <v>2023 to</v>
      </c>
    </row>
    <row r="4" spans="1:15" x14ac:dyDescent="0.35">
      <c r="A4" s="4" t="s">
        <v>2</v>
      </c>
      <c r="B4" s="4"/>
      <c r="C4" s="4"/>
      <c r="D4" s="4">
        <v>2020</v>
      </c>
      <c r="E4" s="4">
        <f t="shared" ref="E4:M4" si="1">D4+1</f>
        <v>2021</v>
      </c>
      <c r="F4" s="4">
        <f t="shared" si="1"/>
        <v>2022</v>
      </c>
      <c r="G4" s="4">
        <f t="shared" si="1"/>
        <v>2023</v>
      </c>
      <c r="H4" s="4">
        <f t="shared" si="1"/>
        <v>2024</v>
      </c>
      <c r="I4" s="4">
        <f t="shared" si="1"/>
        <v>2025</v>
      </c>
      <c r="J4" s="4">
        <f t="shared" si="1"/>
        <v>2026</v>
      </c>
      <c r="K4" s="4">
        <f t="shared" si="1"/>
        <v>2027</v>
      </c>
      <c r="L4" s="4">
        <f t="shared" si="1"/>
        <v>2028</v>
      </c>
      <c r="M4" s="4">
        <f t="shared" si="1"/>
        <v>2029</v>
      </c>
      <c r="N4" s="3">
        <f t="shared" ref="N4:O4" si="2">G4</f>
        <v>2023</v>
      </c>
      <c r="O4" s="3">
        <f t="shared" si="2"/>
        <v>2024</v>
      </c>
    </row>
    <row r="5" spans="1:15" x14ac:dyDescent="0.35">
      <c r="A5" s="5" t="s">
        <v>3</v>
      </c>
      <c r="B5" s="5"/>
      <c r="C5" s="5"/>
      <c r="D5" s="6">
        <v>45.658049999999996</v>
      </c>
      <c r="E5" s="6">
        <v>38.238500000000002</v>
      </c>
      <c r="F5" s="6">
        <v>34.934930000000001</v>
      </c>
      <c r="G5" s="6">
        <v>31.186820000000004</v>
      </c>
      <c r="H5" s="6">
        <v>29.199126054536883</v>
      </c>
      <c r="I5" s="6">
        <v>27.372186200304927</v>
      </c>
      <c r="J5" s="6">
        <v>25.729855028286632</v>
      </c>
      <c r="K5" s="6">
        <v>24.186063726589438</v>
      </c>
      <c r="L5" s="6">
        <v>22.797187299988575</v>
      </c>
      <c r="M5" s="6">
        <v>21.370805908814425</v>
      </c>
      <c r="N5" s="8">
        <f t="shared" ref="N5:O8" si="3">G5/F5-1</f>
        <v>-0.10728832145935308</v>
      </c>
      <c r="O5" s="8">
        <f t="shared" si="3"/>
        <v>-6.3735063256308955E-2</v>
      </c>
    </row>
    <row r="6" spans="1:15" x14ac:dyDescent="0.35">
      <c r="A6" s="9" t="s">
        <v>4</v>
      </c>
      <c r="B6" s="10"/>
      <c r="C6" s="10"/>
      <c r="D6" s="6">
        <v>3.3271900000000003</v>
      </c>
      <c r="E6" s="6">
        <v>2.62521</v>
      </c>
      <c r="F6" s="6">
        <v>2.8172799999999998</v>
      </c>
      <c r="G6" s="6">
        <v>2.2590400000000002</v>
      </c>
      <c r="H6" s="6">
        <v>2.1150599427014676</v>
      </c>
      <c r="I6" s="6">
        <v>1.9827242249750641</v>
      </c>
      <c r="J6" s="6">
        <v>1.8637607714765603</v>
      </c>
      <c r="K6" s="6">
        <v>1.7519351251879667</v>
      </c>
      <c r="L6" s="6">
        <v>1.65133085060183</v>
      </c>
      <c r="M6" s="6">
        <v>1.548009876616087</v>
      </c>
      <c r="N6" s="8">
        <f t="shared" si="3"/>
        <v>-0.19814856883234877</v>
      </c>
      <c r="O6" s="8">
        <f t="shared" si="3"/>
        <v>-6.3735063256309177E-2</v>
      </c>
    </row>
    <row r="7" spans="1:15" x14ac:dyDescent="0.35">
      <c r="A7" s="11" t="s">
        <v>5</v>
      </c>
      <c r="D7" s="7">
        <v>48.985239999999997</v>
      </c>
      <c r="E7" s="7">
        <v>40.863710000000005</v>
      </c>
      <c r="F7" s="7">
        <v>37.752209999999998</v>
      </c>
      <c r="G7" s="7">
        <v>33.445860000000003</v>
      </c>
      <c r="H7" s="7">
        <v>31.314185997238351</v>
      </c>
      <c r="I7" s="7">
        <v>29.354910425279993</v>
      </c>
      <c r="J7" s="7">
        <v>27.593615799763192</v>
      </c>
      <c r="K7" s="7">
        <v>25.937998851777404</v>
      </c>
      <c r="L7" s="7">
        <v>24.448518150590406</v>
      </c>
      <c r="M7" s="7">
        <v>22.918815785430514</v>
      </c>
      <c r="N7" s="12">
        <f t="shared" si="3"/>
        <v>-0.11406881875259745</v>
      </c>
      <c r="O7" s="12">
        <f t="shared" si="3"/>
        <v>-6.3735063256308955E-2</v>
      </c>
    </row>
    <row r="8" spans="1:15" x14ac:dyDescent="0.35">
      <c r="A8" s="11" t="s">
        <v>6</v>
      </c>
      <c r="D8" s="7">
        <v>53.67</v>
      </c>
      <c r="E8" s="7">
        <v>44.75</v>
      </c>
      <c r="F8" s="7">
        <v>41.339999999999996</v>
      </c>
      <c r="G8" s="7">
        <v>36.624395032767616</v>
      </c>
      <c r="H8" s="7">
        <v>34.290136898630131</v>
      </c>
      <c r="I8" s="7">
        <v>32.144661119999988</v>
      </c>
      <c r="J8" s="7">
        <v>30.215981452799991</v>
      </c>
      <c r="K8" s="7">
        <v>28.403022565631993</v>
      </c>
      <c r="L8" s="7">
        <v>26.771988721863096</v>
      </c>
      <c r="M8" s="7">
        <v>25.096910738992424</v>
      </c>
      <c r="N8" s="12">
        <f t="shared" si="3"/>
        <v>-0.11406881875259756</v>
      </c>
      <c r="O8" s="12">
        <f t="shared" si="3"/>
        <v>-6.3735063256308733E-2</v>
      </c>
    </row>
    <row r="9" spans="1:15" s="14" customFormat="1" ht="3.5" x14ac:dyDescent="0.15">
      <c r="A9" s="13"/>
      <c r="B9" s="13"/>
      <c r="C9" s="13"/>
      <c r="N9" s="15"/>
    </row>
    <row r="10" spans="1:15" x14ac:dyDescent="0.35">
      <c r="A10" s="9" t="s">
        <v>7</v>
      </c>
      <c r="B10" s="9"/>
      <c r="C10" s="9"/>
      <c r="D10" s="6">
        <v>37.714903823775693</v>
      </c>
      <c r="E10" s="6">
        <v>31.378113096584904</v>
      </c>
      <c r="F10" s="6">
        <v>36.330649560554441</v>
      </c>
      <c r="G10" s="6">
        <v>32.908466895958739</v>
      </c>
      <c r="H10" s="6">
        <v>30.197573735834766</v>
      </c>
      <c r="I10" s="6">
        <v>27.705861367468071</v>
      </c>
      <c r="J10" s="6">
        <v>24.935275230721263</v>
      </c>
      <c r="K10" s="6">
        <v>22.441747707649139</v>
      </c>
      <c r="L10" s="6">
        <v>20.252908753149661</v>
      </c>
      <c r="M10" s="6">
        <v>18.1778156431958</v>
      </c>
      <c r="N10" s="8">
        <f t="shared" ref="N10:O12" si="4">G10/F10-1</f>
        <v>-9.4195471481778759E-2</v>
      </c>
      <c r="O10" s="8">
        <f t="shared" si="4"/>
        <v>-8.2376768528736322E-2</v>
      </c>
    </row>
    <row r="11" spans="1:15" x14ac:dyDescent="0.35">
      <c r="A11" s="16" t="s">
        <v>8</v>
      </c>
      <c r="B11" s="16"/>
      <c r="C11" s="16"/>
      <c r="D11" s="7">
        <v>33.320229999999995</v>
      </c>
      <c r="E11" s="7">
        <v>27.640989999999999</v>
      </c>
      <c r="F11" s="7">
        <v>32.575759999999995</v>
      </c>
      <c r="G11" s="7">
        <v>29.341505588993989</v>
      </c>
      <c r="H11" s="7">
        <v>26.588280057870296</v>
      </c>
      <c r="I11" s="7">
        <v>24.307308397955623</v>
      </c>
      <c r="J11" s="7">
        <v>21.685456227841726</v>
      </c>
      <c r="K11" s="7">
        <v>19.301113992902067</v>
      </c>
      <c r="L11" s="7">
        <v>17.196121317105007</v>
      </c>
      <c r="M11" s="7">
        <v>15.306374989969566</v>
      </c>
      <c r="N11" s="12">
        <f t="shared" si="4"/>
        <v>-9.9284081507415523E-2</v>
      </c>
      <c r="O11" s="12">
        <f t="shared" si="4"/>
        <v>-9.3833819221479486E-2</v>
      </c>
    </row>
    <row r="12" spans="1:15" x14ac:dyDescent="0.35">
      <c r="A12" s="16" t="s">
        <v>9</v>
      </c>
      <c r="B12" s="16"/>
      <c r="C12" s="16"/>
      <c r="D12" s="7">
        <v>13.222539074149267</v>
      </c>
      <c r="E12" s="7">
        <v>10.968833958324092</v>
      </c>
      <c r="F12" s="7">
        <v>12.927109430820517</v>
      </c>
      <c r="G12" s="7">
        <v>11.643653244435654</v>
      </c>
      <c r="H12" s="7">
        <v>10.551084790819685</v>
      </c>
      <c r="I12" s="7">
        <v>9.6459218642657891</v>
      </c>
      <c r="J12" s="7">
        <v>8.6054865861787508</v>
      </c>
      <c r="K12" s="7">
        <v>7.6593028903388962</v>
      </c>
      <c r="L12" s="7">
        <v>6.8239740853899313</v>
      </c>
      <c r="M12" s="7">
        <v>6.0740619554082826</v>
      </c>
      <c r="N12" s="12">
        <f t="shared" si="4"/>
        <v>-9.9284081507415411E-2</v>
      </c>
      <c r="O12" s="12">
        <f t="shared" si="4"/>
        <v>-9.3833819221479597E-2</v>
      </c>
    </row>
    <row r="13" spans="1:15" s="14" customFormat="1" ht="3.5" x14ac:dyDescent="0.15">
      <c r="A13" s="17"/>
      <c r="B13" s="17"/>
      <c r="C13" s="17"/>
      <c r="N13" s="15"/>
    </row>
    <row r="14" spans="1:15" x14ac:dyDescent="0.35">
      <c r="A14" s="11" t="s">
        <v>10</v>
      </c>
      <c r="D14" s="7">
        <v>86.990229999999997</v>
      </c>
      <c r="E14" s="7">
        <v>72.390990000000002</v>
      </c>
      <c r="F14" s="7">
        <v>73.915759999999992</v>
      </c>
      <c r="G14" s="7">
        <v>65.965900621761605</v>
      </c>
      <c r="H14" s="7">
        <v>60.878416956500431</v>
      </c>
      <c r="I14" s="7">
        <v>56.451969517955611</v>
      </c>
      <c r="J14" s="7">
        <v>51.90143768064172</v>
      </c>
      <c r="K14" s="7">
        <v>47.70413655853406</v>
      </c>
      <c r="L14" s="7">
        <v>43.968110038968106</v>
      </c>
      <c r="M14" s="7">
        <v>40.40328572896199</v>
      </c>
      <c r="N14" s="12">
        <f t="shared" ref="N14:O14" si="5">G14/F14-1</f>
        <v>-0.1075529681117855</v>
      </c>
      <c r="O14" s="12">
        <f t="shared" si="5"/>
        <v>-7.7122931958922614E-2</v>
      </c>
    </row>
    <row r="15" spans="1:15" s="14" customFormat="1" ht="3.5" x14ac:dyDescent="0.15">
      <c r="N15" s="15"/>
    </row>
    <row r="16" spans="1:15" x14ac:dyDescent="0.35">
      <c r="A16" s="2" t="s">
        <v>11</v>
      </c>
      <c r="B16" s="2"/>
      <c r="C16" s="2"/>
      <c r="D16" s="4">
        <f t="shared" ref="D16:M16" si="6">D4</f>
        <v>2020</v>
      </c>
      <c r="E16" s="4">
        <f t="shared" si="6"/>
        <v>2021</v>
      </c>
      <c r="F16" s="4">
        <f t="shared" si="6"/>
        <v>2022</v>
      </c>
      <c r="G16" s="4">
        <f t="shared" si="6"/>
        <v>2023</v>
      </c>
      <c r="H16" s="4">
        <f t="shared" si="6"/>
        <v>2024</v>
      </c>
      <c r="I16" s="4">
        <f t="shared" si="6"/>
        <v>2025</v>
      </c>
      <c r="J16" s="4">
        <f t="shared" si="6"/>
        <v>2026</v>
      </c>
      <c r="K16" s="4">
        <f t="shared" si="6"/>
        <v>2027</v>
      </c>
      <c r="L16" s="4">
        <f t="shared" si="6"/>
        <v>2028</v>
      </c>
      <c r="M16" s="4">
        <f t="shared" si="6"/>
        <v>2029</v>
      </c>
      <c r="N16" s="18"/>
    </row>
    <row r="17" spans="1:15" x14ac:dyDescent="0.35">
      <c r="A17" s="5" t="s">
        <v>12</v>
      </c>
      <c r="B17" s="5"/>
      <c r="C17" s="5"/>
      <c r="D17" s="6">
        <v>0.92180522620503236</v>
      </c>
      <c r="E17" s="6">
        <v>0.77412461188731285</v>
      </c>
      <c r="F17" s="6">
        <v>0.70724503125280658</v>
      </c>
      <c r="G17" s="6">
        <v>0.63136589898922524</v>
      </c>
      <c r="H17" s="6">
        <v>0.58951065579216877</v>
      </c>
      <c r="I17" s="6">
        <v>0.55414001644463862</v>
      </c>
      <c r="J17" s="6">
        <v>0.52089161545796026</v>
      </c>
      <c r="K17" s="6">
        <v>0.48963811853048272</v>
      </c>
      <c r="L17" s="6">
        <v>0.46025983141865373</v>
      </c>
      <c r="M17" s="6">
        <v>0.43264424153353448</v>
      </c>
      <c r="N17" s="8">
        <f t="shared" ref="N17:O21" si="7">G17/F17-1</f>
        <v>-0.10728832145935308</v>
      </c>
      <c r="O17" s="8">
        <f t="shared" si="7"/>
        <v>-6.6293164176373653E-2</v>
      </c>
    </row>
    <row r="18" spans="1:15" x14ac:dyDescent="0.35">
      <c r="A18" s="5" t="s">
        <v>13</v>
      </c>
      <c r="B18" s="5"/>
      <c r="C18" s="5"/>
      <c r="D18" s="6">
        <v>9.6438372769871092E-2</v>
      </c>
      <c r="E18" s="6">
        <v>7.6300000812718163E-2</v>
      </c>
      <c r="F18" s="6">
        <v>8.1882388947800228E-2</v>
      </c>
      <c r="G18" s="6">
        <v>6.5657510765219876E-2</v>
      </c>
      <c r="H18" s="6">
        <v>6.1304866624649124E-2</v>
      </c>
      <c r="I18" s="6">
        <v>5.762657462717017E-2</v>
      </c>
      <c r="J18" s="6">
        <v>5.4168980149539955E-2</v>
      </c>
      <c r="K18" s="6">
        <v>5.091884134056756E-2</v>
      </c>
      <c r="L18" s="6">
        <v>4.7863710860133503E-2</v>
      </c>
      <c r="M18" s="6">
        <v>4.4991888208525489E-2</v>
      </c>
      <c r="N18" s="8">
        <f t="shared" si="7"/>
        <v>-0.19814856883234877</v>
      </c>
      <c r="O18" s="8">
        <f t="shared" si="7"/>
        <v>-6.6293164176373764E-2</v>
      </c>
    </row>
    <row r="19" spans="1:15" x14ac:dyDescent="0.35">
      <c r="A19" s="19" t="s">
        <v>14</v>
      </c>
      <c r="B19" s="19"/>
      <c r="C19" s="19"/>
      <c r="D19" s="7">
        <f t="shared" ref="D19:M19" si="8">D17+D18</f>
        <v>1.0182435989749035</v>
      </c>
      <c r="E19" s="7">
        <f t="shared" si="8"/>
        <v>0.850424612700031</v>
      </c>
      <c r="F19" s="7">
        <f t="shared" si="8"/>
        <v>0.78912742020060678</v>
      </c>
      <c r="G19" s="7">
        <f t="shared" si="8"/>
        <v>0.6970234097544451</v>
      </c>
      <c r="H19" s="7">
        <f t="shared" si="8"/>
        <v>0.65081552241681795</v>
      </c>
      <c r="I19" s="7">
        <f t="shared" si="8"/>
        <v>0.61176659107180875</v>
      </c>
      <c r="J19" s="7">
        <f t="shared" si="8"/>
        <v>0.57506059560750022</v>
      </c>
      <c r="K19" s="7">
        <f t="shared" si="8"/>
        <v>0.54055695987105024</v>
      </c>
      <c r="L19" s="7">
        <f t="shared" si="8"/>
        <v>0.5081235422787872</v>
      </c>
      <c r="M19" s="7">
        <f t="shared" si="8"/>
        <v>0.47763612974205999</v>
      </c>
      <c r="N19" s="12">
        <f t="shared" si="7"/>
        <v>-0.11671627178123856</v>
      </c>
      <c r="O19" s="12">
        <f t="shared" si="7"/>
        <v>-6.6293164176373542E-2</v>
      </c>
    </row>
    <row r="20" spans="1:15" x14ac:dyDescent="0.35">
      <c r="A20" s="16" t="s">
        <v>15</v>
      </c>
      <c r="B20" s="16"/>
      <c r="C20" s="16"/>
      <c r="D20" s="7">
        <v>0.58090546504616547</v>
      </c>
      <c r="E20" s="7">
        <v>0.48147923842701928</v>
      </c>
      <c r="F20" s="7">
        <v>0.56525135618800182</v>
      </c>
      <c r="G20" s="7">
        <v>0.50913089446805504</v>
      </c>
      <c r="H20" s="7">
        <v>0.46009665936369221</v>
      </c>
      <c r="I20" s="7">
        <v>0.42177800417317735</v>
      </c>
      <c r="J20" s="7">
        <v>0.37628388539033597</v>
      </c>
      <c r="K20" s="7">
        <v>0.33491101544298935</v>
      </c>
      <c r="L20" s="7">
        <v>0.29757013070391608</v>
      </c>
      <c r="M20" s="7">
        <v>0.26559470051972422</v>
      </c>
      <c r="N20" s="12">
        <f t="shared" si="7"/>
        <v>-9.9284081507415634E-2</v>
      </c>
      <c r="O20" s="12">
        <f t="shared" si="7"/>
        <v>-9.6309683103387944E-2</v>
      </c>
    </row>
    <row r="21" spans="1:15" x14ac:dyDescent="0.35">
      <c r="A21" s="2" t="s">
        <v>16</v>
      </c>
      <c r="B21" s="2"/>
      <c r="C21" s="2"/>
      <c r="D21" s="20">
        <f t="shared" ref="D21:M21" si="9">D19+D20</f>
        <v>1.599149064021069</v>
      </c>
      <c r="E21" s="20">
        <f t="shared" si="9"/>
        <v>1.3319038511270502</v>
      </c>
      <c r="F21" s="20">
        <f t="shared" si="9"/>
        <v>1.3543787763886086</v>
      </c>
      <c r="G21" s="20">
        <f t="shared" si="9"/>
        <v>1.2061543042225003</v>
      </c>
      <c r="H21" s="20">
        <f t="shared" si="9"/>
        <v>1.1109121817805101</v>
      </c>
      <c r="I21" s="20">
        <f t="shared" si="9"/>
        <v>1.0335445952449862</v>
      </c>
      <c r="J21" s="20">
        <f t="shared" si="9"/>
        <v>0.95134448099783619</v>
      </c>
      <c r="K21" s="20">
        <f t="shared" si="9"/>
        <v>0.87546797531403953</v>
      </c>
      <c r="L21" s="20">
        <f t="shared" si="9"/>
        <v>0.80569367298270333</v>
      </c>
      <c r="M21" s="20">
        <f t="shared" si="9"/>
        <v>0.74323083026178427</v>
      </c>
      <c r="N21" s="21">
        <f t="shared" si="7"/>
        <v>-0.10944092948749717</v>
      </c>
      <c r="O21" s="21">
        <f t="shared" si="7"/>
        <v>-7.8963464383094983E-2</v>
      </c>
    </row>
    <row r="22" spans="1:15" s="14" customFormat="1" ht="3.5" x14ac:dyDescent="0.15"/>
    <row r="23" spans="1:15" x14ac:dyDescent="0.35">
      <c r="C23" s="22"/>
      <c r="D23" s="4"/>
      <c r="E23" s="4"/>
      <c r="F23" s="4"/>
      <c r="G23" s="4"/>
      <c r="H23" s="23" t="s">
        <v>17</v>
      </c>
      <c r="I23" s="24"/>
      <c r="J23" s="24"/>
      <c r="K23" s="24"/>
      <c r="L23" s="24"/>
      <c r="M23" s="24"/>
    </row>
    <row r="24" spans="1:15" x14ac:dyDescent="0.35">
      <c r="A24" s="2" t="s">
        <v>18</v>
      </c>
      <c r="B24" s="2"/>
      <c r="C24" s="2"/>
      <c r="D24" s="4">
        <f t="shared" ref="D24:M24" si="10">D16</f>
        <v>2020</v>
      </c>
      <c r="E24" s="4">
        <f t="shared" si="10"/>
        <v>2021</v>
      </c>
      <c r="F24" s="4">
        <f t="shared" si="10"/>
        <v>2022</v>
      </c>
      <c r="G24" s="4">
        <f t="shared" si="10"/>
        <v>2023</v>
      </c>
      <c r="H24" s="4">
        <f t="shared" si="10"/>
        <v>2024</v>
      </c>
      <c r="I24" s="4">
        <f t="shared" si="10"/>
        <v>2025</v>
      </c>
      <c r="J24" s="4">
        <f t="shared" si="10"/>
        <v>2026</v>
      </c>
      <c r="K24" s="4">
        <f t="shared" si="10"/>
        <v>2027</v>
      </c>
      <c r="L24" s="4">
        <f t="shared" si="10"/>
        <v>2028</v>
      </c>
      <c r="M24" s="4">
        <f t="shared" si="10"/>
        <v>2029</v>
      </c>
    </row>
    <row r="25" spans="1:15" x14ac:dyDescent="0.35">
      <c r="A25" s="16" t="s">
        <v>19</v>
      </c>
      <c r="B25" s="16"/>
      <c r="C25" s="16"/>
      <c r="D25" s="7">
        <v>0.32100000000000001</v>
      </c>
      <c r="E25" s="7">
        <v>0.36899999999999999</v>
      </c>
      <c r="F25" s="7">
        <v>0.53460000000000008</v>
      </c>
      <c r="G25" s="7">
        <v>0.35299999999999998</v>
      </c>
      <c r="H25" s="7">
        <v>0.26700000000000002</v>
      </c>
      <c r="I25" s="7">
        <v>0.26700000000000002</v>
      </c>
      <c r="J25" s="7">
        <v>0.32500000000000001</v>
      </c>
      <c r="K25" s="7">
        <v>0.32500000000000001</v>
      </c>
      <c r="L25" s="7">
        <v>0.32500000000000001</v>
      </c>
      <c r="M25" s="7">
        <v>0.32500000000000001</v>
      </c>
      <c r="N25" s="12"/>
      <c r="O25" s="12"/>
    </row>
    <row r="26" spans="1:15" x14ac:dyDescent="0.35">
      <c r="A26" s="11" t="s">
        <v>20</v>
      </c>
      <c r="D26" s="7">
        <v>3.7203322999999999</v>
      </c>
      <c r="E26" s="7">
        <v>3.3897145999999996</v>
      </c>
      <c r="F26" s="7">
        <v>4.0705946000000006</v>
      </c>
      <c r="G26" s="7">
        <v>4.8654848000000008</v>
      </c>
      <c r="H26" s="7">
        <v>5</v>
      </c>
      <c r="I26" s="7">
        <v>4.5</v>
      </c>
      <c r="J26" s="7">
        <v>4</v>
      </c>
      <c r="K26" s="7">
        <v>3</v>
      </c>
      <c r="L26" s="7">
        <v>2.5</v>
      </c>
      <c r="M26" s="7">
        <v>2</v>
      </c>
      <c r="N26" s="12"/>
      <c r="O26" s="12"/>
    </row>
    <row r="27" spans="1:15" x14ac:dyDescent="0.35">
      <c r="A27" s="11" t="s">
        <v>21</v>
      </c>
      <c r="D27" s="7">
        <v>6.5957136915399994</v>
      </c>
      <c r="E27" s="7">
        <v>7.304049151829008</v>
      </c>
      <c r="F27" s="7">
        <v>8.0830397561110097</v>
      </c>
      <c r="G27" s="7">
        <v>8.1411104284310589</v>
      </c>
      <c r="H27" s="7">
        <v>7.9</v>
      </c>
      <c r="I27" s="7">
        <v>7</v>
      </c>
      <c r="J27" s="7">
        <v>6.3</v>
      </c>
      <c r="K27" s="7">
        <v>6</v>
      </c>
      <c r="L27" s="7">
        <v>5.6</v>
      </c>
      <c r="M27" s="7">
        <v>5.3</v>
      </c>
      <c r="N27" s="12"/>
      <c r="O27" s="12"/>
    </row>
    <row r="28" spans="1:15" x14ac:dyDescent="0.35">
      <c r="A28" s="11" t="s">
        <v>22</v>
      </c>
      <c r="D28" s="7">
        <v>1.0519273</v>
      </c>
      <c r="E28" s="7">
        <v>1.2056026000000002</v>
      </c>
      <c r="F28" s="7">
        <v>1.6457077999999998</v>
      </c>
      <c r="G28" s="7">
        <v>2.0238092000000001</v>
      </c>
      <c r="H28" s="7">
        <v>2.2999999999999998</v>
      </c>
      <c r="I28" s="7">
        <v>2.5</v>
      </c>
      <c r="J28" s="7">
        <v>2.5</v>
      </c>
      <c r="K28" s="7">
        <v>2.5</v>
      </c>
      <c r="L28" s="7">
        <v>2.5</v>
      </c>
      <c r="M28" s="7">
        <v>2.5</v>
      </c>
      <c r="N28" s="12"/>
      <c r="O28" s="12"/>
    </row>
    <row r="29" spans="1:15" x14ac:dyDescent="0.35">
      <c r="A29" s="25" t="s">
        <v>23</v>
      </c>
      <c r="B29" s="25"/>
      <c r="C29" s="25"/>
      <c r="D29" s="26">
        <f t="shared" ref="D29:M29" si="11">SUM(D25:D28)</f>
        <v>11.688973291539998</v>
      </c>
      <c r="E29" s="26">
        <f t="shared" si="11"/>
        <v>12.268366351829007</v>
      </c>
      <c r="F29" s="26">
        <f t="shared" si="11"/>
        <v>14.333942156111011</v>
      </c>
      <c r="G29" s="26">
        <f t="shared" si="11"/>
        <v>15.38340442843106</v>
      </c>
      <c r="H29" s="26">
        <f t="shared" si="11"/>
        <v>15.467000000000002</v>
      </c>
      <c r="I29" s="26">
        <f t="shared" si="11"/>
        <v>14.266999999999999</v>
      </c>
      <c r="J29" s="26">
        <f t="shared" si="11"/>
        <v>13.125</v>
      </c>
      <c r="K29" s="26">
        <f t="shared" si="11"/>
        <v>11.824999999999999</v>
      </c>
      <c r="L29" s="26">
        <f t="shared" si="11"/>
        <v>10.925000000000001</v>
      </c>
      <c r="M29" s="26">
        <f t="shared" si="11"/>
        <v>10.125</v>
      </c>
      <c r="N29" s="12"/>
      <c r="O29" s="12"/>
    </row>
    <row r="30" spans="1:15" s="14" customFormat="1" ht="3.5" x14ac:dyDescent="0.15"/>
    <row r="31" spans="1:15" ht="15" customHeight="1" x14ac:dyDescent="0.35">
      <c r="A31" s="27" t="s">
        <v>24</v>
      </c>
      <c r="B31" s="28" t="s">
        <v>25</v>
      </c>
      <c r="C31" s="28"/>
      <c r="D31" s="29">
        <f t="shared" ref="D31:M31" si="12">D27/(D21*D43)*1000</f>
        <v>11.269165624017102</v>
      </c>
      <c r="E31" s="29">
        <f t="shared" si="12"/>
        <v>15.024428039397536</v>
      </c>
      <c r="F31" s="29">
        <f t="shared" si="12"/>
        <v>16.350901820356075</v>
      </c>
      <c r="G31" s="30">
        <f t="shared" si="12"/>
        <v>18.492171403446999</v>
      </c>
      <c r="H31" s="31">
        <f t="shared" si="12"/>
        <v>19.429708133146153</v>
      </c>
      <c r="I31" s="31">
        <f t="shared" si="12"/>
        <v>18.555640733852368</v>
      </c>
      <c r="J31" s="31">
        <f t="shared" si="12"/>
        <v>18.143032642076157</v>
      </c>
      <c r="K31" s="31">
        <f t="shared" si="12"/>
        <v>18.776650463412953</v>
      </c>
      <c r="L31" s="31">
        <f t="shared" si="12"/>
        <v>18.990525755830159</v>
      </c>
      <c r="M31" s="31">
        <f t="shared" si="12"/>
        <v>19.537063525864479</v>
      </c>
    </row>
    <row r="32" spans="1:15" ht="15" customHeight="1" x14ac:dyDescent="0.35">
      <c r="A32" s="32" t="s">
        <v>26</v>
      </c>
      <c r="B32" s="33" t="s">
        <v>27</v>
      </c>
      <c r="C32" s="34"/>
      <c r="D32" s="35">
        <f>D31*D42</f>
        <v>14.466227911550755</v>
      </c>
      <c r="E32" s="35">
        <f>E31*E42</f>
        <v>20.669105653799189</v>
      </c>
      <c r="F32" s="35">
        <f>F31*F42</f>
        <v>20.212984830324178</v>
      </c>
      <c r="G32" s="36">
        <f>G31*G42</f>
        <v>22.993165923046</v>
      </c>
      <c r="H32" s="31"/>
      <c r="I32" s="31"/>
      <c r="J32" s="31"/>
      <c r="K32" s="31"/>
      <c r="L32" s="31"/>
      <c r="M32" s="31"/>
    </row>
    <row r="33" spans="1:13" s="14" customFormat="1" ht="3.5" x14ac:dyDescent="0.15"/>
    <row r="34" spans="1:13" ht="15" customHeight="1" x14ac:dyDescent="0.35">
      <c r="A34" s="27" t="s">
        <v>28</v>
      </c>
      <c r="B34" s="37" t="s">
        <v>25</v>
      </c>
      <c r="C34" s="28"/>
      <c r="D34" s="29">
        <f>D35/D42</f>
        <v>32.95162421126431</v>
      </c>
      <c r="E34" s="29">
        <f>E35/E42</f>
        <v>51.205446923987793</v>
      </c>
      <c r="F34" s="29">
        <f>F35/F42</f>
        <v>80.750822412773019</v>
      </c>
      <c r="G34" s="30">
        <f>G35/G42</f>
        <v>66.443823387485921</v>
      </c>
      <c r="H34" s="31"/>
      <c r="I34" s="31"/>
      <c r="J34" s="31"/>
      <c r="K34" s="31"/>
      <c r="L34" s="31"/>
      <c r="M34" s="31"/>
    </row>
    <row r="35" spans="1:13" x14ac:dyDescent="0.35">
      <c r="A35" s="32" t="s">
        <v>29</v>
      </c>
      <c r="B35" s="34" t="s">
        <v>27</v>
      </c>
      <c r="C35" s="34"/>
      <c r="D35" s="35">
        <v>42.3</v>
      </c>
      <c r="E35" s="35">
        <v>70.443333333330003</v>
      </c>
      <c r="F35" s="35">
        <v>99.824166666669996</v>
      </c>
      <c r="G35" s="36">
        <v>82.616249999999994</v>
      </c>
      <c r="H35" s="31"/>
      <c r="I35" s="31"/>
      <c r="J35" s="31"/>
      <c r="K35" s="31"/>
      <c r="L35" s="31"/>
      <c r="M35" s="31"/>
    </row>
    <row r="36" spans="1:13" s="14" customFormat="1" ht="3.5" x14ac:dyDescent="0.15"/>
    <row r="37" spans="1:13" ht="15" customHeight="1" x14ac:dyDescent="0.35">
      <c r="A37" s="5" t="s">
        <v>30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x14ac:dyDescent="0.35">
      <c r="A38" s="5" t="s">
        <v>31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x14ac:dyDescent="0.35">
      <c r="A39" s="9" t="s">
        <v>32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x14ac:dyDescent="0.35">
      <c r="A40" s="9" t="s">
        <v>33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s="14" customFormat="1" ht="3.5" x14ac:dyDescent="0.1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2" spans="1:13" x14ac:dyDescent="0.35">
      <c r="A42" s="11" t="s">
        <v>34</v>
      </c>
      <c r="D42" s="39">
        <v>1.2837000000000001</v>
      </c>
      <c r="E42" s="39">
        <v>1.3756999999999999</v>
      </c>
      <c r="F42" s="39">
        <v>1.2362</v>
      </c>
      <c r="G42" s="40">
        <v>1.2434000000000001</v>
      </c>
      <c r="H42" s="12"/>
      <c r="I42" s="12"/>
      <c r="J42" s="12"/>
      <c r="K42" s="12"/>
      <c r="L42" s="12"/>
      <c r="M42" s="12"/>
    </row>
    <row r="43" spans="1:13" x14ac:dyDescent="0.35">
      <c r="A43" s="11" t="s">
        <v>35</v>
      </c>
      <c r="D43" s="11">
        <v>366</v>
      </c>
      <c r="E43" s="11">
        <v>365</v>
      </c>
      <c r="F43" s="11">
        <v>365</v>
      </c>
      <c r="G43" s="41">
        <v>365</v>
      </c>
      <c r="H43" s="41">
        <v>366</v>
      </c>
      <c r="I43" s="41">
        <v>365</v>
      </c>
      <c r="J43" s="41">
        <v>365</v>
      </c>
      <c r="K43" s="41">
        <v>365</v>
      </c>
      <c r="L43" s="41">
        <v>366</v>
      </c>
      <c r="M43" s="41">
        <v>365</v>
      </c>
    </row>
    <row r="44" spans="1:13" x14ac:dyDescent="0.35">
      <c r="G44" s="12"/>
      <c r="H44" s="12"/>
      <c r="I44" s="12"/>
      <c r="J44" s="12"/>
      <c r="K44" s="12"/>
      <c r="L44" s="12"/>
      <c r="M44" s="12"/>
    </row>
    <row r="45" spans="1:13" x14ac:dyDescent="0.35">
      <c r="G45" s="12"/>
      <c r="H45" s="12"/>
      <c r="I45" s="12"/>
      <c r="J45" s="12"/>
      <c r="K45" s="12"/>
      <c r="L45" s="12"/>
      <c r="M45" s="12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Public Table</vt:lpstr>
      <vt:lpstr>'Public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Updated NSTA Projections of UK Oil and Gas Production and Expenditure (March 2024)</dc:title>
  <dc:creator>Mike Earp</dc:creator>
  <cp:lastModifiedBy>Ian Furneaux (North Sea Transition Authority)</cp:lastModifiedBy>
  <dcterms:created xsi:type="dcterms:W3CDTF">2024-03-04T15:43:32Z</dcterms:created>
  <dcterms:modified xsi:type="dcterms:W3CDTF">2024-03-04T16:43:35Z</dcterms:modified>
</cp:coreProperties>
</file>