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gauthority.sharepoint.com/sites/AreaPlan/Area Plans/"/>
    </mc:Choice>
  </mc:AlternateContent>
  <xr:revisionPtr revIDLastSave="55" documentId="13_ncr:1_{3BA023F3-4BA6-4C33-9EFC-190C62AB7C26}" xr6:coauthVersionLast="47" xr6:coauthVersionMax="47" xr10:uidLastSave="{BEE4E4D8-A5BC-44AD-BBC8-C3CC2E8D1A3F}"/>
  <bookViews>
    <workbookView xWindow="-120" yWindow="-120" windowWidth="29040" windowHeight="15840" tabRatio="848" activeTab="7" xr2:uid="{00000000-000D-0000-FFFF-FFFF00000000}"/>
  </bookViews>
  <sheets>
    <sheet name="Title" sheetId="420" r:id="rId1"/>
    <sheet name="Map" sheetId="417" r:id="rId2"/>
    <sheet name="Key" sheetId="416" r:id="rId3"/>
    <sheet name="Dashboard" sheetId="406" r:id="rId4"/>
    <sheet name="__Checkbox_Settings__" sheetId="423" state="veryHidden" r:id="rId5"/>
    <sheet name="Input" sheetId="48" r:id="rId6"/>
    <sheet name="FinStat" sheetId="49" r:id="rId7"/>
    <sheet name="Time" sheetId="44" r:id="rId8"/>
    <sheet name="Esc" sheetId="271" r:id="rId9"/>
    <sheet name="OpRev" sheetId="46" r:id="rId10"/>
    <sheet name="OpCost" sheetId="260" r:id="rId11"/>
    <sheet name="Capex" sheetId="261" r:id="rId12"/>
    <sheet name="WorkCap" sheetId="28" r:id="rId13"/>
    <sheet name="Assets" sheetId="346" r:id="rId14"/>
    <sheet name="SnrDebt" sheetId="353" r:id="rId15"/>
    <sheet name="Equity" sheetId="258" r:id="rId16"/>
    <sheet name="Tax" sheetId="262" r:id="rId17"/>
    <sheet name="Analysis" sheetId="264" r:id="rId18"/>
    <sheet name="Track" sheetId="265" r:id="rId19"/>
    <sheet name="Check" sheetId="259" r:id="rId20"/>
  </sheets>
  <definedNames>
    <definedName name="_xlnm._FilterDatabase" localSheetId="5" hidden="1">Input!$E$2:$H$6</definedName>
    <definedName name="_xlnm._FilterDatabase" localSheetId="18" hidden="1">Track!#REF!</definedName>
    <definedName name="_xlnm.Print_Titles" localSheetId="17">Analysis!$A:$I,Analysis!$1:$5</definedName>
    <definedName name="_xlnm.Print_Titles" localSheetId="13">Assets!$A:$I,Assets!$1:$5</definedName>
    <definedName name="_xlnm.Print_Titles" localSheetId="11">Capex!$A:$I,Capex!$1:$5</definedName>
    <definedName name="_xlnm.Print_Titles" localSheetId="19">Check!$A:$I,Check!$1:$5</definedName>
    <definedName name="_xlnm.Print_Titles" localSheetId="3">Dashboard!#REF!,Dashboard!#REF!</definedName>
    <definedName name="_xlnm.Print_Titles" localSheetId="15">Equity!$A:$I,Equity!$1:$5</definedName>
    <definedName name="_xlnm.Print_Titles" localSheetId="8">Esc!$A:$I,Esc!$1:$5</definedName>
    <definedName name="_xlnm.Print_Titles" localSheetId="6">FinStat!$A:$I,FinStat!$1:$5</definedName>
    <definedName name="_xlnm.Print_Titles" localSheetId="5">Input!$A:$H,Input!$1:$6</definedName>
    <definedName name="_xlnm.Print_Titles" localSheetId="2">Key!$A:$I,Key!$1:$1</definedName>
    <definedName name="_xlnm.Print_Titles" localSheetId="1">Map!$A:$I,Map!$1:$1</definedName>
    <definedName name="_xlnm.Print_Titles" localSheetId="10">OpCost!$A:$I,OpCost!$1:$5</definedName>
    <definedName name="_xlnm.Print_Titles" localSheetId="9">OpRev!$A:$I,OpRev!$1:$5</definedName>
    <definedName name="_xlnm.Print_Titles" localSheetId="14">SnrDebt!$A:$I,SnrDebt!$1:$5</definedName>
    <definedName name="_xlnm.Print_Titles" localSheetId="16">Tax!$A:$I,Tax!$1:$5</definedName>
    <definedName name="_xlnm.Print_Titles" localSheetId="7">Time!$A:$I,Time!$1:$5</definedName>
    <definedName name="_xlnm.Print_Titles" localSheetId="18">Track!$A:$I,Track!$1:$5</definedName>
    <definedName name="_xlnm.Print_Titles" localSheetId="12">WorkCap!$A:$I,WorkCap!$1:$5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406" l="1"/>
  <c r="G239" i="264"/>
  <c r="E239" i="264"/>
  <c r="J20" i="406"/>
  <c r="J21" i="406"/>
  <c r="J24" i="406"/>
  <c r="AN132" i="48" l="1"/>
  <c r="AB132" i="48"/>
  <c r="Z132" i="48"/>
  <c r="AL132" i="48"/>
  <c r="AM130" i="48" l="1"/>
  <c r="AN8" i="48"/>
  <c r="AM8" i="48"/>
  <c r="AL8" i="48"/>
  <c r="AJ8" i="48"/>
  <c r="AI8" i="48"/>
  <c r="AH8" i="48"/>
  <c r="AI124" i="48"/>
  <c r="AI84" i="48"/>
  <c r="AI45" i="48"/>
  <c r="AM132" i="48"/>
  <c r="AM106" i="48" s="1"/>
  <c r="AM124" i="48"/>
  <c r="AM46" i="48"/>
  <c r="AF132" i="48"/>
  <c r="AF106" i="48" s="1"/>
  <c r="AD132" i="48"/>
  <c r="AD106" i="48" s="1"/>
  <c r="AI47" i="48" l="1"/>
  <c r="AM47" i="48"/>
  <c r="T105" i="48"/>
  <c r="R105" i="48"/>
  <c r="R131" i="48"/>
  <c r="T131" i="48"/>
  <c r="G54" i="260" l="1"/>
  <c r="F54" i="260"/>
  <c r="E54" i="260"/>
  <c r="G27" i="260"/>
  <c r="I138" i="264"/>
  <c r="G138" i="264"/>
  <c r="F138" i="264"/>
  <c r="E138" i="264"/>
  <c r="N21" i="406"/>
  <c r="H20" i="406"/>
  <c r="H21" i="406"/>
  <c r="N20" i="406"/>
  <c r="I148" i="264"/>
  <c r="G148" i="264"/>
  <c r="F148" i="264"/>
  <c r="E148" i="264"/>
  <c r="G143" i="264"/>
  <c r="E143" i="264"/>
  <c r="I133" i="264"/>
  <c r="G133" i="264"/>
  <c r="F133" i="264"/>
  <c r="E133" i="264"/>
  <c r="G144" i="264"/>
  <c r="E144" i="264"/>
  <c r="I139" i="264"/>
  <c r="H139" i="264"/>
  <c r="G139" i="264"/>
  <c r="F139" i="264"/>
  <c r="E139" i="264"/>
  <c r="E136" i="264"/>
  <c r="L20" i="406" s="1"/>
  <c r="I134" i="264"/>
  <c r="H134" i="264"/>
  <c r="G134" i="264"/>
  <c r="F134" i="264"/>
  <c r="E134" i="264"/>
  <c r="E163" i="264"/>
  <c r="E77" i="264"/>
  <c r="G157" i="260"/>
  <c r="E157" i="260"/>
  <c r="J100" i="48"/>
  <c r="J25" i="406"/>
  <c r="H25" i="406"/>
  <c r="N25" i="406"/>
  <c r="G245" i="264"/>
  <c r="E245" i="264"/>
  <c r="I228" i="264"/>
  <c r="G228" i="264"/>
  <c r="F228" i="264"/>
  <c r="E228" i="264"/>
  <c r="G233" i="264"/>
  <c r="E233" i="264"/>
  <c r="I223" i="264"/>
  <c r="G223" i="264"/>
  <c r="F223" i="264"/>
  <c r="E223" i="264"/>
  <c r="G234" i="264"/>
  <c r="E234" i="264"/>
  <c r="I229" i="264"/>
  <c r="H229" i="264"/>
  <c r="G229" i="264"/>
  <c r="F229" i="264"/>
  <c r="E229" i="264"/>
  <c r="E226" i="264"/>
  <c r="L25" i="406" s="1"/>
  <c r="I224" i="264"/>
  <c r="H224" i="264"/>
  <c r="G224" i="264"/>
  <c r="F224" i="264"/>
  <c r="E224" i="264"/>
  <c r="I170" i="260"/>
  <c r="G170" i="260"/>
  <c r="F170" i="260"/>
  <c r="E170" i="260"/>
  <c r="I158" i="260"/>
  <c r="G158" i="260"/>
  <c r="F158" i="260"/>
  <c r="E158" i="260"/>
  <c r="I159" i="260"/>
  <c r="H159" i="260"/>
  <c r="G159" i="260"/>
  <c r="F159" i="260"/>
  <c r="E159" i="260"/>
  <c r="F25" i="406"/>
  <c r="F23" i="406"/>
  <c r="E23" i="406"/>
  <c r="D25" i="406"/>
  <c r="D23" i="406"/>
  <c r="F17" i="406"/>
  <c r="D17" i="406"/>
  <c r="I93" i="261"/>
  <c r="G93" i="261"/>
  <c r="F93" i="261"/>
  <c r="E93" i="261"/>
  <c r="I10" i="261"/>
  <c r="H10" i="261"/>
  <c r="G10" i="261"/>
  <c r="F10" i="261"/>
  <c r="E10" i="261"/>
  <c r="I11" i="261"/>
  <c r="H11" i="261"/>
  <c r="G11" i="261"/>
  <c r="F11" i="261"/>
  <c r="E11" i="261"/>
  <c r="G9" i="261"/>
  <c r="E9" i="261"/>
  <c r="AE124" i="48"/>
  <c r="AA124" i="48"/>
  <c r="I152" i="260" l="1"/>
  <c r="G152" i="260"/>
  <c r="F152" i="260"/>
  <c r="E152" i="260"/>
  <c r="I148" i="260"/>
  <c r="G148" i="260"/>
  <c r="F148" i="260"/>
  <c r="E148" i="260"/>
  <c r="I147" i="260"/>
  <c r="G147" i="260"/>
  <c r="F147" i="260"/>
  <c r="E147" i="260"/>
  <c r="I144" i="260"/>
  <c r="G144" i="260"/>
  <c r="F144" i="260"/>
  <c r="E144" i="260"/>
  <c r="G139" i="260"/>
  <c r="F139" i="260"/>
  <c r="E139" i="260"/>
  <c r="G138" i="260"/>
  <c r="F138" i="260"/>
  <c r="E138" i="260"/>
  <c r="I140" i="260"/>
  <c r="G140" i="260"/>
  <c r="F140" i="260"/>
  <c r="E140" i="260"/>
  <c r="G137" i="260"/>
  <c r="E137" i="260"/>
  <c r="J124" i="48" l="1"/>
  <c r="J125" i="48" l="1"/>
  <c r="F19" i="406"/>
  <c r="D19" i="406"/>
  <c r="L108" i="48" l="1"/>
  <c r="J108" i="48" s="1"/>
  <c r="L107" i="48"/>
  <c r="J107" i="48" s="1"/>
  <c r="L106" i="48"/>
  <c r="J106" i="48" s="1"/>
  <c r="L105" i="48"/>
  <c r="J105" i="48" s="1"/>
  <c r="L104" i="48"/>
  <c r="J104" i="48" s="1"/>
  <c r="L103" i="48"/>
  <c r="J103" i="48" s="1"/>
  <c r="G84" i="261"/>
  <c r="E84" i="261"/>
  <c r="G79" i="261"/>
  <c r="E79" i="261"/>
  <c r="G81" i="261"/>
  <c r="G80" i="261"/>
  <c r="E81" i="261"/>
  <c r="E80" i="261"/>
  <c r="J145" i="48"/>
  <c r="J144" i="48"/>
  <c r="AA106" i="48"/>
  <c r="AE106" i="48"/>
  <c r="J129" i="48"/>
  <c r="J130" i="48"/>
  <c r="J133" i="48" l="1"/>
  <c r="J132" i="48"/>
  <c r="J131" i="48"/>
  <c r="J134" i="48"/>
  <c r="I95" i="261"/>
  <c r="G95" i="261"/>
  <c r="F95" i="261"/>
  <c r="E95" i="261"/>
  <c r="I94" i="261"/>
  <c r="G94" i="261"/>
  <c r="F94" i="261"/>
  <c r="E94" i="261"/>
  <c r="I86" i="261"/>
  <c r="G86" i="261"/>
  <c r="F86" i="261"/>
  <c r="E86" i="261"/>
  <c r="I85" i="261"/>
  <c r="G85" i="261"/>
  <c r="F85" i="261"/>
  <c r="E85" i="261"/>
  <c r="I87" i="261"/>
  <c r="H87" i="261"/>
  <c r="G87" i="261"/>
  <c r="F87" i="261"/>
  <c r="E87" i="261"/>
  <c r="G180" i="44"/>
  <c r="E180" i="44"/>
  <c r="G185" i="44"/>
  <c r="E185" i="44"/>
  <c r="G34" i="260"/>
  <c r="E34" i="260"/>
  <c r="G158" i="265"/>
  <c r="H158" i="265"/>
  <c r="G157" i="265"/>
  <c r="H157" i="265"/>
  <c r="E158" i="265"/>
  <c r="E157" i="265"/>
  <c r="I35" i="260"/>
  <c r="H35" i="260"/>
  <c r="G35" i="260"/>
  <c r="F35" i="260"/>
  <c r="E35" i="260"/>
  <c r="I190" i="44"/>
  <c r="G190" i="44"/>
  <c r="F190" i="44"/>
  <c r="E190" i="44"/>
  <c r="I191" i="44"/>
  <c r="G191" i="44"/>
  <c r="F191" i="44"/>
  <c r="E191" i="44"/>
  <c r="I192" i="44"/>
  <c r="G192" i="44"/>
  <c r="F192" i="44"/>
  <c r="E192" i="44"/>
  <c r="I187" i="44"/>
  <c r="G187" i="44"/>
  <c r="F187" i="44"/>
  <c r="E187" i="44"/>
  <c r="I186" i="44"/>
  <c r="H186" i="44"/>
  <c r="G186" i="44"/>
  <c r="F186" i="44"/>
  <c r="E186" i="44"/>
  <c r="I182" i="44"/>
  <c r="H182" i="44"/>
  <c r="G182" i="44"/>
  <c r="F182" i="44"/>
  <c r="E182" i="44"/>
  <c r="I181" i="44"/>
  <c r="G181" i="44"/>
  <c r="F181" i="44"/>
  <c r="E181" i="44"/>
  <c r="I55" i="260"/>
  <c r="H55" i="260"/>
  <c r="G55" i="260"/>
  <c r="F55" i="260"/>
  <c r="E55" i="260"/>
  <c r="I50" i="260"/>
  <c r="H50" i="260"/>
  <c r="G50" i="260"/>
  <c r="F50" i="260"/>
  <c r="E50" i="260"/>
  <c r="I49" i="260"/>
  <c r="H49" i="260"/>
  <c r="G49" i="260"/>
  <c r="F49" i="260"/>
  <c r="E49" i="260"/>
  <c r="I36" i="260"/>
  <c r="G36" i="260"/>
  <c r="F36" i="260"/>
  <c r="E36" i="260"/>
  <c r="G53" i="260" l="1"/>
  <c r="E53" i="260"/>
  <c r="J70" i="48"/>
  <c r="I166" i="260"/>
  <c r="G166" i="260"/>
  <c r="F166" i="260"/>
  <c r="E166" i="260"/>
  <c r="I61" i="260"/>
  <c r="G61" i="260"/>
  <c r="F61" i="260"/>
  <c r="E61" i="260"/>
  <c r="I60" i="260"/>
  <c r="G60" i="260"/>
  <c r="F60" i="260"/>
  <c r="E60" i="260"/>
  <c r="I29" i="260"/>
  <c r="H29" i="260"/>
  <c r="G29" i="260"/>
  <c r="F29" i="260"/>
  <c r="E29" i="260"/>
  <c r="I30" i="260"/>
  <c r="H30" i="260"/>
  <c r="G30" i="260"/>
  <c r="F30" i="260"/>
  <c r="E30" i="260"/>
  <c r="G28" i="260"/>
  <c r="F28" i="260"/>
  <c r="E28" i="260"/>
  <c r="E27" i="260"/>
  <c r="G26" i="260"/>
  <c r="F26" i="260"/>
  <c r="E26" i="260"/>
  <c r="G44" i="260"/>
  <c r="E44" i="260"/>
  <c r="G40" i="260"/>
  <c r="E40" i="260"/>
  <c r="G39" i="260"/>
  <c r="F39" i="260"/>
  <c r="E39" i="260"/>
  <c r="G21" i="260"/>
  <c r="E21" i="260"/>
  <c r="G18" i="260"/>
  <c r="E18" i="260"/>
  <c r="G17" i="260"/>
  <c r="F17" i="260"/>
  <c r="E17" i="260"/>
  <c r="I23" i="260"/>
  <c r="G23" i="260"/>
  <c r="F23" i="260"/>
  <c r="E23" i="260"/>
  <c r="G22" i="260"/>
  <c r="F22" i="260"/>
  <c r="E22" i="260"/>
  <c r="J65" i="48"/>
  <c r="F21" i="406"/>
  <c r="D21" i="406"/>
  <c r="I178" i="264"/>
  <c r="G178" i="264"/>
  <c r="F178" i="264"/>
  <c r="E178" i="264"/>
  <c r="I168" i="260"/>
  <c r="G168" i="260"/>
  <c r="F168" i="260"/>
  <c r="E168" i="260"/>
  <c r="G126" i="260"/>
  <c r="E126" i="260"/>
  <c r="G123" i="260"/>
  <c r="E123" i="260"/>
  <c r="G122" i="260"/>
  <c r="E122" i="260"/>
  <c r="I133" i="260"/>
  <c r="G133" i="260"/>
  <c r="F133" i="260"/>
  <c r="E133" i="260"/>
  <c r="I132" i="260"/>
  <c r="G132" i="260"/>
  <c r="F132" i="260"/>
  <c r="E132" i="260"/>
  <c r="I127" i="260"/>
  <c r="G127" i="260"/>
  <c r="F127" i="260"/>
  <c r="E127" i="260"/>
  <c r="G117" i="260"/>
  <c r="E117" i="260"/>
  <c r="I128" i="260"/>
  <c r="H128" i="260"/>
  <c r="G128" i="260"/>
  <c r="F128" i="260"/>
  <c r="E128" i="260"/>
  <c r="I119" i="260"/>
  <c r="G119" i="260"/>
  <c r="F119" i="260"/>
  <c r="E119" i="260"/>
  <c r="G118" i="260"/>
  <c r="F118" i="260"/>
  <c r="E118" i="260"/>
  <c r="G106" i="260"/>
  <c r="E106" i="260"/>
  <c r="J88" i="48"/>
  <c r="AA84" i="48"/>
  <c r="J83" i="48"/>
  <c r="G75" i="260"/>
  <c r="G68" i="260"/>
  <c r="E75" i="260"/>
  <c r="G83" i="260"/>
  <c r="E83" i="260"/>
  <c r="G80" i="260"/>
  <c r="E80" i="260"/>
  <c r="G79" i="260"/>
  <c r="E79" i="260"/>
  <c r="G74" i="260"/>
  <c r="E74" i="260"/>
  <c r="J78" i="48"/>
  <c r="G73" i="260"/>
  <c r="E73" i="260"/>
  <c r="G72" i="260"/>
  <c r="E72" i="260"/>
  <c r="E68" i="260"/>
  <c r="J76" i="48"/>
  <c r="G67" i="260"/>
  <c r="E67" i="260"/>
  <c r="G66" i="260"/>
  <c r="E66" i="260"/>
  <c r="J73" i="48"/>
  <c r="J74" i="48"/>
  <c r="L46" i="48" l="1"/>
  <c r="J46" i="48" s="1"/>
  <c r="L45" i="48"/>
  <c r="J45" i="48" s="1"/>
  <c r="AA46" i="48"/>
  <c r="AA45" i="48"/>
  <c r="W45" i="48"/>
  <c r="W47" i="48" s="1"/>
  <c r="S45" i="48"/>
  <c r="S47" i="48" s="1"/>
  <c r="AE46" i="48"/>
  <c r="AE47" i="48" s="1"/>
  <c r="AA47" i="48" l="1"/>
  <c r="AF8" i="48"/>
  <c r="AE8" i="48"/>
  <c r="AD8" i="48"/>
  <c r="AB8" i="48"/>
  <c r="AA8" i="48"/>
  <c r="Z8" i="48"/>
  <c r="J18" i="48"/>
  <c r="N24" i="406" l="1"/>
  <c r="H24" i="406"/>
  <c r="G244" i="264"/>
  <c r="E244" i="264"/>
  <c r="G218" i="264"/>
  <c r="E218" i="264"/>
  <c r="I213" i="264"/>
  <c r="G213" i="264"/>
  <c r="F213" i="264"/>
  <c r="E213" i="264"/>
  <c r="I208" i="264"/>
  <c r="G208" i="264"/>
  <c r="F208" i="264"/>
  <c r="E208" i="264"/>
  <c r="G219" i="264"/>
  <c r="E219" i="264"/>
  <c r="I214" i="264"/>
  <c r="H214" i="264"/>
  <c r="G214" i="264"/>
  <c r="F214" i="264"/>
  <c r="E214" i="264"/>
  <c r="E211" i="264"/>
  <c r="L24" i="406" s="1"/>
  <c r="I209" i="264"/>
  <c r="H209" i="264"/>
  <c r="G209" i="264"/>
  <c r="F209" i="264"/>
  <c r="E209" i="264"/>
  <c r="I169" i="260"/>
  <c r="G169" i="260"/>
  <c r="F169" i="260"/>
  <c r="E169" i="260"/>
  <c r="G143" i="260"/>
  <c r="E143" i="260"/>
  <c r="I153" i="260"/>
  <c r="H153" i="260"/>
  <c r="G153" i="260"/>
  <c r="F153" i="260"/>
  <c r="E153" i="260"/>
  <c r="G151" i="260"/>
  <c r="E151" i="260"/>
  <c r="J95" i="48"/>
  <c r="N13" i="406" l="1"/>
  <c r="N12" i="406"/>
  <c r="N11" i="406"/>
  <c r="L13" i="406"/>
  <c r="L12" i="406"/>
  <c r="L11" i="406"/>
  <c r="I149" i="264"/>
  <c r="H149" i="264"/>
  <c r="G149" i="264"/>
  <c r="F149" i="264"/>
  <c r="E149" i="264"/>
  <c r="I56" i="260"/>
  <c r="H56" i="260"/>
  <c r="G56" i="260"/>
  <c r="F56" i="260"/>
  <c r="E56" i="260"/>
  <c r="N9" i="406"/>
  <c r="N8" i="406"/>
  <c r="N7" i="406"/>
  <c r="L9" i="406"/>
  <c r="L8" i="406"/>
  <c r="L7" i="406"/>
  <c r="N23" i="406"/>
  <c r="N22" i="406"/>
  <c r="N19" i="406"/>
  <c r="N18" i="406"/>
  <c r="E196" i="264"/>
  <c r="L18" i="406" s="1"/>
  <c r="E181" i="264"/>
  <c r="L22" i="406" s="1"/>
  <c r="E166" i="264"/>
  <c r="L23" i="406" s="1"/>
  <c r="E151" i="264"/>
  <c r="L21" i="406" s="1"/>
  <c r="E121" i="264"/>
  <c r="L19" i="406" s="1"/>
  <c r="F14" i="406"/>
  <c r="D14" i="406"/>
  <c r="F26" i="406"/>
  <c r="D26" i="406"/>
  <c r="F20" i="406"/>
  <c r="D20" i="406"/>
  <c r="F16" i="406"/>
  <c r="D16" i="406"/>
  <c r="F12" i="406"/>
  <c r="D12" i="406"/>
  <c r="G18" i="261"/>
  <c r="G22" i="261"/>
  <c r="F22" i="261"/>
  <c r="J26" i="406"/>
  <c r="G100" i="260"/>
  <c r="G97" i="260"/>
  <c r="F97" i="260"/>
  <c r="E97" i="260"/>
  <c r="G96" i="260"/>
  <c r="G101" i="260"/>
  <c r="F101" i="260"/>
  <c r="E101" i="260"/>
  <c r="E100" i="260"/>
  <c r="G111" i="260"/>
  <c r="E111" i="260"/>
  <c r="I112" i="260"/>
  <c r="G112" i="260"/>
  <c r="F112" i="260"/>
  <c r="E112" i="260"/>
  <c r="E96" i="260"/>
  <c r="G107" i="260"/>
  <c r="F107" i="260"/>
  <c r="E107" i="260"/>
  <c r="G102" i="260"/>
  <c r="F102" i="260"/>
  <c r="E102" i="260"/>
  <c r="G243" i="264" l="1"/>
  <c r="J18" i="406" s="1"/>
  <c r="G242" i="264"/>
  <c r="J22" i="406" s="1"/>
  <c r="G241" i="264"/>
  <c r="J23" i="406" s="1"/>
  <c r="G240" i="264"/>
  <c r="J97" i="48" l="1"/>
  <c r="I112" i="264" l="1"/>
  <c r="G112" i="264"/>
  <c r="F112" i="264"/>
  <c r="E112" i="264"/>
  <c r="I24" i="46"/>
  <c r="G24" i="46"/>
  <c r="F24" i="46"/>
  <c r="E24" i="46"/>
  <c r="I13" i="46"/>
  <c r="G13" i="46"/>
  <c r="F13" i="46"/>
  <c r="E13" i="46"/>
  <c r="G12" i="46"/>
  <c r="F12" i="46"/>
  <c r="E12" i="46"/>
  <c r="G11" i="46"/>
  <c r="G10" i="46"/>
  <c r="E11" i="46"/>
  <c r="E10" i="46"/>
  <c r="J47" i="48"/>
  <c r="H26" i="406"/>
  <c r="E18" i="46" l="1"/>
  <c r="F18" i="46"/>
  <c r="G18" i="46"/>
  <c r="E23" i="46"/>
  <c r="F23" i="46"/>
  <c r="G23" i="46"/>
  <c r="E24" i="353" l="1"/>
  <c r="F24" i="353"/>
  <c r="G24" i="353"/>
  <c r="I24" i="353"/>
  <c r="E11" i="258"/>
  <c r="F11" i="258"/>
  <c r="G11" i="258"/>
  <c r="I11" i="258"/>
  <c r="E11" i="346"/>
  <c r="F11" i="346"/>
  <c r="G11" i="346"/>
  <c r="I11" i="346"/>
  <c r="G89" i="260"/>
  <c r="E89" i="260"/>
  <c r="J66" i="48" l="1"/>
  <c r="I11" i="353" l="1"/>
  <c r="H11" i="353"/>
  <c r="G11" i="353"/>
  <c r="F11" i="353"/>
  <c r="G85" i="260"/>
  <c r="F85" i="260"/>
  <c r="E85" i="260"/>
  <c r="I86" i="260"/>
  <c r="G86" i="260"/>
  <c r="F86" i="260"/>
  <c r="E86" i="260"/>
  <c r="G84" i="260"/>
  <c r="F84" i="260"/>
  <c r="E84" i="260"/>
  <c r="G17" i="46"/>
  <c r="E17" i="46"/>
  <c r="E242" i="264" l="1"/>
  <c r="H22" i="406" s="1"/>
  <c r="G188" i="264"/>
  <c r="E188" i="264"/>
  <c r="I183" i="264"/>
  <c r="G183" i="264"/>
  <c r="F183" i="264"/>
  <c r="E183" i="264"/>
  <c r="G189" i="264"/>
  <c r="E189" i="264"/>
  <c r="I184" i="264"/>
  <c r="H184" i="264"/>
  <c r="G184" i="264"/>
  <c r="F184" i="264"/>
  <c r="E184" i="264"/>
  <c r="I179" i="264"/>
  <c r="H179" i="264"/>
  <c r="G179" i="264"/>
  <c r="F179" i="264"/>
  <c r="E179" i="264"/>
  <c r="I108" i="260"/>
  <c r="G108" i="260"/>
  <c r="F108" i="260"/>
  <c r="E108" i="260"/>
  <c r="I113" i="260"/>
  <c r="H113" i="260"/>
  <c r="G113" i="260"/>
  <c r="F113" i="260"/>
  <c r="E113" i="260"/>
  <c r="J87" i="48"/>
  <c r="J84" i="48"/>
  <c r="E241" i="264" l="1"/>
  <c r="H23" i="406" s="1"/>
  <c r="G173" i="264"/>
  <c r="E173" i="264"/>
  <c r="I168" i="264"/>
  <c r="G168" i="264"/>
  <c r="F168" i="264"/>
  <c r="E168" i="264"/>
  <c r="I163" i="264"/>
  <c r="G163" i="264"/>
  <c r="F163" i="264"/>
  <c r="G174" i="264"/>
  <c r="E174" i="264"/>
  <c r="I169" i="264"/>
  <c r="H169" i="264"/>
  <c r="G169" i="264"/>
  <c r="F169" i="264"/>
  <c r="E169" i="264"/>
  <c r="I164" i="264"/>
  <c r="H164" i="264"/>
  <c r="G164" i="264"/>
  <c r="F164" i="264"/>
  <c r="E164" i="264"/>
  <c r="I91" i="260" l="1"/>
  <c r="H91" i="260"/>
  <c r="G91" i="260"/>
  <c r="F91" i="260"/>
  <c r="E91" i="260"/>
  <c r="I167" i="260" l="1"/>
  <c r="G167" i="260"/>
  <c r="F167" i="260"/>
  <c r="E167" i="260"/>
  <c r="I90" i="260"/>
  <c r="G90" i="260"/>
  <c r="F90" i="260"/>
  <c r="E90" i="260"/>
  <c r="J80" i="48"/>
  <c r="G10" i="260" l="1"/>
  <c r="E10" i="260"/>
  <c r="I35" i="49"/>
  <c r="G35" i="49"/>
  <c r="F35" i="49"/>
  <c r="J49" i="48" l="1"/>
  <c r="I165" i="260"/>
  <c r="G165" i="260"/>
  <c r="F165" i="260"/>
  <c r="E165" i="260"/>
  <c r="I118" i="264"/>
  <c r="G118" i="264"/>
  <c r="F118" i="264"/>
  <c r="E118" i="264"/>
  <c r="I67" i="261" l="1"/>
  <c r="G67" i="261"/>
  <c r="F67" i="261"/>
  <c r="E67" i="261"/>
  <c r="H5" i="265" l="1"/>
  <c r="G145" i="265" l="1"/>
  <c r="E145" i="265"/>
  <c r="I22" i="262"/>
  <c r="G22" i="262"/>
  <c r="F22" i="262"/>
  <c r="E22" i="262"/>
  <c r="I20" i="262"/>
  <c r="G20" i="262"/>
  <c r="F20" i="262"/>
  <c r="E20" i="262"/>
  <c r="F13" i="406" l="1"/>
  <c r="D13" i="406"/>
  <c r="G90" i="265"/>
  <c r="E90" i="265" l="1"/>
  <c r="I198" i="264" l="1"/>
  <c r="G198" i="264"/>
  <c r="F198" i="264"/>
  <c r="E198" i="264"/>
  <c r="I194" i="264"/>
  <c r="H194" i="264"/>
  <c r="G194" i="264"/>
  <c r="F194" i="264"/>
  <c r="E194" i="264"/>
  <c r="I193" i="264"/>
  <c r="G193" i="264"/>
  <c r="F193" i="264"/>
  <c r="E193" i="264"/>
  <c r="I87" i="262"/>
  <c r="G87" i="262"/>
  <c r="F87" i="262"/>
  <c r="E87" i="262"/>
  <c r="E74" i="262"/>
  <c r="G62" i="261"/>
  <c r="E62" i="261"/>
  <c r="I63" i="261"/>
  <c r="G63" i="261"/>
  <c r="F63" i="261"/>
  <c r="E63" i="261"/>
  <c r="G154" i="265"/>
  <c r="E154" i="265"/>
  <c r="I12" i="260"/>
  <c r="G12" i="260"/>
  <c r="F12" i="260"/>
  <c r="E12" i="260"/>
  <c r="I11" i="260"/>
  <c r="H11" i="260"/>
  <c r="G11" i="260"/>
  <c r="F11" i="260"/>
  <c r="E11" i="260"/>
  <c r="G180" i="265" l="1"/>
  <c r="H180" i="265"/>
  <c r="G179" i="265"/>
  <c r="H179" i="265"/>
  <c r="G178" i="265"/>
  <c r="G177" i="265"/>
  <c r="E180" i="265"/>
  <c r="E179" i="265"/>
  <c r="E178" i="265"/>
  <c r="E177" i="265"/>
  <c r="G19" i="261"/>
  <c r="F19" i="261"/>
  <c r="E19" i="261"/>
  <c r="G23" i="261"/>
  <c r="E23" i="261"/>
  <c r="E22" i="261"/>
  <c r="G30" i="261"/>
  <c r="E18" i="261"/>
  <c r="E30" i="261" s="1"/>
  <c r="J139" i="48"/>
  <c r="J138" i="48"/>
  <c r="G14" i="259"/>
  <c r="E14" i="259"/>
  <c r="E54" i="261"/>
  <c r="G73" i="261"/>
  <c r="E73" i="261"/>
  <c r="G72" i="261"/>
  <c r="E72" i="261"/>
  <c r="I58" i="261"/>
  <c r="G58" i="261"/>
  <c r="F58" i="261"/>
  <c r="E58" i="261"/>
  <c r="I57" i="261"/>
  <c r="H57" i="261"/>
  <c r="G57" i="261"/>
  <c r="F57" i="261"/>
  <c r="E57" i="261"/>
  <c r="I54" i="261"/>
  <c r="H54" i="261"/>
  <c r="G54" i="261"/>
  <c r="F54" i="261"/>
  <c r="E53" i="261"/>
  <c r="G52" i="261"/>
  <c r="E52" i="261"/>
  <c r="G46" i="261"/>
  <c r="G53" i="261" s="1"/>
  <c r="I45" i="261"/>
  <c r="H45" i="261"/>
  <c r="G45" i="261"/>
  <c r="F45" i="261"/>
  <c r="E45" i="261"/>
  <c r="I42" i="261"/>
  <c r="G42" i="261"/>
  <c r="F42" i="261"/>
  <c r="E42" i="261"/>
  <c r="I41" i="261"/>
  <c r="H41" i="261"/>
  <c r="G41" i="261"/>
  <c r="F41" i="261"/>
  <c r="E41" i="261"/>
  <c r="G26" i="261"/>
  <c r="E26" i="261"/>
  <c r="I37" i="261"/>
  <c r="G37" i="261"/>
  <c r="F37" i="261"/>
  <c r="E37" i="261"/>
  <c r="I36" i="261"/>
  <c r="G36" i="261"/>
  <c r="F36" i="261"/>
  <c r="E36" i="261"/>
  <c r="E35" i="261"/>
  <c r="G34" i="261"/>
  <c r="E34" i="261"/>
  <c r="G32" i="261"/>
  <c r="G35" i="261" s="1"/>
  <c r="G31" i="261"/>
  <c r="E31" i="261"/>
  <c r="G27" i="261"/>
  <c r="E27" i="261"/>
  <c r="G174" i="265" l="1"/>
  <c r="E174" i="265"/>
  <c r="G159" i="265"/>
  <c r="E159" i="265"/>
  <c r="G120" i="265"/>
  <c r="G119" i="265"/>
  <c r="G118" i="265"/>
  <c r="E120" i="265"/>
  <c r="E119" i="265"/>
  <c r="E118" i="265"/>
  <c r="E240" i="264"/>
  <c r="G238" i="264"/>
  <c r="J19" i="406" s="1"/>
  <c r="E238" i="264"/>
  <c r="H19" i="406" s="1"/>
  <c r="E243" i="264"/>
  <c r="H18" i="406" s="1"/>
  <c r="G158" i="264"/>
  <c r="E158" i="264"/>
  <c r="I153" i="264"/>
  <c r="G153" i="264"/>
  <c r="F153" i="264"/>
  <c r="E153" i="264"/>
  <c r="G159" i="264"/>
  <c r="E159" i="264"/>
  <c r="I154" i="264"/>
  <c r="H154" i="264"/>
  <c r="G154" i="264"/>
  <c r="F154" i="264"/>
  <c r="E154" i="264"/>
  <c r="J181" i="48"/>
  <c r="G203" i="264"/>
  <c r="E203" i="264"/>
  <c r="G204" i="264"/>
  <c r="E204" i="264"/>
  <c r="I199" i="264"/>
  <c r="H199" i="264"/>
  <c r="G199" i="264"/>
  <c r="F199" i="264"/>
  <c r="E199" i="264"/>
  <c r="G129" i="264"/>
  <c r="E129" i="264"/>
  <c r="G128" i="264"/>
  <c r="E128" i="264"/>
  <c r="I113" i="264"/>
  <c r="H113" i="264"/>
  <c r="G113" i="264"/>
  <c r="F113" i="264"/>
  <c r="E113" i="264"/>
  <c r="I124" i="264"/>
  <c r="H124" i="264"/>
  <c r="G124" i="264"/>
  <c r="F124" i="264"/>
  <c r="E124" i="264"/>
  <c r="I123" i="264"/>
  <c r="G123" i="264"/>
  <c r="F123" i="264"/>
  <c r="E123" i="264"/>
  <c r="I119" i="264"/>
  <c r="H119" i="264"/>
  <c r="G119" i="264"/>
  <c r="F119" i="264"/>
  <c r="E119" i="264"/>
  <c r="E89" i="265" l="1"/>
  <c r="G89" i="265"/>
  <c r="G45" i="260"/>
  <c r="F45" i="260"/>
  <c r="E45" i="260"/>
  <c r="I46" i="260"/>
  <c r="G46" i="260"/>
  <c r="F46" i="260"/>
  <c r="E46" i="260"/>
  <c r="J158" i="48" l="1"/>
  <c r="J19" i="48"/>
  <c r="G52" i="44"/>
  <c r="E52" i="44"/>
  <c r="G51" i="44"/>
  <c r="E51" i="44"/>
  <c r="I43" i="44"/>
  <c r="G43" i="44"/>
  <c r="F43" i="44"/>
  <c r="E43" i="44"/>
  <c r="G39" i="44"/>
  <c r="E39" i="44"/>
  <c r="G83" i="44" l="1"/>
  <c r="E83" i="44"/>
  <c r="J69" i="48" l="1"/>
  <c r="I17" i="49"/>
  <c r="G17" i="49"/>
  <c r="F17" i="49"/>
  <c r="E17" i="49"/>
  <c r="I95" i="262"/>
  <c r="G95" i="262"/>
  <c r="F95" i="262"/>
  <c r="E95" i="262"/>
  <c r="I82" i="262"/>
  <c r="G82" i="262"/>
  <c r="F82" i="262"/>
  <c r="E82" i="262"/>
  <c r="G202" i="265" l="1"/>
  <c r="H202" i="265"/>
  <c r="E202" i="265"/>
  <c r="E18" i="262"/>
  <c r="F18" i="262"/>
  <c r="G18" i="262"/>
  <c r="G21" i="259"/>
  <c r="E21" i="259"/>
  <c r="I32" i="262"/>
  <c r="H32" i="262"/>
  <c r="G32" i="262"/>
  <c r="F32" i="262"/>
  <c r="E32" i="262"/>
  <c r="I33" i="262"/>
  <c r="G33" i="262"/>
  <c r="F33" i="262"/>
  <c r="E33" i="262"/>
  <c r="I43" i="262"/>
  <c r="G43" i="262"/>
  <c r="F43" i="262"/>
  <c r="E43" i="262"/>
  <c r="I19" i="262"/>
  <c r="H19" i="262"/>
  <c r="G19" i="262"/>
  <c r="F19" i="262"/>
  <c r="E19" i="262"/>
  <c r="I28" i="262"/>
  <c r="G28" i="262"/>
  <c r="F28" i="262"/>
  <c r="E28" i="262"/>
  <c r="I27" i="262"/>
  <c r="G27" i="262"/>
  <c r="F27" i="262"/>
  <c r="E27" i="262"/>
  <c r="J26" i="262"/>
  <c r="J19" i="262" s="1"/>
  <c r="I21" i="262"/>
  <c r="G21" i="262"/>
  <c r="F21" i="262"/>
  <c r="E21" i="262"/>
  <c r="I95" i="44" l="1"/>
  <c r="G95" i="44"/>
  <c r="F95" i="44"/>
  <c r="E95" i="44"/>
  <c r="J10" i="44"/>
  <c r="G10" i="353"/>
  <c r="F10" i="353"/>
  <c r="G30" i="346"/>
  <c r="E30" i="346"/>
  <c r="G27" i="346"/>
  <c r="E27" i="346"/>
  <c r="I261" i="264" l="1"/>
  <c r="G261" i="264"/>
  <c r="F261" i="264"/>
  <c r="E261" i="264"/>
  <c r="I77" i="264"/>
  <c r="G77" i="264"/>
  <c r="F77" i="264"/>
  <c r="I75" i="49"/>
  <c r="H75" i="49"/>
  <c r="G75" i="49"/>
  <c r="F75" i="49"/>
  <c r="E75" i="49"/>
  <c r="I40" i="353"/>
  <c r="G40" i="353"/>
  <c r="F40" i="353"/>
  <c r="E40" i="353"/>
  <c r="I42" i="49"/>
  <c r="G42" i="49"/>
  <c r="F42" i="49"/>
  <c r="E42" i="49"/>
  <c r="G15" i="346" l="1"/>
  <c r="E15" i="346"/>
  <c r="J39" i="346"/>
  <c r="I46" i="346"/>
  <c r="H46" i="346"/>
  <c r="G46" i="346"/>
  <c r="F46" i="346"/>
  <c r="E46" i="346"/>
  <c r="I41" i="346"/>
  <c r="G41" i="346"/>
  <c r="F41" i="346"/>
  <c r="E41" i="346"/>
  <c r="I40" i="346"/>
  <c r="G40" i="346"/>
  <c r="F40" i="346"/>
  <c r="E40" i="346"/>
  <c r="I22" i="346"/>
  <c r="G22" i="346"/>
  <c r="F22" i="346"/>
  <c r="E22" i="346"/>
  <c r="I78" i="264" l="1"/>
  <c r="H78" i="264"/>
  <c r="G78" i="264"/>
  <c r="F78" i="264"/>
  <c r="E78" i="264"/>
  <c r="G25" i="259" l="1"/>
  <c r="E25" i="259"/>
  <c r="G24" i="259"/>
  <c r="E24" i="259"/>
  <c r="G23" i="259"/>
  <c r="E23" i="259"/>
  <c r="G22" i="259"/>
  <c r="E22" i="259"/>
  <c r="G20" i="259"/>
  <c r="E20" i="259"/>
  <c r="G19" i="259"/>
  <c r="E19" i="259"/>
  <c r="G18" i="259"/>
  <c r="E18" i="259"/>
  <c r="G17" i="259"/>
  <c r="E17" i="259"/>
  <c r="G16" i="259"/>
  <c r="E16" i="259"/>
  <c r="G15" i="259"/>
  <c r="E15" i="259"/>
  <c r="G13" i="259"/>
  <c r="G220" i="265" s="1"/>
  <c r="E13" i="259"/>
  <c r="E220" i="265" s="1"/>
  <c r="E5" i="259"/>
  <c r="E4" i="259"/>
  <c r="E3" i="259"/>
  <c r="E2" i="259"/>
  <c r="A1" i="259"/>
  <c r="E60" i="417" s="1"/>
  <c r="H226" i="265"/>
  <c r="H225" i="265"/>
  <c r="H224" i="265"/>
  <c r="G215" i="265"/>
  <c r="E215" i="265"/>
  <c r="H214" i="265"/>
  <c r="G214" i="265"/>
  <c r="E214" i="265"/>
  <c r="H213" i="265"/>
  <c r="G213" i="265"/>
  <c r="E213" i="265"/>
  <c r="H208" i="265"/>
  <c r="G208" i="265"/>
  <c r="E208" i="265"/>
  <c r="H205" i="265"/>
  <c r="G205" i="265"/>
  <c r="E205" i="265"/>
  <c r="H199" i="265"/>
  <c r="G199" i="265"/>
  <c r="E199" i="265"/>
  <c r="H193" i="265"/>
  <c r="G193" i="265"/>
  <c r="E193" i="265"/>
  <c r="G191" i="265"/>
  <c r="E191" i="265"/>
  <c r="G190" i="265"/>
  <c r="E190" i="265"/>
  <c r="G187" i="265"/>
  <c r="E187" i="265"/>
  <c r="G186" i="265"/>
  <c r="E186" i="265"/>
  <c r="H168" i="265"/>
  <c r="G168" i="265"/>
  <c r="E168" i="265"/>
  <c r="H165" i="265"/>
  <c r="G165" i="265"/>
  <c r="E165" i="265"/>
  <c r="G148" i="265"/>
  <c r="E148" i="265"/>
  <c r="G139" i="265"/>
  <c r="E139" i="265"/>
  <c r="G138" i="265"/>
  <c r="E138" i="265"/>
  <c r="G137" i="265"/>
  <c r="E137" i="265"/>
  <c r="G134" i="265"/>
  <c r="E134" i="265"/>
  <c r="G128" i="265"/>
  <c r="E128" i="265"/>
  <c r="G127" i="265"/>
  <c r="E127" i="265"/>
  <c r="G124" i="265"/>
  <c r="E124" i="265"/>
  <c r="G123" i="265"/>
  <c r="E123" i="265"/>
  <c r="G122" i="265"/>
  <c r="E122" i="265"/>
  <c r="G110" i="265"/>
  <c r="E110" i="265"/>
  <c r="G109" i="265"/>
  <c r="E109" i="265"/>
  <c r="G106" i="265"/>
  <c r="E106" i="265"/>
  <c r="G105" i="265"/>
  <c r="E105" i="265"/>
  <c r="G104" i="265"/>
  <c r="E104" i="265"/>
  <c r="G103" i="265"/>
  <c r="E103" i="265"/>
  <c r="G100" i="265"/>
  <c r="E100" i="265"/>
  <c r="G99" i="265"/>
  <c r="E99" i="265"/>
  <c r="G98" i="265"/>
  <c r="E98" i="265"/>
  <c r="G95" i="265"/>
  <c r="F95" i="265"/>
  <c r="E95" i="265"/>
  <c r="G94" i="265"/>
  <c r="F94" i="265"/>
  <c r="E94" i="265"/>
  <c r="G93" i="265"/>
  <c r="F93" i="265"/>
  <c r="E93" i="265"/>
  <c r="H83" i="265"/>
  <c r="G83" i="265"/>
  <c r="F83" i="265"/>
  <c r="E83" i="265"/>
  <c r="H79" i="265"/>
  <c r="G79" i="265"/>
  <c r="F79" i="265"/>
  <c r="E79" i="265"/>
  <c r="H77" i="265"/>
  <c r="G77" i="265"/>
  <c r="F77" i="265"/>
  <c r="E77" i="265"/>
  <c r="H71" i="265"/>
  <c r="G71" i="265"/>
  <c r="F71" i="265"/>
  <c r="E71" i="265"/>
  <c r="H69" i="265"/>
  <c r="G69" i="265"/>
  <c r="F69" i="265"/>
  <c r="E69" i="265"/>
  <c r="H65" i="265"/>
  <c r="G65" i="265"/>
  <c r="F65" i="265"/>
  <c r="E65" i="265"/>
  <c r="H58" i="265"/>
  <c r="G58" i="265"/>
  <c r="F58" i="265"/>
  <c r="E58" i="265"/>
  <c r="H56" i="265"/>
  <c r="G56" i="265"/>
  <c r="F56" i="265"/>
  <c r="E56" i="265"/>
  <c r="G54" i="265"/>
  <c r="F54" i="265"/>
  <c r="E54" i="265"/>
  <c r="G50" i="265"/>
  <c r="F50" i="265"/>
  <c r="E50" i="265"/>
  <c r="G47" i="265"/>
  <c r="F47" i="265"/>
  <c r="E47" i="265"/>
  <c r="G41" i="265"/>
  <c r="F41" i="265"/>
  <c r="E41" i="265"/>
  <c r="G38" i="265"/>
  <c r="F38" i="265"/>
  <c r="E38" i="265"/>
  <c r="G35" i="265"/>
  <c r="F35" i="265"/>
  <c r="E35" i="265"/>
  <c r="H28" i="265"/>
  <c r="G28" i="265"/>
  <c r="F28" i="265"/>
  <c r="E28" i="265"/>
  <c r="H26" i="265"/>
  <c r="G26" i="265"/>
  <c r="F26" i="265"/>
  <c r="E26" i="265"/>
  <c r="G24" i="265"/>
  <c r="F24" i="265"/>
  <c r="E24" i="265"/>
  <c r="G20" i="265"/>
  <c r="F20" i="265"/>
  <c r="E20" i="265"/>
  <c r="G17" i="265"/>
  <c r="F17" i="265"/>
  <c r="E17" i="265"/>
  <c r="G13" i="265"/>
  <c r="F13" i="265"/>
  <c r="E13" i="265"/>
  <c r="A1" i="265"/>
  <c r="E58" i="417" s="1"/>
  <c r="I312" i="264"/>
  <c r="G312" i="264"/>
  <c r="F312" i="264"/>
  <c r="E312" i="264"/>
  <c r="I311" i="264"/>
  <c r="H311" i="264"/>
  <c r="G311" i="264"/>
  <c r="F311" i="264"/>
  <c r="E311" i="264"/>
  <c r="I307" i="264"/>
  <c r="G307" i="264"/>
  <c r="F307" i="264"/>
  <c r="E307" i="264"/>
  <c r="I306" i="264"/>
  <c r="H306" i="264"/>
  <c r="G306" i="264"/>
  <c r="F306" i="264"/>
  <c r="E306" i="264"/>
  <c r="I300" i="264"/>
  <c r="G300" i="264"/>
  <c r="F300" i="264"/>
  <c r="E300" i="264"/>
  <c r="I299" i="264"/>
  <c r="I303" i="264" s="1"/>
  <c r="G299" i="264"/>
  <c r="G303" i="264" s="1"/>
  <c r="F299" i="264"/>
  <c r="F303" i="264" s="1"/>
  <c r="E299" i="264"/>
  <c r="E303" i="264" s="1"/>
  <c r="I295" i="264"/>
  <c r="G295" i="264"/>
  <c r="F295" i="264"/>
  <c r="E295" i="264"/>
  <c r="I294" i="264"/>
  <c r="H294" i="264"/>
  <c r="G294" i="264"/>
  <c r="F294" i="264"/>
  <c r="E294" i="264"/>
  <c r="I291" i="264"/>
  <c r="G291" i="264"/>
  <c r="F291" i="264"/>
  <c r="E291" i="264"/>
  <c r="I288" i="264"/>
  <c r="G288" i="264"/>
  <c r="F288" i="264"/>
  <c r="E288" i="264"/>
  <c r="I287" i="264"/>
  <c r="G287" i="264"/>
  <c r="F287" i="264"/>
  <c r="E287" i="264"/>
  <c r="I275" i="264"/>
  <c r="G275" i="264"/>
  <c r="F275" i="264"/>
  <c r="E275" i="264"/>
  <c r="I273" i="264"/>
  <c r="G273" i="264"/>
  <c r="F273" i="264"/>
  <c r="E273" i="264"/>
  <c r="I272" i="264"/>
  <c r="G272" i="264"/>
  <c r="F272" i="264"/>
  <c r="E272" i="264"/>
  <c r="I271" i="264"/>
  <c r="G271" i="264"/>
  <c r="F271" i="264"/>
  <c r="E271" i="264"/>
  <c r="I270" i="264"/>
  <c r="G270" i="264"/>
  <c r="F270" i="264"/>
  <c r="E270" i="264"/>
  <c r="I269" i="264"/>
  <c r="G269" i="264"/>
  <c r="F269" i="264"/>
  <c r="E269" i="264"/>
  <c r="I268" i="264"/>
  <c r="G268" i="264"/>
  <c r="F268" i="264"/>
  <c r="E268" i="264"/>
  <c r="I267" i="264"/>
  <c r="G267" i="264"/>
  <c r="F267" i="264"/>
  <c r="E267" i="264"/>
  <c r="I266" i="264"/>
  <c r="G266" i="264"/>
  <c r="F266" i="264"/>
  <c r="E266" i="264"/>
  <c r="I262" i="264"/>
  <c r="G262" i="264"/>
  <c r="F262" i="264"/>
  <c r="E262" i="264"/>
  <c r="I257" i="264"/>
  <c r="G257" i="264"/>
  <c r="F257" i="264"/>
  <c r="E257" i="264"/>
  <c r="I256" i="264"/>
  <c r="H256" i="264"/>
  <c r="G256" i="264"/>
  <c r="F256" i="264"/>
  <c r="E256" i="264"/>
  <c r="I253" i="264"/>
  <c r="G253" i="264"/>
  <c r="F253" i="264"/>
  <c r="E253" i="264"/>
  <c r="I252" i="264"/>
  <c r="H252" i="264"/>
  <c r="G252" i="264"/>
  <c r="F252" i="264"/>
  <c r="E252" i="264"/>
  <c r="G105" i="264"/>
  <c r="F105" i="264"/>
  <c r="E105" i="264"/>
  <c r="G104" i="264"/>
  <c r="E104" i="264"/>
  <c r="G103" i="264"/>
  <c r="E103" i="264"/>
  <c r="I100" i="264"/>
  <c r="G100" i="264"/>
  <c r="F100" i="264"/>
  <c r="E100" i="264"/>
  <c r="I99" i="264"/>
  <c r="H99" i="264"/>
  <c r="G99" i="264"/>
  <c r="F99" i="264"/>
  <c r="E99" i="264"/>
  <c r="I96" i="264"/>
  <c r="H96" i="264"/>
  <c r="G96" i="264"/>
  <c r="F96" i="264"/>
  <c r="E96" i="264"/>
  <c r="I93" i="264"/>
  <c r="G93" i="264"/>
  <c r="F93" i="264"/>
  <c r="E93" i="264"/>
  <c r="G86" i="264"/>
  <c r="E86" i="264"/>
  <c r="G85" i="264"/>
  <c r="E85" i="264"/>
  <c r="I66" i="264"/>
  <c r="H66" i="264"/>
  <c r="G66" i="264"/>
  <c r="F66" i="264"/>
  <c r="E66" i="264"/>
  <c r="I65" i="264"/>
  <c r="G65" i="264"/>
  <c r="F65" i="264"/>
  <c r="E65" i="264"/>
  <c r="I60" i="264"/>
  <c r="H60" i="264"/>
  <c r="G60" i="264"/>
  <c r="F60" i="264"/>
  <c r="E60" i="264"/>
  <c r="I59" i="264"/>
  <c r="G59" i="264"/>
  <c r="F59" i="264"/>
  <c r="E59" i="264"/>
  <c r="I54" i="264"/>
  <c r="H54" i="264"/>
  <c r="G54" i="264"/>
  <c r="F54" i="264"/>
  <c r="E54" i="264"/>
  <c r="I53" i="264"/>
  <c r="G53" i="264"/>
  <c r="F53" i="264"/>
  <c r="E53" i="264"/>
  <c r="I72" i="264"/>
  <c r="H72" i="264"/>
  <c r="G72" i="264"/>
  <c r="F72" i="264"/>
  <c r="E72" i="264"/>
  <c r="I71" i="264"/>
  <c r="G71" i="264"/>
  <c r="F71" i="264"/>
  <c r="E71" i="264"/>
  <c r="I46" i="264"/>
  <c r="H46" i="264"/>
  <c r="G46" i="264"/>
  <c r="F46" i="264"/>
  <c r="E46" i="264"/>
  <c r="G45" i="264"/>
  <c r="E45" i="264"/>
  <c r="I41" i="264"/>
  <c r="H41" i="264"/>
  <c r="G41" i="264"/>
  <c r="F41" i="264"/>
  <c r="E41" i="264"/>
  <c r="G40" i="264"/>
  <c r="F40" i="264"/>
  <c r="E40" i="264"/>
  <c r="G39" i="264"/>
  <c r="F39" i="264"/>
  <c r="E39" i="264"/>
  <c r="I32" i="264"/>
  <c r="G32" i="264"/>
  <c r="F32" i="264"/>
  <c r="E32" i="264"/>
  <c r="I31" i="264"/>
  <c r="H31" i="264"/>
  <c r="G31" i="264"/>
  <c r="F31" i="264"/>
  <c r="E31" i="264"/>
  <c r="I27" i="264"/>
  <c r="G27" i="264"/>
  <c r="F27" i="264"/>
  <c r="E27" i="264"/>
  <c r="I26" i="264"/>
  <c r="H26" i="264"/>
  <c r="G26" i="264"/>
  <c r="F26" i="264"/>
  <c r="E26" i="264"/>
  <c r="I22" i="264"/>
  <c r="G22" i="264"/>
  <c r="F22" i="264"/>
  <c r="E22" i="264"/>
  <c r="I21" i="264"/>
  <c r="H21" i="264"/>
  <c r="G21" i="264"/>
  <c r="F21" i="264"/>
  <c r="E21" i="264"/>
  <c r="I14" i="264"/>
  <c r="G14" i="264"/>
  <c r="F14" i="264"/>
  <c r="E14" i="264"/>
  <c r="I13" i="264"/>
  <c r="G13" i="264"/>
  <c r="F13" i="264"/>
  <c r="E13" i="264"/>
  <c r="I10" i="264"/>
  <c r="G10" i="264"/>
  <c r="F10" i="264"/>
  <c r="E10" i="264"/>
  <c r="I9" i="264"/>
  <c r="G9" i="264"/>
  <c r="F9" i="264"/>
  <c r="E9" i="264"/>
  <c r="E5" i="264"/>
  <c r="E4" i="264"/>
  <c r="E3" i="264"/>
  <c r="E2" i="264"/>
  <c r="A1" i="264"/>
  <c r="E46" i="417" s="1"/>
  <c r="I82" i="49"/>
  <c r="H82" i="49"/>
  <c r="H82" i="265" s="1"/>
  <c r="G82" i="49"/>
  <c r="F82" i="49"/>
  <c r="F82" i="265" s="1"/>
  <c r="E82" i="49"/>
  <c r="E82" i="265" s="1"/>
  <c r="I81" i="49"/>
  <c r="H81" i="49"/>
  <c r="H81" i="265" s="1"/>
  <c r="G81" i="49"/>
  <c r="G81" i="265" s="1"/>
  <c r="F81" i="49"/>
  <c r="F81" i="265" s="1"/>
  <c r="E81" i="49"/>
  <c r="E81" i="265" s="1"/>
  <c r="I76" i="49"/>
  <c r="H76" i="49"/>
  <c r="H76" i="265" s="1"/>
  <c r="G76" i="49"/>
  <c r="G76" i="265" s="1"/>
  <c r="F76" i="49"/>
  <c r="F76" i="265" s="1"/>
  <c r="E76" i="49"/>
  <c r="H75" i="265"/>
  <c r="G75" i="265"/>
  <c r="F75" i="265"/>
  <c r="I74" i="49"/>
  <c r="H74" i="49"/>
  <c r="H74" i="265" s="1"/>
  <c r="G74" i="49"/>
  <c r="F74" i="49"/>
  <c r="F74" i="265" s="1"/>
  <c r="E74" i="49"/>
  <c r="E74" i="265" s="1"/>
  <c r="I68" i="49"/>
  <c r="H68" i="49"/>
  <c r="H68" i="265" s="1"/>
  <c r="G68" i="49"/>
  <c r="F68" i="49"/>
  <c r="F68" i="265" s="1"/>
  <c r="E68" i="49"/>
  <c r="E68" i="265" s="1"/>
  <c r="I67" i="49"/>
  <c r="H67" i="49"/>
  <c r="H67" i="265" s="1"/>
  <c r="G67" i="49"/>
  <c r="G67" i="265" s="1"/>
  <c r="F67" i="49"/>
  <c r="F67" i="265" s="1"/>
  <c r="E67" i="49"/>
  <c r="I64" i="49"/>
  <c r="H64" i="49"/>
  <c r="H64" i="265" s="1"/>
  <c r="G64" i="49"/>
  <c r="F64" i="49"/>
  <c r="F64" i="265" s="1"/>
  <c r="E64" i="49"/>
  <c r="I57" i="49"/>
  <c r="G57" i="49"/>
  <c r="F57" i="49"/>
  <c r="F57" i="265" s="1"/>
  <c r="E57" i="49"/>
  <c r="J56" i="49"/>
  <c r="I53" i="49"/>
  <c r="G53" i="49"/>
  <c r="F53" i="49"/>
  <c r="F53" i="265" s="1"/>
  <c r="I52" i="49"/>
  <c r="G52" i="49"/>
  <c r="F52" i="49"/>
  <c r="F52" i="265" s="1"/>
  <c r="I49" i="49"/>
  <c r="G49" i="49"/>
  <c r="F49" i="49"/>
  <c r="F49" i="265" s="1"/>
  <c r="I46" i="49"/>
  <c r="G46" i="49"/>
  <c r="F46" i="49"/>
  <c r="F46" i="265" s="1"/>
  <c r="I45" i="49"/>
  <c r="G45" i="49"/>
  <c r="F45" i="49"/>
  <c r="F45" i="265" s="1"/>
  <c r="F44" i="265"/>
  <c r="I41" i="49"/>
  <c r="G41" i="49"/>
  <c r="F41" i="49"/>
  <c r="F43" i="265" s="1"/>
  <c r="E41" i="49"/>
  <c r="E43" i="265" s="1"/>
  <c r="I38" i="49"/>
  <c r="G38" i="49"/>
  <c r="F38" i="49"/>
  <c r="F40" i="265" s="1"/>
  <c r="F37" i="265"/>
  <c r="I32" i="49"/>
  <c r="H32" i="49"/>
  <c r="H34" i="265" s="1"/>
  <c r="G32" i="49"/>
  <c r="F32" i="49"/>
  <c r="F34" i="265" s="1"/>
  <c r="E32" i="49"/>
  <c r="E34" i="265" s="1"/>
  <c r="I31" i="49"/>
  <c r="G31" i="49"/>
  <c r="F31" i="49"/>
  <c r="F33" i="265" s="1"/>
  <c r="E31" i="49"/>
  <c r="I25" i="49"/>
  <c r="G25" i="49"/>
  <c r="F25" i="49"/>
  <c r="F27" i="265" s="1"/>
  <c r="E25" i="49"/>
  <c r="J24" i="49"/>
  <c r="I21" i="49"/>
  <c r="G21" i="49"/>
  <c r="F21" i="49"/>
  <c r="F23" i="265" s="1"/>
  <c r="I20" i="49"/>
  <c r="G20" i="49"/>
  <c r="F20" i="49"/>
  <c r="F22" i="265" s="1"/>
  <c r="F19" i="265"/>
  <c r="I14" i="49"/>
  <c r="G14" i="49"/>
  <c r="F14" i="49"/>
  <c r="F16" i="265" s="1"/>
  <c r="I13" i="49"/>
  <c r="G13" i="49"/>
  <c r="F13" i="49"/>
  <c r="F15" i="265" s="1"/>
  <c r="I10" i="49"/>
  <c r="F10" i="49"/>
  <c r="F12" i="265" s="1"/>
  <c r="I9" i="49"/>
  <c r="G9" i="49"/>
  <c r="F9" i="49"/>
  <c r="F11" i="265" s="1"/>
  <c r="E9" i="49"/>
  <c r="E5" i="49"/>
  <c r="E4" i="49"/>
  <c r="E3" i="49"/>
  <c r="E2" i="49"/>
  <c r="A1" i="49"/>
  <c r="E53" i="417" s="1"/>
  <c r="I101" i="262"/>
  <c r="G101" i="262"/>
  <c r="F101" i="262"/>
  <c r="E101" i="262"/>
  <c r="I100" i="262"/>
  <c r="H100" i="262"/>
  <c r="G100" i="262"/>
  <c r="F100" i="262"/>
  <c r="E100" i="262"/>
  <c r="I96" i="262"/>
  <c r="G96" i="262"/>
  <c r="F96" i="262"/>
  <c r="E96" i="262"/>
  <c r="J94" i="262"/>
  <c r="J86" i="262" s="1"/>
  <c r="E91" i="262"/>
  <c r="E38" i="49" s="1"/>
  <c r="E40" i="265" s="1"/>
  <c r="I89" i="262"/>
  <c r="G89" i="262"/>
  <c r="F89" i="262"/>
  <c r="E89" i="262"/>
  <c r="I88" i="262"/>
  <c r="G88" i="262"/>
  <c r="F88" i="262"/>
  <c r="E88" i="262"/>
  <c r="I86" i="262"/>
  <c r="H86" i="262"/>
  <c r="G86" i="262"/>
  <c r="F86" i="262"/>
  <c r="E86" i="262"/>
  <c r="G81" i="262"/>
  <c r="F81" i="262"/>
  <c r="E81" i="262"/>
  <c r="G80" i="262"/>
  <c r="F80" i="262"/>
  <c r="E80" i="262"/>
  <c r="I72" i="262"/>
  <c r="G72" i="262"/>
  <c r="F72" i="262"/>
  <c r="E72" i="262"/>
  <c r="G71" i="262"/>
  <c r="F71" i="262"/>
  <c r="E71" i="262"/>
  <c r="I67" i="262"/>
  <c r="G67" i="262"/>
  <c r="F67" i="262"/>
  <c r="E67" i="262"/>
  <c r="I66" i="262"/>
  <c r="G66" i="262"/>
  <c r="F66" i="262"/>
  <c r="E66" i="262"/>
  <c r="I62" i="262"/>
  <c r="G62" i="262"/>
  <c r="F62" i="262"/>
  <c r="E62" i="262"/>
  <c r="I61" i="262"/>
  <c r="G61" i="262"/>
  <c r="F61" i="262"/>
  <c r="E61" i="262"/>
  <c r="J60" i="262"/>
  <c r="J55" i="262" s="1"/>
  <c r="I56" i="262"/>
  <c r="G56" i="262"/>
  <c r="F56" i="262"/>
  <c r="E56" i="262"/>
  <c r="I55" i="262"/>
  <c r="H55" i="262"/>
  <c r="G55" i="262"/>
  <c r="F55" i="262"/>
  <c r="E55" i="262"/>
  <c r="I51" i="262"/>
  <c r="G51" i="262"/>
  <c r="F51" i="262"/>
  <c r="E51" i="262"/>
  <c r="I47" i="262"/>
  <c r="G47" i="262"/>
  <c r="F47" i="262"/>
  <c r="E47" i="262"/>
  <c r="I42" i="262"/>
  <c r="G42" i="262"/>
  <c r="F42" i="262"/>
  <c r="E42" i="262"/>
  <c r="I41" i="262"/>
  <c r="G41" i="262"/>
  <c r="F41" i="262"/>
  <c r="E41" i="262"/>
  <c r="E12" i="262"/>
  <c r="E52" i="49" s="1"/>
  <c r="I10" i="262"/>
  <c r="G10" i="262"/>
  <c r="F10" i="262"/>
  <c r="E10" i="262"/>
  <c r="G9" i="262"/>
  <c r="F9" i="262"/>
  <c r="E9" i="262"/>
  <c r="E5" i="262"/>
  <c r="E4" i="262"/>
  <c r="E3" i="262"/>
  <c r="E2" i="262"/>
  <c r="A1" i="262"/>
  <c r="E44" i="417" s="1"/>
  <c r="I80" i="258"/>
  <c r="G80" i="258"/>
  <c r="F80" i="258"/>
  <c r="E80" i="258"/>
  <c r="I79" i="258"/>
  <c r="H79" i="258"/>
  <c r="G79" i="258"/>
  <c r="F79" i="258"/>
  <c r="E79" i="258"/>
  <c r="I75" i="258"/>
  <c r="G75" i="258"/>
  <c r="F75" i="258"/>
  <c r="E75" i="258"/>
  <c r="I74" i="258"/>
  <c r="G74" i="258"/>
  <c r="F74" i="258"/>
  <c r="E74" i="258"/>
  <c r="J73" i="258"/>
  <c r="J41" i="258" s="1"/>
  <c r="I66" i="258"/>
  <c r="G66" i="258"/>
  <c r="F66" i="258"/>
  <c r="E66" i="258"/>
  <c r="I65" i="258"/>
  <c r="H65" i="258"/>
  <c r="G65" i="258"/>
  <c r="F65" i="258"/>
  <c r="E65" i="258"/>
  <c r="I61" i="258"/>
  <c r="G61" i="258"/>
  <c r="F61" i="258"/>
  <c r="E61" i="258"/>
  <c r="I60" i="258"/>
  <c r="G60" i="258"/>
  <c r="F60" i="258"/>
  <c r="E60" i="258"/>
  <c r="J59" i="258"/>
  <c r="J36" i="258" s="1"/>
  <c r="E54" i="258"/>
  <c r="E53" i="49" s="1"/>
  <c r="I52" i="258"/>
  <c r="G52" i="258"/>
  <c r="F52" i="258"/>
  <c r="E52" i="258"/>
  <c r="I51" i="258"/>
  <c r="G51" i="258"/>
  <c r="F51" i="258"/>
  <c r="E51" i="258"/>
  <c r="I47" i="258"/>
  <c r="G47" i="258"/>
  <c r="F47" i="258"/>
  <c r="E47" i="258"/>
  <c r="I46" i="258"/>
  <c r="G46" i="258"/>
  <c r="F46" i="258"/>
  <c r="E46" i="258"/>
  <c r="I42" i="258"/>
  <c r="G42" i="258"/>
  <c r="F42" i="258"/>
  <c r="E42" i="258"/>
  <c r="I41" i="258"/>
  <c r="H41" i="258"/>
  <c r="G41" i="258"/>
  <c r="F41" i="258"/>
  <c r="E41" i="258"/>
  <c r="I37" i="258"/>
  <c r="G37" i="258"/>
  <c r="F37" i="258"/>
  <c r="E37" i="258"/>
  <c r="I36" i="258"/>
  <c r="H36" i="258"/>
  <c r="G36" i="258"/>
  <c r="F36" i="258"/>
  <c r="E36" i="258"/>
  <c r="I28" i="258"/>
  <c r="G28" i="258"/>
  <c r="F28" i="258"/>
  <c r="E28" i="258"/>
  <c r="I27" i="258"/>
  <c r="H27" i="258"/>
  <c r="G27" i="258"/>
  <c r="F27" i="258"/>
  <c r="E27" i="258"/>
  <c r="I23" i="258"/>
  <c r="G23" i="258"/>
  <c r="F23" i="258"/>
  <c r="E23" i="258"/>
  <c r="I22" i="258"/>
  <c r="G22" i="258"/>
  <c r="F22" i="258"/>
  <c r="E22" i="258"/>
  <c r="J21" i="258"/>
  <c r="J15" i="258" s="1"/>
  <c r="E18" i="258"/>
  <c r="E49" i="49" s="1"/>
  <c r="I16" i="258"/>
  <c r="G16" i="258"/>
  <c r="F16" i="258"/>
  <c r="E16" i="258"/>
  <c r="I15" i="258"/>
  <c r="H15" i="258"/>
  <c r="G15" i="258"/>
  <c r="F15" i="258"/>
  <c r="E15" i="258"/>
  <c r="G10" i="258"/>
  <c r="E10" i="258"/>
  <c r="E5" i="258"/>
  <c r="E4" i="258"/>
  <c r="E3" i="258"/>
  <c r="E2" i="258"/>
  <c r="A1" i="258"/>
  <c r="E42" i="417" s="1"/>
  <c r="E35" i="353"/>
  <c r="E46" i="49" s="1"/>
  <c r="E20" i="353"/>
  <c r="I45" i="353"/>
  <c r="G45" i="353"/>
  <c r="F45" i="353"/>
  <c r="E45" i="353"/>
  <c r="I44" i="353"/>
  <c r="H44" i="353"/>
  <c r="G44" i="353"/>
  <c r="F44" i="353"/>
  <c r="E44" i="353"/>
  <c r="I39" i="353"/>
  <c r="G39" i="353"/>
  <c r="F39" i="353"/>
  <c r="E39" i="353"/>
  <c r="J38" i="353"/>
  <c r="I33" i="353"/>
  <c r="G33" i="353"/>
  <c r="F33" i="353"/>
  <c r="E33" i="353"/>
  <c r="G32" i="353"/>
  <c r="E32" i="353"/>
  <c r="I29" i="353"/>
  <c r="G29" i="353"/>
  <c r="F29" i="353"/>
  <c r="E29" i="353"/>
  <c r="G23" i="353"/>
  <c r="E23" i="353"/>
  <c r="I18" i="353"/>
  <c r="G18" i="353"/>
  <c r="F18" i="353"/>
  <c r="E18" i="353"/>
  <c r="I17" i="353"/>
  <c r="H17" i="353"/>
  <c r="G17" i="353"/>
  <c r="F17" i="353"/>
  <c r="E17" i="353"/>
  <c r="I16" i="353"/>
  <c r="H16" i="353"/>
  <c r="G16" i="353"/>
  <c r="F16" i="353"/>
  <c r="E16" i="353"/>
  <c r="G15" i="353"/>
  <c r="E15" i="353"/>
  <c r="E11" i="353"/>
  <c r="E10" i="353"/>
  <c r="E5" i="353"/>
  <c r="E4" i="353"/>
  <c r="E3" i="353"/>
  <c r="E2" i="353"/>
  <c r="A1" i="353"/>
  <c r="E40" i="417" s="1"/>
  <c r="E36" i="346"/>
  <c r="E13" i="49" s="1"/>
  <c r="I47" i="346"/>
  <c r="G47" i="346"/>
  <c r="F47" i="346"/>
  <c r="E47" i="346"/>
  <c r="I34" i="346"/>
  <c r="G34" i="346"/>
  <c r="F34" i="346"/>
  <c r="E34" i="346"/>
  <c r="I33" i="346"/>
  <c r="G33" i="346"/>
  <c r="F33" i="346"/>
  <c r="E33" i="346"/>
  <c r="I32" i="346"/>
  <c r="H32" i="346"/>
  <c r="G32" i="346"/>
  <c r="F32" i="346"/>
  <c r="E32" i="346"/>
  <c r="I31" i="346"/>
  <c r="H31" i="346"/>
  <c r="G31" i="346"/>
  <c r="F31" i="346"/>
  <c r="E31" i="346"/>
  <c r="I23" i="346"/>
  <c r="G23" i="346"/>
  <c r="F23" i="346"/>
  <c r="E23" i="346"/>
  <c r="J21" i="346"/>
  <c r="J32" i="346" s="1"/>
  <c r="I17" i="346"/>
  <c r="G17" i="346"/>
  <c r="F17" i="346"/>
  <c r="E17" i="346"/>
  <c r="I16" i="346"/>
  <c r="H16" i="346"/>
  <c r="G16" i="346"/>
  <c r="F16" i="346"/>
  <c r="E16" i="346"/>
  <c r="I12" i="346"/>
  <c r="G12" i="346"/>
  <c r="F12" i="346"/>
  <c r="E12" i="346"/>
  <c r="J10" i="346"/>
  <c r="I10" i="346"/>
  <c r="H10" i="346"/>
  <c r="G10" i="346"/>
  <c r="F10" i="346"/>
  <c r="E10" i="346"/>
  <c r="E5" i="346"/>
  <c r="E4" i="346"/>
  <c r="E3" i="346"/>
  <c r="E2" i="346"/>
  <c r="A1" i="346"/>
  <c r="E38" i="417" s="1"/>
  <c r="I74" i="28"/>
  <c r="H74" i="28"/>
  <c r="G74" i="28"/>
  <c r="F74" i="28"/>
  <c r="E74" i="28"/>
  <c r="I73" i="28"/>
  <c r="H73" i="28"/>
  <c r="G73" i="28"/>
  <c r="F73" i="28"/>
  <c r="E73" i="28"/>
  <c r="I70" i="28"/>
  <c r="H70" i="28"/>
  <c r="G70" i="28"/>
  <c r="F70" i="28"/>
  <c r="E70" i="28"/>
  <c r="I69" i="28"/>
  <c r="H69" i="28"/>
  <c r="G69" i="28"/>
  <c r="F69" i="28"/>
  <c r="E69" i="28"/>
  <c r="I66" i="28"/>
  <c r="H66" i="28"/>
  <c r="G66" i="28"/>
  <c r="F66" i="28"/>
  <c r="E66" i="28"/>
  <c r="I65" i="28"/>
  <c r="H65" i="28"/>
  <c r="G65" i="28"/>
  <c r="F65" i="28"/>
  <c r="E65" i="28"/>
  <c r="I58" i="28"/>
  <c r="G58" i="28"/>
  <c r="F58" i="28"/>
  <c r="E58" i="28"/>
  <c r="I57" i="28"/>
  <c r="H57" i="28"/>
  <c r="G57" i="28"/>
  <c r="F57" i="28"/>
  <c r="E57" i="28"/>
  <c r="I53" i="28"/>
  <c r="G53" i="28"/>
  <c r="F53" i="28"/>
  <c r="E53" i="28"/>
  <c r="I52" i="28"/>
  <c r="G52" i="28"/>
  <c r="F52" i="28"/>
  <c r="E52" i="28"/>
  <c r="J51" i="28"/>
  <c r="J44" i="28" s="1"/>
  <c r="I47" i="28"/>
  <c r="G47" i="28"/>
  <c r="F47" i="28"/>
  <c r="E47" i="28"/>
  <c r="I46" i="28"/>
  <c r="H46" i="28"/>
  <c r="G46" i="28"/>
  <c r="F46" i="28"/>
  <c r="E46" i="28"/>
  <c r="I45" i="28"/>
  <c r="G45" i="28"/>
  <c r="F45" i="28"/>
  <c r="E45" i="28"/>
  <c r="I44" i="28"/>
  <c r="H44" i="28"/>
  <c r="G44" i="28"/>
  <c r="F44" i="28"/>
  <c r="E44" i="28"/>
  <c r="I40" i="28"/>
  <c r="G40" i="28"/>
  <c r="F40" i="28"/>
  <c r="E40" i="28"/>
  <c r="I39" i="28"/>
  <c r="H39" i="28"/>
  <c r="G39" i="28"/>
  <c r="F39" i="28"/>
  <c r="E39" i="28"/>
  <c r="G38" i="28"/>
  <c r="F38" i="28"/>
  <c r="E38" i="28"/>
  <c r="I30" i="28"/>
  <c r="G30" i="28"/>
  <c r="F30" i="28"/>
  <c r="E30" i="28"/>
  <c r="I29" i="28"/>
  <c r="H29" i="28"/>
  <c r="G29" i="28"/>
  <c r="F29" i="28"/>
  <c r="E29" i="28"/>
  <c r="I25" i="28"/>
  <c r="G25" i="28"/>
  <c r="F25" i="28"/>
  <c r="E25" i="28"/>
  <c r="I24" i="28"/>
  <c r="G24" i="28"/>
  <c r="F24" i="28"/>
  <c r="E24" i="28"/>
  <c r="J23" i="28"/>
  <c r="J65" i="28" s="1"/>
  <c r="I19" i="28"/>
  <c r="H19" i="28"/>
  <c r="G19" i="28"/>
  <c r="F19" i="28"/>
  <c r="E19" i="28"/>
  <c r="I18" i="28"/>
  <c r="G18" i="28"/>
  <c r="F18" i="28"/>
  <c r="E18" i="28"/>
  <c r="I17" i="28"/>
  <c r="H17" i="28"/>
  <c r="G17" i="28"/>
  <c r="F17" i="28"/>
  <c r="E17" i="28"/>
  <c r="I13" i="28"/>
  <c r="G13" i="28"/>
  <c r="F13" i="28"/>
  <c r="E13" i="28"/>
  <c r="I12" i="28"/>
  <c r="G12" i="28"/>
  <c r="F12" i="28"/>
  <c r="E12" i="28"/>
  <c r="I11" i="28"/>
  <c r="H11" i="28"/>
  <c r="G11" i="28"/>
  <c r="F11" i="28"/>
  <c r="E11" i="28"/>
  <c r="G10" i="28"/>
  <c r="F10" i="28"/>
  <c r="E10" i="28"/>
  <c r="E5" i="28"/>
  <c r="E4" i="28"/>
  <c r="E3" i="28"/>
  <c r="E2" i="28"/>
  <c r="A1" i="28"/>
  <c r="E36" i="417" s="1"/>
  <c r="E97" i="261"/>
  <c r="I68" i="261"/>
  <c r="H68" i="261"/>
  <c r="G68" i="261"/>
  <c r="F68" i="261"/>
  <c r="E68" i="261"/>
  <c r="E5" i="261"/>
  <c r="E4" i="261"/>
  <c r="E3" i="261"/>
  <c r="E2" i="261"/>
  <c r="A1" i="261"/>
  <c r="E34" i="417" s="1"/>
  <c r="G172" i="260"/>
  <c r="E172" i="260"/>
  <c r="E5" i="260"/>
  <c r="E4" i="260"/>
  <c r="E3" i="260"/>
  <c r="E2" i="260"/>
  <c r="A1" i="260"/>
  <c r="E32" i="417" s="1"/>
  <c r="I25" i="46"/>
  <c r="H25" i="46"/>
  <c r="G25" i="46"/>
  <c r="F25" i="46"/>
  <c r="E25" i="46"/>
  <c r="I19" i="46"/>
  <c r="H19" i="46"/>
  <c r="G19" i="46"/>
  <c r="F19" i="46"/>
  <c r="E19" i="46"/>
  <c r="E5" i="46"/>
  <c r="E4" i="46"/>
  <c r="E3" i="46"/>
  <c r="E2" i="46"/>
  <c r="A1" i="46"/>
  <c r="E30" i="417" s="1"/>
  <c r="I30" i="271"/>
  <c r="H30" i="271"/>
  <c r="G30" i="271"/>
  <c r="F30" i="271"/>
  <c r="E30" i="271"/>
  <c r="G29" i="271"/>
  <c r="E29" i="271"/>
  <c r="I25" i="271"/>
  <c r="H25" i="271"/>
  <c r="G25" i="271"/>
  <c r="F25" i="271"/>
  <c r="E25" i="271"/>
  <c r="G24" i="271"/>
  <c r="E24" i="271"/>
  <c r="I20" i="271"/>
  <c r="H20" i="271"/>
  <c r="G20" i="271"/>
  <c r="F20" i="271"/>
  <c r="E20" i="271"/>
  <c r="G19" i="271"/>
  <c r="E19" i="271"/>
  <c r="I15" i="271"/>
  <c r="H15" i="271"/>
  <c r="G15" i="271"/>
  <c r="F15" i="271"/>
  <c r="E15" i="271"/>
  <c r="G14" i="271"/>
  <c r="F14" i="271"/>
  <c r="E14" i="271"/>
  <c r="I11" i="271"/>
  <c r="H11" i="271"/>
  <c r="G11" i="271"/>
  <c r="F11" i="271"/>
  <c r="E11" i="271"/>
  <c r="G10" i="271"/>
  <c r="E10" i="271"/>
  <c r="E5" i="271"/>
  <c r="E4" i="271"/>
  <c r="E3" i="271"/>
  <c r="E2" i="271"/>
  <c r="A1" i="271"/>
  <c r="E28" i="417" s="1"/>
  <c r="I174" i="44"/>
  <c r="H174" i="44"/>
  <c r="G174" i="44"/>
  <c r="F174" i="44"/>
  <c r="E174" i="44"/>
  <c r="I173" i="44"/>
  <c r="G173" i="44"/>
  <c r="F173" i="44"/>
  <c r="E173" i="44"/>
  <c r="G168" i="44"/>
  <c r="E168" i="44"/>
  <c r="G167" i="44"/>
  <c r="E167" i="44"/>
  <c r="G164" i="44"/>
  <c r="E164" i="44"/>
  <c r="G163" i="44"/>
  <c r="E163" i="44"/>
  <c r="G156" i="44"/>
  <c r="E156" i="44"/>
  <c r="G155" i="44"/>
  <c r="E155" i="44"/>
  <c r="G154" i="44"/>
  <c r="E154" i="44"/>
  <c r="G153" i="44"/>
  <c r="E153" i="44"/>
  <c r="G152" i="44"/>
  <c r="E152" i="44"/>
  <c r="G151" i="44"/>
  <c r="E151" i="44"/>
  <c r="I144" i="44"/>
  <c r="G144" i="44"/>
  <c r="F144" i="44"/>
  <c r="E144" i="44"/>
  <c r="I143" i="44"/>
  <c r="G143" i="44"/>
  <c r="F143" i="44"/>
  <c r="E143" i="44"/>
  <c r="I142" i="44"/>
  <c r="G142" i="44"/>
  <c r="F142" i="44"/>
  <c r="E142" i="44"/>
  <c r="I141" i="44"/>
  <c r="G141" i="44"/>
  <c r="F141" i="44"/>
  <c r="E141" i="44"/>
  <c r="I135" i="44"/>
  <c r="G135" i="44"/>
  <c r="F135" i="44"/>
  <c r="E135" i="44"/>
  <c r="G134" i="44"/>
  <c r="F134" i="44"/>
  <c r="E134" i="44"/>
  <c r="G133" i="44"/>
  <c r="F133" i="44"/>
  <c r="E133" i="44"/>
  <c r="G132" i="44"/>
  <c r="F132" i="44"/>
  <c r="E132" i="44"/>
  <c r="G131" i="44"/>
  <c r="F131" i="44"/>
  <c r="E131" i="44"/>
  <c r="I128" i="44"/>
  <c r="G128" i="44"/>
  <c r="F128" i="44"/>
  <c r="E128" i="44"/>
  <c r="I127" i="44"/>
  <c r="G127" i="44"/>
  <c r="F127" i="44"/>
  <c r="E127" i="44"/>
  <c r="I126" i="44"/>
  <c r="G126" i="44"/>
  <c r="F126" i="44"/>
  <c r="E126" i="44"/>
  <c r="I125" i="44"/>
  <c r="G125" i="44"/>
  <c r="F125" i="44"/>
  <c r="E125" i="44"/>
  <c r="I118" i="44"/>
  <c r="G118" i="44"/>
  <c r="F118" i="44"/>
  <c r="E118" i="44"/>
  <c r="I115" i="44"/>
  <c r="J116" i="44" s="1"/>
  <c r="J33" i="262" s="1"/>
  <c r="G115" i="44"/>
  <c r="F115" i="44"/>
  <c r="E115" i="44"/>
  <c r="I111" i="44"/>
  <c r="G111" i="44"/>
  <c r="F111" i="44"/>
  <c r="E111" i="44"/>
  <c r="I110" i="44"/>
  <c r="G110" i="44"/>
  <c r="F110" i="44"/>
  <c r="E110" i="44"/>
  <c r="I106" i="44"/>
  <c r="H106" i="44"/>
  <c r="G106" i="44"/>
  <c r="F106" i="44"/>
  <c r="E106" i="44"/>
  <c r="I105" i="44"/>
  <c r="G105" i="44"/>
  <c r="F105" i="44"/>
  <c r="E105" i="44"/>
  <c r="G100" i="44"/>
  <c r="E100" i="44"/>
  <c r="G99" i="44"/>
  <c r="E99" i="44"/>
  <c r="I91" i="44"/>
  <c r="G91" i="44"/>
  <c r="F91" i="44"/>
  <c r="E91" i="44"/>
  <c r="I90" i="44"/>
  <c r="G90" i="44"/>
  <c r="F90" i="44"/>
  <c r="E90" i="44"/>
  <c r="I87" i="44"/>
  <c r="H87" i="44"/>
  <c r="G87" i="44"/>
  <c r="F87" i="44"/>
  <c r="E87" i="44"/>
  <c r="G86" i="44"/>
  <c r="E86" i="44"/>
  <c r="G82" i="44"/>
  <c r="E82" i="44"/>
  <c r="I79" i="44"/>
  <c r="H79" i="44"/>
  <c r="G79" i="44"/>
  <c r="F79" i="44"/>
  <c r="E79" i="44"/>
  <c r="G78" i="44"/>
  <c r="E78" i="44"/>
  <c r="G72" i="44"/>
  <c r="E72" i="44"/>
  <c r="G71" i="44"/>
  <c r="E71" i="44"/>
  <c r="I67" i="44"/>
  <c r="G67" i="44"/>
  <c r="F67" i="44"/>
  <c r="E67" i="44"/>
  <c r="I66" i="44"/>
  <c r="G66" i="44"/>
  <c r="F66" i="44"/>
  <c r="E66" i="44"/>
  <c r="I63" i="44"/>
  <c r="I54" i="44" s="1"/>
  <c r="H63" i="44"/>
  <c r="G63" i="44"/>
  <c r="G54" i="44" s="1"/>
  <c r="F63" i="44"/>
  <c r="F54" i="44" s="1"/>
  <c r="E63" i="44"/>
  <c r="E54" i="44" s="1"/>
  <c r="G62" i="44"/>
  <c r="E62" i="44"/>
  <c r="I59" i="44"/>
  <c r="H59" i="44"/>
  <c r="G59" i="44"/>
  <c r="F59" i="44"/>
  <c r="E59" i="44"/>
  <c r="G58" i="44"/>
  <c r="E58" i="44"/>
  <c r="I48" i="44"/>
  <c r="G48" i="44"/>
  <c r="F48" i="44"/>
  <c r="E48" i="44"/>
  <c r="I44" i="44"/>
  <c r="H44" i="44"/>
  <c r="G44" i="44"/>
  <c r="F44" i="44"/>
  <c r="E44" i="44"/>
  <c r="I40" i="44"/>
  <c r="H40" i="44"/>
  <c r="G40" i="44"/>
  <c r="F40" i="44"/>
  <c r="E40" i="44"/>
  <c r="I32" i="44"/>
  <c r="G32" i="44"/>
  <c r="F32" i="44"/>
  <c r="E32" i="44"/>
  <c r="I31" i="44"/>
  <c r="H31" i="44"/>
  <c r="G31" i="44"/>
  <c r="F31" i="44"/>
  <c r="E31" i="44"/>
  <c r="G30" i="44"/>
  <c r="F30" i="44"/>
  <c r="E30" i="44"/>
  <c r="G29" i="44"/>
  <c r="F29" i="44"/>
  <c r="E29" i="44"/>
  <c r="I25" i="44"/>
  <c r="H25" i="44"/>
  <c r="G25" i="44"/>
  <c r="F25" i="44"/>
  <c r="E25" i="44"/>
  <c r="I22" i="44"/>
  <c r="H22" i="44"/>
  <c r="G22" i="44"/>
  <c r="F22" i="44"/>
  <c r="F53" i="44" s="1"/>
  <c r="E22" i="44"/>
  <c r="G21" i="44"/>
  <c r="F21" i="44"/>
  <c r="E21" i="44"/>
  <c r="I18" i="44"/>
  <c r="G18" i="44"/>
  <c r="F18" i="44"/>
  <c r="E18" i="44"/>
  <c r="G17" i="44"/>
  <c r="F17" i="44"/>
  <c r="E17" i="44"/>
  <c r="G16" i="44"/>
  <c r="F16" i="44"/>
  <c r="E16" i="44"/>
  <c r="I13" i="44"/>
  <c r="H13" i="44"/>
  <c r="G13" i="44"/>
  <c r="F13" i="44"/>
  <c r="E13" i="44"/>
  <c r="E5" i="44"/>
  <c r="E4" i="44"/>
  <c r="E3" i="44"/>
  <c r="E2" i="44"/>
  <c r="A1" i="44"/>
  <c r="E26" i="417" s="1"/>
  <c r="J155" i="48"/>
  <c r="J151" i="48"/>
  <c r="J52" i="48"/>
  <c r="J39" i="48"/>
  <c r="J38" i="48"/>
  <c r="J37" i="48"/>
  <c r="J34" i="48"/>
  <c r="J28" i="48"/>
  <c r="J23" i="48"/>
  <c r="X8" i="48"/>
  <c r="W8" i="48"/>
  <c r="V8" i="48"/>
  <c r="T8" i="48"/>
  <c r="S8" i="48"/>
  <c r="R8" i="48"/>
  <c r="E6" i="48"/>
  <c r="A1" i="48"/>
  <c r="E21" i="417" s="1"/>
  <c r="D142" i="406"/>
  <c r="J13" i="406"/>
  <c r="H13" i="406"/>
  <c r="J12" i="406"/>
  <c r="H12" i="406"/>
  <c r="J11" i="406"/>
  <c r="H11" i="406"/>
  <c r="J9" i="406"/>
  <c r="H9" i="406"/>
  <c r="J8" i="406"/>
  <c r="H8" i="406"/>
  <c r="J7" i="406"/>
  <c r="H7" i="406"/>
  <c r="J5" i="265"/>
  <c r="A1" i="406"/>
  <c r="E51" i="417" s="1"/>
  <c r="A1" i="416"/>
  <c r="E16" i="417" s="1"/>
  <c r="B10" i="420"/>
  <c r="A1" i="420"/>
  <c r="E14" i="417" s="1"/>
  <c r="A1" i="417"/>
  <c r="K158" i="265" l="1"/>
  <c r="K157" i="265"/>
  <c r="G10" i="49"/>
  <c r="G12" i="265" s="1"/>
  <c r="E35" i="49"/>
  <c r="E37" i="265" s="1"/>
  <c r="E10" i="49"/>
  <c r="E12" i="265" s="1"/>
  <c r="K88" i="265"/>
  <c r="K91" i="265"/>
  <c r="K175" i="265"/>
  <c r="K181" i="265"/>
  <c r="K182" i="265"/>
  <c r="K179" i="265"/>
  <c r="K180" i="265"/>
  <c r="K201" i="265"/>
  <c r="L201" i="265" s="1"/>
  <c r="K160" i="265"/>
  <c r="K161" i="265"/>
  <c r="K156" i="265"/>
  <c r="K144" i="265"/>
  <c r="K146" i="265"/>
  <c r="K121" i="265"/>
  <c r="K203" i="265"/>
  <c r="J203" i="265" s="1"/>
  <c r="J17" i="353"/>
  <c r="H26" i="44"/>
  <c r="H53" i="44"/>
  <c r="H170" i="44"/>
  <c r="H54" i="44"/>
  <c r="E26" i="44"/>
  <c r="E53" i="44"/>
  <c r="I26" i="44"/>
  <c r="I53" i="44"/>
  <c r="G169" i="44"/>
  <c r="G53" i="44"/>
  <c r="K202" i="265"/>
  <c r="J31" i="346"/>
  <c r="G102" i="44"/>
  <c r="J5" i="44"/>
  <c r="F73" i="44"/>
  <c r="J69" i="28"/>
  <c r="F169" i="44"/>
  <c r="J17" i="28"/>
  <c r="G74" i="44"/>
  <c r="F101" i="44"/>
  <c r="F170" i="44"/>
  <c r="E20" i="49"/>
  <c r="E22" i="265" s="1"/>
  <c r="H74" i="44"/>
  <c r="J7" i="48"/>
  <c r="I170" i="44"/>
  <c r="I102" i="44"/>
  <c r="I74" i="44"/>
  <c r="J66" i="258"/>
  <c r="J80" i="258"/>
  <c r="J101" i="262"/>
  <c r="J30" i="28"/>
  <c r="J58" i="28"/>
  <c r="J118" i="44"/>
  <c r="J119" i="44" s="1"/>
  <c r="J144" i="44" s="1"/>
  <c r="E170" i="44"/>
  <c r="E102" i="44"/>
  <c r="E74" i="44"/>
  <c r="E169" i="44"/>
  <c r="E101" i="44"/>
  <c r="E73" i="44"/>
  <c r="I101" i="44"/>
  <c r="I73" i="44"/>
  <c r="I169" i="44"/>
  <c r="J128" i="44"/>
  <c r="J5" i="259"/>
  <c r="J5" i="264"/>
  <c r="J5" i="49"/>
  <c r="J5" i="258"/>
  <c r="J16" i="346"/>
  <c r="J5" i="346"/>
  <c r="J5" i="262"/>
  <c r="J5" i="28"/>
  <c r="J5" i="353"/>
  <c r="J5" i="260"/>
  <c r="J5" i="46"/>
  <c r="J5" i="261"/>
  <c r="J13" i="44"/>
  <c r="J14" i="44" s="1"/>
  <c r="J43" i="44" s="1"/>
  <c r="F26" i="44"/>
  <c r="G73" i="44"/>
  <c r="G101" i="44"/>
  <c r="H102" i="44"/>
  <c r="H169" i="44"/>
  <c r="G170" i="44"/>
  <c r="K10" i="44"/>
  <c r="G26" i="44"/>
  <c r="H73" i="44"/>
  <c r="H101" i="44"/>
  <c r="F74" i="44"/>
  <c r="F102" i="44"/>
  <c r="J5" i="271"/>
  <c r="E15" i="265"/>
  <c r="E45" i="49"/>
  <c r="E14" i="49"/>
  <c r="E19" i="265"/>
  <c r="E11" i="265"/>
  <c r="G45" i="265"/>
  <c r="E53" i="265"/>
  <c r="G40" i="265"/>
  <c r="G43" i="265"/>
  <c r="G44" i="265"/>
  <c r="E46" i="265"/>
  <c r="G37" i="265"/>
  <c r="E21" i="49"/>
  <c r="G46" i="265"/>
  <c r="E57" i="265"/>
  <c r="E64" i="265"/>
  <c r="G68" i="265"/>
  <c r="E75" i="265"/>
  <c r="E49" i="265"/>
  <c r="E52" i="265"/>
  <c r="E27" i="265"/>
  <c r="E33" i="265"/>
  <c r="G53" i="265"/>
  <c r="E67" i="265"/>
  <c r="G74" i="265"/>
  <c r="E76" i="265"/>
  <c r="G82" i="265"/>
  <c r="G11" i="265"/>
  <c r="G15" i="265"/>
  <c r="G16" i="265"/>
  <c r="G19" i="265"/>
  <c r="G22" i="265"/>
  <c r="G23" i="265"/>
  <c r="E44" i="265"/>
  <c r="G52" i="265"/>
  <c r="G57" i="265"/>
  <c r="G64" i="265"/>
  <c r="G27" i="265"/>
  <c r="G33" i="265"/>
  <c r="G34" i="265"/>
  <c r="G49" i="265"/>
  <c r="F6" i="48"/>
  <c r="N8" i="48" s="1"/>
  <c r="N9" i="48" s="1"/>
  <c r="N100" i="48" s="1"/>
  <c r="K219" i="265"/>
  <c r="K209" i="265"/>
  <c r="K200" i="265"/>
  <c r="K197" i="265"/>
  <c r="K193" i="265"/>
  <c r="K184" i="265"/>
  <c r="K213" i="265"/>
  <c r="K210" i="265"/>
  <c r="K207" i="265"/>
  <c r="K205" i="265"/>
  <c r="K198" i="265"/>
  <c r="K194" i="265"/>
  <c r="K185" i="265"/>
  <c r="K217" i="265"/>
  <c r="K214" i="265"/>
  <c r="K206" i="265"/>
  <c r="K188" i="265"/>
  <c r="K169" i="265"/>
  <c r="K166" i="265"/>
  <c r="K163" i="265"/>
  <c r="K150" i="265"/>
  <c r="K221" i="265"/>
  <c r="K216" i="265"/>
  <c r="K212" i="265"/>
  <c r="K196" i="265"/>
  <c r="K192" i="265"/>
  <c r="K183" i="265"/>
  <c r="K170" i="265"/>
  <c r="K167" i="265"/>
  <c r="K164" i="265"/>
  <c r="K151" i="265"/>
  <c r="K211" i="265"/>
  <c r="K199" i="265"/>
  <c r="K195" i="265"/>
  <c r="K176" i="265"/>
  <c r="K171" i="265"/>
  <c r="K155" i="265"/>
  <c r="K152" i="265"/>
  <c r="K208" i="265"/>
  <c r="K204" i="265"/>
  <c r="K189" i="265"/>
  <c r="K173" i="265"/>
  <c r="K172" i="265"/>
  <c r="K168" i="265"/>
  <c r="K165" i="265"/>
  <c r="K162" i="265"/>
  <c r="K153" i="265"/>
  <c r="K149" i="265"/>
  <c r="K143" i="265"/>
  <c r="K131" i="265"/>
  <c r="K125" i="265"/>
  <c r="K116" i="265"/>
  <c r="K111" i="265"/>
  <c r="K101" i="265"/>
  <c r="K96" i="265"/>
  <c r="K92" i="265"/>
  <c r="K83" i="265"/>
  <c r="K79" i="265"/>
  <c r="K75" i="265"/>
  <c r="K71" i="265"/>
  <c r="K67" i="265"/>
  <c r="K63" i="265"/>
  <c r="K59" i="265"/>
  <c r="K55" i="265"/>
  <c r="K51" i="265"/>
  <c r="K147" i="265"/>
  <c r="K140" i="265"/>
  <c r="K135" i="265"/>
  <c r="K132" i="265"/>
  <c r="K126" i="265"/>
  <c r="K117" i="265"/>
  <c r="K112" i="265"/>
  <c r="K102" i="265"/>
  <c r="K97" i="265"/>
  <c r="K84" i="265"/>
  <c r="K80" i="265"/>
  <c r="K76" i="265"/>
  <c r="K72" i="265"/>
  <c r="K68" i="265"/>
  <c r="K64" i="265"/>
  <c r="K60" i="265"/>
  <c r="K56" i="265"/>
  <c r="K48" i="265"/>
  <c r="K141" i="265"/>
  <c r="K129" i="265"/>
  <c r="K114" i="265"/>
  <c r="K81" i="265"/>
  <c r="K73" i="265"/>
  <c r="K65" i="265"/>
  <c r="K42" i="265"/>
  <c r="K34" i="265"/>
  <c r="K30" i="265"/>
  <c r="K26" i="265"/>
  <c r="K18" i="265"/>
  <c r="K14" i="265"/>
  <c r="K10" i="265"/>
  <c r="K108" i="265"/>
  <c r="K87" i="265"/>
  <c r="K78" i="265"/>
  <c r="K70" i="265"/>
  <c r="K62" i="265"/>
  <c r="K39" i="265"/>
  <c r="K31" i="265"/>
  <c r="K133" i="265"/>
  <c r="K107" i="265"/>
  <c r="K85" i="265"/>
  <c r="K77" i="265"/>
  <c r="K69" i="265"/>
  <c r="K61" i="265"/>
  <c r="K36" i="265"/>
  <c r="K32" i="265"/>
  <c r="K28" i="265"/>
  <c r="K8" i="265"/>
  <c r="K142" i="265"/>
  <c r="K136" i="265"/>
  <c r="K130" i="265"/>
  <c r="K115" i="265"/>
  <c r="K82" i="265"/>
  <c r="K74" i="265"/>
  <c r="K66" i="265"/>
  <c r="K58" i="265"/>
  <c r="K29" i="265"/>
  <c r="K25" i="265"/>
  <c r="K21" i="265"/>
  <c r="K9" i="265"/>
  <c r="N124" i="48" l="1"/>
  <c r="N125" i="48"/>
  <c r="N107" i="48"/>
  <c r="N105" i="48"/>
  <c r="N108" i="48"/>
  <c r="N106" i="48"/>
  <c r="N103" i="48"/>
  <c r="N104" i="48"/>
  <c r="N145" i="48"/>
  <c r="N144" i="48"/>
  <c r="N129" i="48"/>
  <c r="N130" i="48"/>
  <c r="N132" i="48"/>
  <c r="N133" i="48"/>
  <c r="N131" i="48"/>
  <c r="N134" i="48"/>
  <c r="L157" i="265"/>
  <c r="J157" i="265"/>
  <c r="L158" i="265"/>
  <c r="J158" i="265"/>
  <c r="N65" i="48"/>
  <c r="N70" i="48"/>
  <c r="N83" i="48"/>
  <c r="N88" i="48"/>
  <c r="N76" i="48"/>
  <c r="N78" i="48"/>
  <c r="N74" i="48"/>
  <c r="N73" i="48"/>
  <c r="N18" i="48"/>
  <c r="N46" i="48"/>
  <c r="N45" i="48"/>
  <c r="N95" i="48"/>
  <c r="N47" i="48"/>
  <c r="N97" i="48"/>
  <c r="N66" i="48"/>
  <c r="N87" i="48"/>
  <c r="N84" i="48"/>
  <c r="N80" i="48"/>
  <c r="N49" i="48"/>
  <c r="L88" i="265"/>
  <c r="J88" i="265"/>
  <c r="L91" i="265"/>
  <c r="J91" i="265"/>
  <c r="L175" i="265"/>
  <c r="J175" i="265"/>
  <c r="L181" i="265"/>
  <c r="J181" i="265"/>
  <c r="J180" i="265"/>
  <c r="L180" i="265"/>
  <c r="J179" i="265"/>
  <c r="L179" i="265"/>
  <c r="L182" i="265"/>
  <c r="J182" i="265"/>
  <c r="N138" i="48"/>
  <c r="N139" i="48"/>
  <c r="J201" i="265"/>
  <c r="J156" i="265"/>
  <c r="L156" i="265"/>
  <c r="L161" i="265"/>
  <c r="J161" i="265"/>
  <c r="L160" i="265"/>
  <c r="J160" i="265"/>
  <c r="L203" i="265"/>
  <c r="J146" i="265"/>
  <c r="L146" i="265"/>
  <c r="L144" i="265"/>
  <c r="J144" i="265"/>
  <c r="L121" i="265"/>
  <c r="J121" i="265"/>
  <c r="N181" i="48"/>
  <c r="N158" i="48"/>
  <c r="N19" i="48"/>
  <c r="N69" i="48"/>
  <c r="J202" i="265"/>
  <c r="L202" i="265"/>
  <c r="E45" i="265"/>
  <c r="E16" i="265"/>
  <c r="K5" i="259"/>
  <c r="K5" i="49"/>
  <c r="K5" i="258"/>
  <c r="K5" i="262"/>
  <c r="K16" i="346"/>
  <c r="K5" i="28"/>
  <c r="K5" i="260"/>
  <c r="K5" i="264"/>
  <c r="K5" i="353"/>
  <c r="K5" i="346"/>
  <c r="K5" i="261"/>
  <c r="K5" i="271"/>
  <c r="L10" i="44"/>
  <c r="K13" i="44"/>
  <c r="K14" i="44" s="1"/>
  <c r="K43" i="44" s="1"/>
  <c r="K5" i="46"/>
  <c r="K5" i="44"/>
  <c r="E23" i="265"/>
  <c r="J32" i="44"/>
  <c r="J33" i="44" s="1"/>
  <c r="J18" i="44"/>
  <c r="J19" i="44" s="1"/>
  <c r="J22" i="44" s="1"/>
  <c r="J53" i="44" s="1"/>
  <c r="P8" i="48"/>
  <c r="P9" i="48" s="1"/>
  <c r="P100" i="48" s="1"/>
  <c r="O8" i="48"/>
  <c r="N34" i="48"/>
  <c r="N28" i="48"/>
  <c r="N151" i="48"/>
  <c r="N39" i="48"/>
  <c r="N37" i="48"/>
  <c r="N23" i="48"/>
  <c r="N52" i="48"/>
  <c r="N38" i="48"/>
  <c r="N155" i="48"/>
  <c r="J82" i="265"/>
  <c r="L82" i="265"/>
  <c r="L77" i="265"/>
  <c r="J77" i="265"/>
  <c r="J70" i="265"/>
  <c r="L70" i="265"/>
  <c r="J30" i="265"/>
  <c r="L30" i="265"/>
  <c r="L141" i="265"/>
  <c r="J141" i="265"/>
  <c r="L80" i="265"/>
  <c r="J80" i="265"/>
  <c r="L135" i="265"/>
  <c r="J135" i="265"/>
  <c r="J71" i="265"/>
  <c r="L71" i="265"/>
  <c r="J116" i="265"/>
  <c r="L116" i="265"/>
  <c r="J153" i="265"/>
  <c r="L153" i="265"/>
  <c r="J173" i="265"/>
  <c r="L173" i="265"/>
  <c r="L211" i="265"/>
  <c r="J211" i="265"/>
  <c r="J196" i="265"/>
  <c r="L196" i="265"/>
  <c r="J163" i="265"/>
  <c r="L163" i="265"/>
  <c r="L210" i="265"/>
  <c r="J210" i="265"/>
  <c r="J9" i="265"/>
  <c r="L9" i="265"/>
  <c r="J58" i="265"/>
  <c r="L58" i="265"/>
  <c r="J115" i="265"/>
  <c r="L115" i="265"/>
  <c r="L36" i="265"/>
  <c r="J36" i="265"/>
  <c r="L85" i="265"/>
  <c r="J85" i="265"/>
  <c r="L31" i="265"/>
  <c r="J31" i="265"/>
  <c r="J78" i="265"/>
  <c r="L78" i="265"/>
  <c r="J14" i="265"/>
  <c r="L14" i="265"/>
  <c r="J34" i="265"/>
  <c r="L34" i="265"/>
  <c r="L81" i="265"/>
  <c r="J81" i="265"/>
  <c r="L48" i="265"/>
  <c r="J48" i="265"/>
  <c r="L68" i="265"/>
  <c r="J68" i="265"/>
  <c r="L84" i="265"/>
  <c r="J84" i="265"/>
  <c r="L117" i="265"/>
  <c r="J117" i="265"/>
  <c r="L140" i="265"/>
  <c r="J140" i="265"/>
  <c r="J59" i="265"/>
  <c r="L59" i="265"/>
  <c r="J75" i="265"/>
  <c r="L75" i="265"/>
  <c r="J96" i="265"/>
  <c r="L96" i="265"/>
  <c r="J125" i="265"/>
  <c r="L125" i="265"/>
  <c r="J168" i="265"/>
  <c r="L168" i="265"/>
  <c r="J189" i="265"/>
  <c r="L189" i="265"/>
  <c r="J208" i="265"/>
  <c r="L208" i="265"/>
  <c r="L195" i="265"/>
  <c r="J195" i="265"/>
  <c r="L151" i="265"/>
  <c r="J151" i="265"/>
  <c r="J212" i="265"/>
  <c r="L212" i="265"/>
  <c r="J166" i="265"/>
  <c r="L166" i="265"/>
  <c r="L188" i="265"/>
  <c r="J188" i="265"/>
  <c r="J214" i="265"/>
  <c r="L214" i="265"/>
  <c r="L194" i="265"/>
  <c r="J194" i="265"/>
  <c r="L205" i="265"/>
  <c r="J205" i="265"/>
  <c r="L213" i="265"/>
  <c r="J213" i="265"/>
  <c r="J193" i="265"/>
  <c r="L193" i="265"/>
  <c r="J209" i="265"/>
  <c r="L209" i="265"/>
  <c r="J66" i="265"/>
  <c r="L66" i="265"/>
  <c r="L8" i="265"/>
  <c r="J8" i="265"/>
  <c r="L107" i="265"/>
  <c r="J107" i="265"/>
  <c r="J18" i="265"/>
  <c r="L18" i="265"/>
  <c r="L114" i="265"/>
  <c r="J114" i="265"/>
  <c r="L72" i="265"/>
  <c r="J72" i="265"/>
  <c r="L126" i="265"/>
  <c r="J126" i="265"/>
  <c r="J63" i="265"/>
  <c r="L63" i="265"/>
  <c r="J131" i="265"/>
  <c r="L131" i="265"/>
  <c r="J199" i="265"/>
  <c r="L199" i="265"/>
  <c r="L216" i="265"/>
  <c r="J216" i="265"/>
  <c r="J169" i="265"/>
  <c r="L169" i="265"/>
  <c r="J217" i="265"/>
  <c r="L217" i="265"/>
  <c r="J219" i="265"/>
  <c r="L219" i="265"/>
  <c r="J21" i="265"/>
  <c r="L21" i="265"/>
  <c r="J130" i="265"/>
  <c r="L130" i="265"/>
  <c r="L61" i="265"/>
  <c r="J61" i="265"/>
  <c r="L39" i="265"/>
  <c r="J39" i="265"/>
  <c r="J87" i="265"/>
  <c r="L87" i="265"/>
  <c r="J42" i="265"/>
  <c r="L42" i="265"/>
  <c r="L56" i="265"/>
  <c r="J56" i="265"/>
  <c r="L97" i="265"/>
  <c r="J97" i="265"/>
  <c r="L147" i="265"/>
  <c r="J147" i="265"/>
  <c r="J79" i="265"/>
  <c r="L79" i="265"/>
  <c r="J101" i="265"/>
  <c r="L101" i="265"/>
  <c r="J149" i="265"/>
  <c r="L149" i="265"/>
  <c r="L172" i="265"/>
  <c r="J172" i="265"/>
  <c r="L152" i="265"/>
  <c r="J152" i="265"/>
  <c r="L171" i="265"/>
  <c r="J171" i="265"/>
  <c r="L164" i="265"/>
  <c r="J164" i="265"/>
  <c r="J183" i="265"/>
  <c r="L183" i="265"/>
  <c r="L185" i="265"/>
  <c r="J185" i="265"/>
  <c r="L198" i="265"/>
  <c r="J198" i="265"/>
  <c r="J197" i="265"/>
  <c r="L197" i="265"/>
  <c r="J25" i="265"/>
  <c r="L25" i="265"/>
  <c r="J74" i="265"/>
  <c r="L74" i="265"/>
  <c r="L136" i="265"/>
  <c r="J136" i="265"/>
  <c r="L28" i="265"/>
  <c r="J28" i="265"/>
  <c r="L69" i="265"/>
  <c r="J69" i="265"/>
  <c r="L133" i="265"/>
  <c r="J133" i="265"/>
  <c r="J62" i="265"/>
  <c r="L62" i="265"/>
  <c r="J108" i="265"/>
  <c r="L108" i="265"/>
  <c r="J26" i="265"/>
  <c r="L26" i="265"/>
  <c r="L65" i="265"/>
  <c r="J65" i="265"/>
  <c r="L129" i="265"/>
  <c r="J129" i="265"/>
  <c r="L60" i="265"/>
  <c r="J60" i="265"/>
  <c r="L76" i="265"/>
  <c r="J76" i="265"/>
  <c r="L102" i="265"/>
  <c r="J102" i="265"/>
  <c r="L132" i="265"/>
  <c r="J132" i="265"/>
  <c r="J51" i="265"/>
  <c r="L51" i="265"/>
  <c r="J67" i="265"/>
  <c r="L67" i="265"/>
  <c r="J83" i="265"/>
  <c r="L83" i="265"/>
  <c r="J111" i="265"/>
  <c r="L111" i="265"/>
  <c r="J143" i="265"/>
  <c r="L143" i="265"/>
  <c r="J162" i="265"/>
  <c r="L162" i="265"/>
  <c r="J204" i="265"/>
  <c r="L204" i="265"/>
  <c r="L167" i="265"/>
  <c r="J167" i="265"/>
  <c r="L192" i="265"/>
  <c r="J192" i="265"/>
  <c r="J221" i="265"/>
  <c r="L221" i="265"/>
  <c r="J150" i="265"/>
  <c r="L150" i="265"/>
  <c r="L207" i="265"/>
  <c r="J207" i="265"/>
  <c r="J184" i="265"/>
  <c r="L184" i="265"/>
  <c r="J200" i="265"/>
  <c r="L200" i="265"/>
  <c r="J29" i="265"/>
  <c r="L29" i="265"/>
  <c r="J142" i="265"/>
  <c r="L142" i="265"/>
  <c r="L32" i="265"/>
  <c r="J32" i="265"/>
  <c r="J10" i="265"/>
  <c r="L10" i="265"/>
  <c r="L73" i="265"/>
  <c r="J73" i="265"/>
  <c r="L64" i="265"/>
  <c r="J64" i="265"/>
  <c r="L112" i="265"/>
  <c r="J112" i="265"/>
  <c r="J55" i="265"/>
  <c r="L55" i="265"/>
  <c r="J92" i="265"/>
  <c r="L92" i="265"/>
  <c r="J165" i="265"/>
  <c r="L165" i="265"/>
  <c r="L155" i="265"/>
  <c r="J155" i="265"/>
  <c r="L176" i="265"/>
  <c r="J176" i="265"/>
  <c r="L170" i="265"/>
  <c r="J170" i="265"/>
  <c r="L206" i="265"/>
  <c r="J206" i="265"/>
  <c r="P124" i="48" l="1"/>
  <c r="P125" i="48"/>
  <c r="P105" i="48"/>
  <c r="P108" i="48"/>
  <c r="P103" i="48"/>
  <c r="P106" i="48"/>
  <c r="P104" i="48"/>
  <c r="P107" i="48"/>
  <c r="P144" i="48"/>
  <c r="P145" i="48"/>
  <c r="P129" i="48"/>
  <c r="P130" i="48"/>
  <c r="P133" i="48"/>
  <c r="P131" i="48"/>
  <c r="P132" i="48"/>
  <c r="P134" i="48"/>
  <c r="P65" i="48"/>
  <c r="P70" i="48"/>
  <c r="P83" i="48"/>
  <c r="P88" i="48"/>
  <c r="P76" i="48"/>
  <c r="P78" i="48"/>
  <c r="P74" i="48"/>
  <c r="P73" i="48"/>
  <c r="P18" i="48"/>
  <c r="P46" i="48"/>
  <c r="P45" i="48"/>
  <c r="P95" i="48"/>
  <c r="P47" i="48"/>
  <c r="P97" i="48"/>
  <c r="P66" i="48"/>
  <c r="P87" i="48"/>
  <c r="P84" i="48"/>
  <c r="P80" i="48"/>
  <c r="P49" i="48"/>
  <c r="P139" i="48"/>
  <c r="P138" i="48"/>
  <c r="P181" i="48"/>
  <c r="P158" i="48"/>
  <c r="P19" i="48"/>
  <c r="P69" i="48"/>
  <c r="O9" i="48"/>
  <c r="O100" i="48" s="1"/>
  <c r="F100" i="48" s="1"/>
  <c r="F157" i="260" s="1"/>
  <c r="J169" i="44"/>
  <c r="J23" i="44"/>
  <c r="J26" i="44"/>
  <c r="J101" i="44"/>
  <c r="J73" i="44"/>
  <c r="J4" i="259"/>
  <c r="J4" i="49"/>
  <c r="J4" i="258"/>
  <c r="J4" i="264"/>
  <c r="J4" i="262"/>
  <c r="J4" i="353"/>
  <c r="J4" i="28"/>
  <c r="J4" i="346"/>
  <c r="J4" i="260"/>
  <c r="J4" i="46"/>
  <c r="J4" i="261"/>
  <c r="J4" i="271"/>
  <c r="J4" i="44"/>
  <c r="L5" i="259"/>
  <c r="L5" i="264"/>
  <c r="L5" i="258"/>
  <c r="L5" i="262"/>
  <c r="L5" i="49"/>
  <c r="L5" i="353"/>
  <c r="L16" i="346"/>
  <c r="L5" i="28"/>
  <c r="L5" i="261"/>
  <c r="L5" i="46"/>
  <c r="L5" i="346"/>
  <c r="L5" i="271"/>
  <c r="L5" i="260"/>
  <c r="L13" i="44"/>
  <c r="L14" i="44" s="1"/>
  <c r="L43" i="44" s="1"/>
  <c r="L5" i="44"/>
  <c r="M10" i="44"/>
  <c r="K18" i="44"/>
  <c r="K19" i="44" s="1"/>
  <c r="K22" i="44" s="1"/>
  <c r="K53" i="44" s="1"/>
  <c r="K32" i="44"/>
  <c r="P23" i="48"/>
  <c r="P28" i="48"/>
  <c r="P34" i="48"/>
  <c r="P39" i="48"/>
  <c r="P37" i="48"/>
  <c r="P151" i="48"/>
  <c r="P155" i="48"/>
  <c r="P52" i="48"/>
  <c r="P38" i="48"/>
  <c r="O124" i="48" l="1"/>
  <c r="F124" i="48" s="1"/>
  <c r="O125" i="48"/>
  <c r="F125" i="48" s="1"/>
  <c r="O105" i="48"/>
  <c r="F105" i="48" s="1"/>
  <c r="O108" i="48"/>
  <c r="F108" i="48" s="1"/>
  <c r="O103" i="48"/>
  <c r="F103" i="48" s="1"/>
  <c r="O107" i="48"/>
  <c r="F107" i="48" s="1"/>
  <c r="O106" i="48"/>
  <c r="F106" i="48" s="1"/>
  <c r="O104" i="48"/>
  <c r="F104" i="48" s="1"/>
  <c r="O144" i="48"/>
  <c r="F144" i="48" s="1"/>
  <c r="F80" i="261" s="1"/>
  <c r="O145" i="48"/>
  <c r="F145" i="48" s="1"/>
  <c r="F81" i="261" s="1"/>
  <c r="O129" i="48"/>
  <c r="F129" i="48" s="1"/>
  <c r="O130" i="48"/>
  <c r="F130" i="48" s="1"/>
  <c r="O132" i="48"/>
  <c r="F132" i="48" s="1"/>
  <c r="O133" i="48"/>
  <c r="F133" i="48" s="1"/>
  <c r="O131" i="48"/>
  <c r="F131" i="48" s="1"/>
  <c r="O134" i="48"/>
  <c r="F134" i="48" s="1"/>
  <c r="O65" i="48"/>
  <c r="F65" i="48" s="1"/>
  <c r="F34" i="260" s="1"/>
  <c r="O70" i="48"/>
  <c r="F70" i="48" s="1"/>
  <c r="O83" i="48"/>
  <c r="F83" i="48" s="1"/>
  <c r="O88" i="48"/>
  <c r="F88" i="48" s="1"/>
  <c r="O76" i="48"/>
  <c r="F76" i="48" s="1"/>
  <c r="O78" i="48"/>
  <c r="F78" i="48" s="1"/>
  <c r="F74" i="260" s="1"/>
  <c r="O73" i="48"/>
  <c r="F73" i="48" s="1"/>
  <c r="F66" i="260" s="1"/>
  <c r="O74" i="48"/>
  <c r="F74" i="48" s="1"/>
  <c r="F72" i="260" s="1"/>
  <c r="O18" i="48"/>
  <c r="F18" i="48" s="1"/>
  <c r="O46" i="48"/>
  <c r="F46" i="48" s="1"/>
  <c r="O45" i="48"/>
  <c r="F45" i="48" s="1"/>
  <c r="O95" i="48"/>
  <c r="F95" i="48" s="1"/>
  <c r="O47" i="48"/>
  <c r="F47" i="48" s="1"/>
  <c r="O97" i="48"/>
  <c r="F97" i="48" s="1"/>
  <c r="O66" i="48"/>
  <c r="F66" i="48" s="1"/>
  <c r="O87" i="48"/>
  <c r="F87" i="48" s="1"/>
  <c r="E20" i="406" s="1"/>
  <c r="O84" i="48"/>
  <c r="F84" i="48" s="1"/>
  <c r="F117" i="260" s="1"/>
  <c r="O80" i="48"/>
  <c r="F80" i="48" s="1"/>
  <c r="F89" i="260" s="1"/>
  <c r="O49" i="48"/>
  <c r="F49" i="48" s="1"/>
  <c r="F11" i="46" s="1"/>
  <c r="O139" i="48"/>
  <c r="F139" i="48" s="1"/>
  <c r="O138" i="48"/>
  <c r="F138" i="48" s="1"/>
  <c r="O181" i="48"/>
  <c r="F181" i="48" s="1"/>
  <c r="O158" i="48"/>
  <c r="F158" i="48" s="1"/>
  <c r="J45" i="44"/>
  <c r="O19" i="48"/>
  <c r="O69" i="48"/>
  <c r="F69" i="48" s="1"/>
  <c r="F27" i="260" s="1"/>
  <c r="O37" i="48"/>
  <c r="F37" i="48" s="1"/>
  <c r="O151" i="48"/>
  <c r="O28" i="48"/>
  <c r="F28" i="48" s="1"/>
  <c r="M9" i="406" s="1"/>
  <c r="O23" i="48"/>
  <c r="O38" i="48"/>
  <c r="F38" i="48" s="1"/>
  <c r="O34" i="48"/>
  <c r="F34" i="48" s="1"/>
  <c r="H134" i="265" s="1"/>
  <c r="K134" i="265" s="1"/>
  <c r="L134" i="265" s="1"/>
  <c r="O39" i="48"/>
  <c r="F39" i="48" s="1"/>
  <c r="O52" i="48"/>
  <c r="F52" i="48" s="1"/>
  <c r="E14" i="406" s="1"/>
  <c r="O155" i="48"/>
  <c r="M5" i="259"/>
  <c r="M5" i="264"/>
  <c r="M5" i="262"/>
  <c r="M5" i="49"/>
  <c r="M5" i="28"/>
  <c r="M5" i="261"/>
  <c r="M5" i="353"/>
  <c r="M5" i="346"/>
  <c r="M5" i="271"/>
  <c r="M5" i="258"/>
  <c r="M16" i="346"/>
  <c r="M5" i="260"/>
  <c r="M5" i="46"/>
  <c r="M5" i="44"/>
  <c r="N10" i="44"/>
  <c r="M13" i="44"/>
  <c r="M14" i="44" s="1"/>
  <c r="M43" i="44" s="1"/>
  <c r="J2" i="259"/>
  <c r="J99" i="264"/>
  <c r="J252" i="264"/>
  <c r="J256" i="264"/>
  <c r="J31" i="264"/>
  <c r="J41" i="264"/>
  <c r="J26" i="264"/>
  <c r="J21" i="264"/>
  <c r="J2" i="49"/>
  <c r="J2" i="258"/>
  <c r="J2" i="264"/>
  <c r="J2" i="262"/>
  <c r="J2" i="346"/>
  <c r="J2" i="260"/>
  <c r="J2" i="353"/>
  <c r="J11" i="271"/>
  <c r="J2" i="271"/>
  <c r="J25" i="44"/>
  <c r="J27" i="44" s="1"/>
  <c r="J11" i="353" s="1"/>
  <c r="J2" i="28"/>
  <c r="J2" i="261"/>
  <c r="J87" i="44"/>
  <c r="J63" i="44"/>
  <c r="J54" i="44" s="1"/>
  <c r="J40" i="44"/>
  <c r="J79" i="44"/>
  <c r="J59" i="44"/>
  <c r="J2" i="46"/>
  <c r="J31" i="44"/>
  <c r="J2" i="44"/>
  <c r="K169" i="44"/>
  <c r="K26" i="44"/>
  <c r="K101" i="44"/>
  <c r="K73" i="44"/>
  <c r="K23" i="44"/>
  <c r="L18" i="44"/>
  <c r="L19" i="44" s="1"/>
  <c r="L22" i="44" s="1"/>
  <c r="L53" i="44" s="1"/>
  <c r="L32" i="44"/>
  <c r="F79" i="261" l="1"/>
  <c r="F82" i="261" s="1"/>
  <c r="F84" i="261" s="1"/>
  <c r="F143" i="260"/>
  <c r="E25" i="406"/>
  <c r="F53" i="260"/>
  <c r="E17" i="406"/>
  <c r="F126" i="48"/>
  <c r="F9" i="261" s="1"/>
  <c r="F135" i="48"/>
  <c r="F85" i="48"/>
  <c r="F109" i="48"/>
  <c r="F10" i="260" s="1"/>
  <c r="F185" i="44"/>
  <c r="F180" i="44"/>
  <c r="F73" i="260"/>
  <c r="F40" i="260"/>
  <c r="F67" i="260"/>
  <c r="F18" i="260"/>
  <c r="F19" i="260" s="1"/>
  <c r="F21" i="260" s="1"/>
  <c r="F106" i="260"/>
  <c r="E21" i="406"/>
  <c r="F123" i="260"/>
  <c r="F68" i="260"/>
  <c r="F75" i="260"/>
  <c r="F151" i="260"/>
  <c r="F19" i="271"/>
  <c r="M11" i="406"/>
  <c r="H138" i="265"/>
  <c r="K138" i="265" s="1"/>
  <c r="L138" i="265" s="1"/>
  <c r="M12" i="406"/>
  <c r="F29" i="271"/>
  <c r="M13" i="406"/>
  <c r="E26" i="406"/>
  <c r="E16" i="406"/>
  <c r="F10" i="46"/>
  <c r="E12" i="406"/>
  <c r="F96" i="260"/>
  <c r="F17" i="46"/>
  <c r="H145" i="265"/>
  <c r="K145" i="265" s="1"/>
  <c r="F19" i="48"/>
  <c r="F20" i="48" s="1"/>
  <c r="F23" i="48"/>
  <c r="H123" i="265" s="1"/>
  <c r="K123" i="265" s="1"/>
  <c r="F20" i="261"/>
  <c r="F26" i="261" s="1"/>
  <c r="H177" i="265"/>
  <c r="K177" i="265" s="1"/>
  <c r="F23" i="261"/>
  <c r="F24" i="261" s="1"/>
  <c r="F27" i="261" s="1"/>
  <c r="H178" i="265"/>
  <c r="K178" i="265" s="1"/>
  <c r="H159" i="265"/>
  <c r="K159" i="265" s="1"/>
  <c r="F51" i="44"/>
  <c r="H118" i="265"/>
  <c r="K118" i="265" s="1"/>
  <c r="J141" i="44"/>
  <c r="F164" i="44"/>
  <c r="H191" i="265"/>
  <c r="K191" i="265" s="1"/>
  <c r="J48" i="44"/>
  <c r="J49" i="44" s="1"/>
  <c r="J125" i="44" s="1"/>
  <c r="F83" i="44"/>
  <c r="J42" i="264"/>
  <c r="J46" i="264" s="1"/>
  <c r="J12" i="353"/>
  <c r="J16" i="353" s="1"/>
  <c r="J134" i="265"/>
  <c r="F27" i="346"/>
  <c r="F28" i="346" s="1"/>
  <c r="F30" i="346" s="1"/>
  <c r="H137" i="265"/>
  <c r="K137" i="265" s="1"/>
  <c r="J137" i="265" s="1"/>
  <c r="F155" i="48"/>
  <c r="H190" i="265" s="1"/>
  <c r="K190" i="265" s="1"/>
  <c r="F151" i="48"/>
  <c r="F152" i="48" s="1"/>
  <c r="F23" i="353" s="1"/>
  <c r="H139" i="265"/>
  <c r="K139" i="265" s="1"/>
  <c r="J139" i="265" s="1"/>
  <c r="F10" i="271"/>
  <c r="J12" i="271" s="1"/>
  <c r="J15" i="271" s="1"/>
  <c r="J16" i="271" s="1"/>
  <c r="H128" i="265"/>
  <c r="K128" i="265" s="1"/>
  <c r="F15" i="346"/>
  <c r="K18" i="346" s="1"/>
  <c r="K23" i="346" s="1"/>
  <c r="F24" i="271"/>
  <c r="L26" i="44"/>
  <c r="L101" i="44"/>
  <c r="L73" i="44"/>
  <c r="L23" i="44"/>
  <c r="L169" i="44"/>
  <c r="K2" i="259"/>
  <c r="K256" i="264"/>
  <c r="K252" i="264"/>
  <c r="K99" i="264"/>
  <c r="K41" i="264"/>
  <c r="K42" i="264" s="1"/>
  <c r="K46" i="264" s="1"/>
  <c r="K26" i="264"/>
  <c r="K21" i="264"/>
  <c r="K2" i="264"/>
  <c r="K31" i="264"/>
  <c r="K2" i="258"/>
  <c r="K2" i="262"/>
  <c r="K2" i="353"/>
  <c r="K2" i="28"/>
  <c r="K2" i="261"/>
  <c r="K2" i="46"/>
  <c r="K2" i="49"/>
  <c r="K2" i="346"/>
  <c r="K11" i="271"/>
  <c r="K2" i="271"/>
  <c r="K25" i="44"/>
  <c r="K27" i="44" s="1"/>
  <c r="K11" i="353" s="1"/>
  <c r="K2" i="260"/>
  <c r="K87" i="44"/>
  <c r="K63" i="44"/>
  <c r="K54" i="44" s="1"/>
  <c r="K79" i="44"/>
  <c r="K59" i="44"/>
  <c r="K40" i="44"/>
  <c r="K31" i="44"/>
  <c r="K33" i="44" s="1"/>
  <c r="K2" i="44"/>
  <c r="J11" i="28"/>
  <c r="J39" i="28"/>
  <c r="J106" i="44"/>
  <c r="J174" i="44"/>
  <c r="M32" i="44"/>
  <c r="M18" i="44"/>
  <c r="M19" i="44" s="1"/>
  <c r="M22" i="44" s="1"/>
  <c r="M53" i="44" s="1"/>
  <c r="N5" i="259"/>
  <c r="N5" i="264"/>
  <c r="N5" i="49"/>
  <c r="N5" i="258"/>
  <c r="N5" i="262"/>
  <c r="N16" i="346"/>
  <c r="N5" i="346"/>
  <c r="N5" i="353"/>
  <c r="N5" i="261"/>
  <c r="N5" i="260"/>
  <c r="N5" i="46"/>
  <c r="N5" i="28"/>
  <c r="N5" i="44"/>
  <c r="O10" i="44"/>
  <c r="N13" i="44"/>
  <c r="N14" i="44" s="1"/>
  <c r="N43" i="44" s="1"/>
  <c r="N5" i="271"/>
  <c r="J170" i="44"/>
  <c r="J102" i="44"/>
  <c r="J74" i="44"/>
  <c r="F42" i="260" l="1"/>
  <c r="F44" i="260" s="1"/>
  <c r="E19" i="406"/>
  <c r="F137" i="260"/>
  <c r="H154" i="265"/>
  <c r="K154" i="265" s="1"/>
  <c r="L154" i="265" s="1"/>
  <c r="F76" i="260"/>
  <c r="F80" i="260" s="1"/>
  <c r="F69" i="260"/>
  <c r="F79" i="260" s="1"/>
  <c r="J138" i="265"/>
  <c r="F98" i="260"/>
  <c r="F100" i="260" s="1"/>
  <c r="F103" i="260" s="1"/>
  <c r="F122" i="260" s="1"/>
  <c r="F124" i="260" s="1"/>
  <c r="F126" i="260" s="1"/>
  <c r="H148" i="265"/>
  <c r="K148" i="265" s="1"/>
  <c r="J148" i="265" s="1"/>
  <c r="E13" i="406"/>
  <c r="L145" i="265"/>
  <c r="J145" i="265"/>
  <c r="F45" i="264"/>
  <c r="K47" i="264" s="1"/>
  <c r="H215" i="265"/>
  <c r="K215" i="265" s="1"/>
  <c r="L215" i="265" s="1"/>
  <c r="H119" i="265"/>
  <c r="K119" i="265" s="1"/>
  <c r="L119" i="265" s="1"/>
  <c r="F22" i="48"/>
  <c r="L123" i="265"/>
  <c r="J123" i="265"/>
  <c r="F30" i="261"/>
  <c r="F28" i="261"/>
  <c r="F34" i="261" s="1"/>
  <c r="J178" i="265"/>
  <c r="L178" i="265"/>
  <c r="J177" i="265"/>
  <c r="L177" i="265"/>
  <c r="J159" i="265"/>
  <c r="L159" i="265"/>
  <c r="L118" i="265"/>
  <c r="J118" i="265"/>
  <c r="L191" i="265"/>
  <c r="J191" i="265"/>
  <c r="K12" i="353"/>
  <c r="M18" i="346"/>
  <c r="M23" i="346" s="1"/>
  <c r="L18" i="346"/>
  <c r="L23" i="346" s="1"/>
  <c r="F15" i="353"/>
  <c r="L137" i="265"/>
  <c r="K12" i="271"/>
  <c r="K15" i="271" s="1"/>
  <c r="K16" i="271" s="1"/>
  <c r="K30" i="271" s="1"/>
  <c r="K31" i="271" s="1"/>
  <c r="L190" i="265"/>
  <c r="J190" i="265"/>
  <c r="H187" i="265"/>
  <c r="K187" i="265" s="1"/>
  <c r="L187" i="265" s="1"/>
  <c r="F10" i="258"/>
  <c r="H186" i="265"/>
  <c r="K186" i="265" s="1"/>
  <c r="L139" i="265"/>
  <c r="N18" i="346"/>
  <c r="N23" i="346" s="1"/>
  <c r="J18" i="346"/>
  <c r="J23" i="346" s="1"/>
  <c r="L128" i="265"/>
  <c r="J128" i="265"/>
  <c r="J30" i="271"/>
  <c r="J31" i="271" s="1"/>
  <c r="J25" i="271"/>
  <c r="J26" i="271" s="1"/>
  <c r="N32" i="44"/>
  <c r="N18" i="44"/>
  <c r="N19" i="44" s="1"/>
  <c r="N22" i="44" s="1"/>
  <c r="N53" i="44" s="1"/>
  <c r="M101" i="44"/>
  <c r="M73" i="44"/>
  <c r="M23" i="44"/>
  <c r="M169" i="44"/>
  <c r="M26" i="44"/>
  <c r="K4" i="259"/>
  <c r="K4" i="264"/>
  <c r="K4" i="258"/>
  <c r="K4" i="262"/>
  <c r="K4" i="353"/>
  <c r="K4" i="346"/>
  <c r="K4" i="261"/>
  <c r="K4" i="46"/>
  <c r="K4" i="49"/>
  <c r="K4" i="28"/>
  <c r="K4" i="260"/>
  <c r="K4" i="271"/>
  <c r="K4" i="44"/>
  <c r="K74" i="44"/>
  <c r="K102" i="44"/>
  <c r="K170" i="44"/>
  <c r="K39" i="28"/>
  <c r="K11" i="28"/>
  <c r="K106" i="44"/>
  <c r="K174" i="44"/>
  <c r="L2" i="259"/>
  <c r="L252" i="264"/>
  <c r="L99" i="264"/>
  <c r="L41" i="264"/>
  <c r="L42" i="264" s="1"/>
  <c r="L46" i="264" s="1"/>
  <c r="L21" i="264"/>
  <c r="L2" i="264"/>
  <c r="L256" i="264"/>
  <c r="L31" i="264"/>
  <c r="L2" i="262"/>
  <c r="L26" i="264"/>
  <c r="L2" i="49"/>
  <c r="L2" i="258"/>
  <c r="L2" i="28"/>
  <c r="L2" i="261"/>
  <c r="L2" i="353"/>
  <c r="L2" i="346"/>
  <c r="L11" i="271"/>
  <c r="L12" i="271" s="1"/>
  <c r="L15" i="271" s="1"/>
  <c r="L16" i="271" s="1"/>
  <c r="L2" i="271"/>
  <c r="L2" i="260"/>
  <c r="L2" i="46"/>
  <c r="L87" i="44"/>
  <c r="L63" i="44"/>
  <c r="L54" i="44" s="1"/>
  <c r="L79" i="44"/>
  <c r="L59" i="44"/>
  <c r="L40" i="44"/>
  <c r="L31" i="44"/>
  <c r="L33" i="44" s="1"/>
  <c r="L25" i="44"/>
  <c r="L27" i="44" s="1"/>
  <c r="L11" i="353" s="1"/>
  <c r="L2" i="44"/>
  <c r="O5" i="259"/>
  <c r="O5" i="49"/>
  <c r="O5" i="258"/>
  <c r="O5" i="264"/>
  <c r="O5" i="262"/>
  <c r="O5" i="346"/>
  <c r="O5" i="260"/>
  <c r="O16" i="346"/>
  <c r="O18" i="346" s="1"/>
  <c r="O23" i="346" s="1"/>
  <c r="O5" i="28"/>
  <c r="O5" i="46"/>
  <c r="O5" i="271"/>
  <c r="P10" i="44"/>
  <c r="O5" i="353"/>
  <c r="O13" i="44"/>
  <c r="O14" i="44" s="1"/>
  <c r="O43" i="44" s="1"/>
  <c r="O5" i="261"/>
  <c r="O5" i="44"/>
  <c r="J20" i="271"/>
  <c r="J21" i="271" s="1"/>
  <c r="J134" i="264" l="1"/>
  <c r="K229" i="264"/>
  <c r="K139" i="264"/>
  <c r="J154" i="265"/>
  <c r="J159" i="260"/>
  <c r="J224" i="264"/>
  <c r="J87" i="261"/>
  <c r="J11" i="261"/>
  <c r="K87" i="261"/>
  <c r="K11" i="261"/>
  <c r="F81" i="260"/>
  <c r="F83" i="260" s="1"/>
  <c r="J128" i="260"/>
  <c r="J30" i="260"/>
  <c r="F111" i="260"/>
  <c r="J209" i="264"/>
  <c r="J153" i="260"/>
  <c r="K214" i="264"/>
  <c r="J56" i="260"/>
  <c r="J149" i="264"/>
  <c r="F24" i="48"/>
  <c r="F27" i="48" s="1"/>
  <c r="M8" i="406" s="1"/>
  <c r="M7" i="406"/>
  <c r="L148" i="265"/>
  <c r="J113" i="260"/>
  <c r="J179" i="264"/>
  <c r="K184" i="264"/>
  <c r="J164" i="264"/>
  <c r="K169" i="264"/>
  <c r="J91" i="260"/>
  <c r="K113" i="264"/>
  <c r="J68" i="261"/>
  <c r="J194" i="264"/>
  <c r="K68" i="261"/>
  <c r="K194" i="264"/>
  <c r="J11" i="260"/>
  <c r="J47" i="264"/>
  <c r="J215" i="265"/>
  <c r="L47" i="264"/>
  <c r="J119" i="265"/>
  <c r="F52" i="44"/>
  <c r="J55" i="44" s="1"/>
  <c r="F39" i="44"/>
  <c r="J41" i="44" s="1"/>
  <c r="H120" i="265"/>
  <c r="K120" i="265" s="1"/>
  <c r="J120" i="265" s="1"/>
  <c r="H174" i="265"/>
  <c r="K174" i="265" s="1"/>
  <c r="L174" i="265" s="1"/>
  <c r="F52" i="261"/>
  <c r="F73" i="261"/>
  <c r="F104" i="264"/>
  <c r="F58" i="44"/>
  <c r="J60" i="44" s="1"/>
  <c r="J66" i="44" s="1"/>
  <c r="J68" i="44" s="1"/>
  <c r="F71" i="44"/>
  <c r="H122" i="265"/>
  <c r="K122" i="265" s="1"/>
  <c r="J122" i="265" s="1"/>
  <c r="K66" i="264"/>
  <c r="K124" i="264"/>
  <c r="K199" i="264"/>
  <c r="K60" i="264"/>
  <c r="K78" i="264"/>
  <c r="K154" i="264"/>
  <c r="K54" i="264"/>
  <c r="K72" i="264"/>
  <c r="J119" i="264"/>
  <c r="L12" i="353"/>
  <c r="K25" i="271"/>
  <c r="K26" i="271" s="1"/>
  <c r="K20" i="271"/>
  <c r="K21" i="271" s="1"/>
  <c r="K19" i="46" s="1"/>
  <c r="K20" i="46" s="1"/>
  <c r="J187" i="265"/>
  <c r="J186" i="265"/>
  <c r="L186" i="265"/>
  <c r="L11" i="28"/>
  <c r="L39" i="28"/>
  <c r="L174" i="44"/>
  <c r="L106" i="44"/>
  <c r="L20" i="271"/>
  <c r="L21" i="271" s="1"/>
  <c r="L19" i="46" s="1"/>
  <c r="L20" i="46" s="1"/>
  <c r="L30" i="271"/>
  <c r="L31" i="271" s="1"/>
  <c r="L25" i="271"/>
  <c r="L26" i="271" s="1"/>
  <c r="O18" i="44"/>
  <c r="O19" i="44" s="1"/>
  <c r="O22" i="44" s="1"/>
  <c r="O53" i="44" s="1"/>
  <c r="O32" i="44"/>
  <c r="J19" i="46"/>
  <c r="J20" i="46" s="1"/>
  <c r="P5" i="259"/>
  <c r="P5" i="264"/>
  <c r="P5" i="258"/>
  <c r="P5" i="262"/>
  <c r="P5" i="353"/>
  <c r="P5" i="49"/>
  <c r="P16" i="346"/>
  <c r="P18" i="346" s="1"/>
  <c r="P23" i="346" s="1"/>
  <c r="P5" i="28"/>
  <c r="P5" i="261"/>
  <c r="P5" i="46"/>
  <c r="P5" i="260"/>
  <c r="P5" i="271"/>
  <c r="P13" i="44"/>
  <c r="P14" i="44" s="1"/>
  <c r="P43" i="44" s="1"/>
  <c r="P5" i="346"/>
  <c r="P5" i="44"/>
  <c r="Q10" i="44"/>
  <c r="L4" i="259"/>
  <c r="L4" i="264"/>
  <c r="L4" i="262"/>
  <c r="L4" i="49"/>
  <c r="L4" i="28"/>
  <c r="L4" i="258"/>
  <c r="L4" i="261"/>
  <c r="L4" i="260"/>
  <c r="L4" i="46"/>
  <c r="L4" i="271"/>
  <c r="L4" i="353"/>
  <c r="L4" i="346"/>
  <c r="L4" i="44"/>
  <c r="L170" i="44"/>
  <c r="L102" i="44"/>
  <c r="L74" i="44"/>
  <c r="K16" i="353"/>
  <c r="M2" i="259"/>
  <c r="M256" i="264"/>
  <c r="M99" i="264"/>
  <c r="M252" i="264"/>
  <c r="M41" i="264"/>
  <c r="M42" i="264" s="1"/>
  <c r="M46" i="264" s="1"/>
  <c r="M47" i="264" s="1"/>
  <c r="M26" i="264"/>
  <c r="M2" i="264"/>
  <c r="M31" i="264"/>
  <c r="M2" i="49"/>
  <c r="M21" i="264"/>
  <c r="M2" i="346"/>
  <c r="M2" i="353"/>
  <c r="M2" i="260"/>
  <c r="M2" i="46"/>
  <c r="M2" i="28"/>
  <c r="M2" i="261"/>
  <c r="M2" i="258"/>
  <c r="M79" i="44"/>
  <c r="M59" i="44"/>
  <c r="M40" i="44"/>
  <c r="M31" i="44"/>
  <c r="M33" i="44" s="1"/>
  <c r="M2" i="271"/>
  <c r="M2" i="262"/>
  <c r="M25" i="44"/>
  <c r="M27" i="44" s="1"/>
  <c r="M11" i="353" s="1"/>
  <c r="M2" i="44"/>
  <c r="M11" i="271"/>
  <c r="M12" i="271" s="1"/>
  <c r="M15" i="271" s="1"/>
  <c r="M16" i="271" s="1"/>
  <c r="M87" i="44"/>
  <c r="M63" i="44"/>
  <c r="M54" i="44" s="1"/>
  <c r="N23" i="44"/>
  <c r="N169" i="44"/>
  <c r="N26" i="44"/>
  <c r="N73" i="44"/>
  <c r="N101" i="44"/>
  <c r="L134" i="264" l="1"/>
  <c r="K134" i="264"/>
  <c r="J229" i="264"/>
  <c r="J139" i="264"/>
  <c r="L229" i="264"/>
  <c r="L139" i="264"/>
  <c r="M229" i="264"/>
  <c r="M139" i="264"/>
  <c r="L159" i="260"/>
  <c r="L224" i="264"/>
  <c r="K159" i="260"/>
  <c r="K224" i="264"/>
  <c r="J44" i="44"/>
  <c r="K45" i="44" s="1"/>
  <c r="K48" i="44" s="1"/>
  <c r="K49" i="44" s="1"/>
  <c r="K125" i="44" s="1"/>
  <c r="J10" i="261"/>
  <c r="J12" i="261" s="1"/>
  <c r="L87" i="261"/>
  <c r="L11" i="261"/>
  <c r="L128" i="260"/>
  <c r="L30" i="260"/>
  <c r="K128" i="260"/>
  <c r="K30" i="260"/>
  <c r="L209" i="264"/>
  <c r="L153" i="260"/>
  <c r="K209" i="264"/>
  <c r="K153" i="260"/>
  <c r="J214" i="264"/>
  <c r="L214" i="264"/>
  <c r="M214" i="264"/>
  <c r="L149" i="264"/>
  <c r="L56" i="260"/>
  <c r="K56" i="260"/>
  <c r="K149" i="264"/>
  <c r="K113" i="260"/>
  <c r="K91" i="260"/>
  <c r="L113" i="260"/>
  <c r="L91" i="260"/>
  <c r="K179" i="264"/>
  <c r="L179" i="264"/>
  <c r="L184" i="264"/>
  <c r="M184" i="264"/>
  <c r="J184" i="264"/>
  <c r="L164" i="264"/>
  <c r="K164" i="264"/>
  <c r="M169" i="264"/>
  <c r="L169" i="264"/>
  <c r="J169" i="264"/>
  <c r="J311" i="264"/>
  <c r="K25" i="46"/>
  <c r="L113" i="264"/>
  <c r="J113" i="264"/>
  <c r="M113" i="264"/>
  <c r="L68" i="261"/>
  <c r="L194" i="264"/>
  <c r="J154" i="264"/>
  <c r="L11" i="260"/>
  <c r="K11" i="260"/>
  <c r="J124" i="264"/>
  <c r="J60" i="264"/>
  <c r="J72" i="264"/>
  <c r="J78" i="264"/>
  <c r="J199" i="264"/>
  <c r="J54" i="264"/>
  <c r="J66" i="264"/>
  <c r="M55" i="44"/>
  <c r="L124" i="264"/>
  <c r="L60" i="264"/>
  <c r="L54" i="264"/>
  <c r="L66" i="264"/>
  <c r="L199" i="264"/>
  <c r="L154" i="264"/>
  <c r="L72" i="264"/>
  <c r="L78" i="264"/>
  <c r="L55" i="44"/>
  <c r="K55" i="44"/>
  <c r="K41" i="44"/>
  <c r="L120" i="265"/>
  <c r="M41" i="44"/>
  <c r="L41" i="44"/>
  <c r="J174" i="265"/>
  <c r="M60" i="44"/>
  <c r="M36" i="261" s="1"/>
  <c r="L60" i="44"/>
  <c r="L126" i="44" s="1"/>
  <c r="K60" i="44"/>
  <c r="K126" i="44" s="1"/>
  <c r="J36" i="261"/>
  <c r="J126" i="44"/>
  <c r="F99" i="44"/>
  <c r="F163" i="44"/>
  <c r="F165" i="44" s="1"/>
  <c r="F168" i="44" s="1"/>
  <c r="F167" i="44"/>
  <c r="F78" i="44"/>
  <c r="F82" i="44"/>
  <c r="F84" i="44" s="1"/>
  <c r="H127" i="265"/>
  <c r="K127" i="265" s="1"/>
  <c r="L122" i="265"/>
  <c r="H124" i="265"/>
  <c r="K124" i="265" s="1"/>
  <c r="F72" i="44"/>
  <c r="L75" i="44" s="1"/>
  <c r="F62" i="44"/>
  <c r="M64" i="44" s="1"/>
  <c r="J110" i="44"/>
  <c r="J58" i="261"/>
  <c r="J142" i="44"/>
  <c r="J42" i="261"/>
  <c r="J37" i="261"/>
  <c r="M154" i="264"/>
  <c r="L119" i="264"/>
  <c r="K119" i="264"/>
  <c r="M199" i="264"/>
  <c r="M124" i="264"/>
  <c r="M12" i="353"/>
  <c r="M78" i="264"/>
  <c r="M20" i="271"/>
  <c r="M21" i="271" s="1"/>
  <c r="M19" i="46" s="1"/>
  <c r="M20" i="46" s="1"/>
  <c r="M30" i="271"/>
  <c r="M31" i="271" s="1"/>
  <c r="M25" i="271"/>
  <c r="M26" i="271" s="1"/>
  <c r="P18" i="44"/>
  <c r="P19" i="44" s="1"/>
  <c r="P22" i="44" s="1"/>
  <c r="P53" i="44" s="1"/>
  <c r="P32" i="44"/>
  <c r="O169" i="44"/>
  <c r="O26" i="44"/>
  <c r="O101" i="44"/>
  <c r="O73" i="44"/>
  <c r="O23" i="44"/>
  <c r="N2" i="259"/>
  <c r="N99" i="264"/>
  <c r="N252" i="264"/>
  <c r="N256" i="264"/>
  <c r="N31" i="264"/>
  <c r="N26" i="264"/>
  <c r="N21" i="264"/>
  <c r="N2" i="49"/>
  <c r="N41" i="264"/>
  <c r="N42" i="264" s="1"/>
  <c r="N46" i="264" s="1"/>
  <c r="N47" i="264" s="1"/>
  <c r="N2" i="264"/>
  <c r="N2" i="258"/>
  <c r="N2" i="262"/>
  <c r="N2" i="346"/>
  <c r="N2" i="260"/>
  <c r="N2" i="28"/>
  <c r="N2" i="46"/>
  <c r="N2" i="353"/>
  <c r="N2" i="261"/>
  <c r="N11" i="271"/>
  <c r="N12" i="271" s="1"/>
  <c r="N15" i="271" s="1"/>
  <c r="N16" i="271" s="1"/>
  <c r="N2" i="271"/>
  <c r="N25" i="44"/>
  <c r="N27" i="44" s="1"/>
  <c r="N11" i="353" s="1"/>
  <c r="N87" i="44"/>
  <c r="N63" i="44"/>
  <c r="N54" i="44" s="1"/>
  <c r="N55" i="44" s="1"/>
  <c r="N31" i="44"/>
  <c r="N33" i="44" s="1"/>
  <c r="N2" i="44"/>
  <c r="N79" i="44"/>
  <c r="N59" i="44"/>
  <c r="N60" i="44" s="1"/>
  <c r="N36" i="261" s="1"/>
  <c r="N40" i="44"/>
  <c r="N41" i="44" s="1"/>
  <c r="M4" i="259"/>
  <c r="M4" i="264"/>
  <c r="M4" i="49"/>
  <c r="M4" i="346"/>
  <c r="M4" i="262"/>
  <c r="M4" i="353"/>
  <c r="M4" i="28"/>
  <c r="M4" i="261"/>
  <c r="M4" i="258"/>
  <c r="M4" i="46"/>
  <c r="M4" i="44"/>
  <c r="M4" i="260"/>
  <c r="M4" i="271"/>
  <c r="M72" i="264"/>
  <c r="M60" i="264"/>
  <c r="M54" i="264"/>
  <c r="M66" i="264"/>
  <c r="Q5" i="259"/>
  <c r="Q5" i="264"/>
  <c r="Q5" i="262"/>
  <c r="Q5" i="49"/>
  <c r="Q5" i="28"/>
  <c r="Q5" i="258"/>
  <c r="Q16" i="346"/>
  <c r="Q18" i="346" s="1"/>
  <c r="Q23" i="346" s="1"/>
  <c r="Q5" i="261"/>
  <c r="Q5" i="353"/>
  <c r="Q5" i="346"/>
  <c r="Q5" i="271"/>
  <c r="Q5" i="46"/>
  <c r="Q5" i="44"/>
  <c r="R10" i="44"/>
  <c r="Q13" i="44"/>
  <c r="Q14" i="44" s="1"/>
  <c r="Q43" i="44" s="1"/>
  <c r="Q5" i="260"/>
  <c r="L16" i="353"/>
  <c r="M102" i="44"/>
  <c r="M74" i="44"/>
  <c r="M170" i="44"/>
  <c r="M39" i="28"/>
  <c r="M174" i="44"/>
  <c r="M11" i="28"/>
  <c r="M106" i="44"/>
  <c r="K141" i="44" l="1"/>
  <c r="M134" i="264"/>
  <c r="N229" i="264"/>
  <c r="N139" i="264"/>
  <c r="M159" i="260"/>
  <c r="M224" i="264"/>
  <c r="L44" i="44"/>
  <c r="L10" i="261"/>
  <c r="L12" i="261" s="1"/>
  <c r="L93" i="261" s="1"/>
  <c r="M87" i="261"/>
  <c r="M11" i="261"/>
  <c r="M44" i="44"/>
  <c r="M10" i="261"/>
  <c r="K44" i="44"/>
  <c r="L45" i="44" s="1"/>
  <c r="L141" i="44" s="1"/>
  <c r="K10" i="261"/>
  <c r="K12" i="261" s="1"/>
  <c r="K93" i="261" s="1"/>
  <c r="N44" i="44"/>
  <c r="N10" i="261"/>
  <c r="J93" i="261"/>
  <c r="M128" i="260"/>
  <c r="M30" i="260"/>
  <c r="M209" i="264"/>
  <c r="M153" i="260"/>
  <c r="N214" i="264"/>
  <c r="M149" i="264"/>
  <c r="M56" i="260"/>
  <c r="M113" i="260"/>
  <c r="M91" i="260"/>
  <c r="M179" i="264"/>
  <c r="N184" i="264"/>
  <c r="M164" i="264"/>
  <c r="N169" i="264"/>
  <c r="K311" i="264"/>
  <c r="J25" i="46"/>
  <c r="N113" i="264"/>
  <c r="M68" i="261"/>
  <c r="M194" i="264"/>
  <c r="M11" i="260"/>
  <c r="L66" i="44"/>
  <c r="M75" i="44"/>
  <c r="L36" i="261"/>
  <c r="K66" i="44"/>
  <c r="K36" i="261"/>
  <c r="M126" i="44"/>
  <c r="M66" i="44"/>
  <c r="N80" i="44"/>
  <c r="N190" i="44" s="1"/>
  <c r="M171" i="44"/>
  <c r="M173" i="44" s="1"/>
  <c r="M175" i="44" s="1"/>
  <c r="M29" i="353" s="1"/>
  <c r="L171" i="44"/>
  <c r="L173" i="44" s="1"/>
  <c r="L175" i="44" s="1"/>
  <c r="L29" i="353" s="1"/>
  <c r="L124" i="265"/>
  <c r="J124" i="265"/>
  <c r="J80" i="44"/>
  <c r="J190" i="44" s="1"/>
  <c r="K80" i="44"/>
  <c r="K190" i="44" s="1"/>
  <c r="L80" i="44"/>
  <c r="L190" i="44" s="1"/>
  <c r="M80" i="44"/>
  <c r="M190" i="44" s="1"/>
  <c r="J64" i="44"/>
  <c r="K64" i="44"/>
  <c r="L64" i="44"/>
  <c r="J127" i="265"/>
  <c r="L127" i="265"/>
  <c r="J171" i="44"/>
  <c r="J173" i="44" s="1"/>
  <c r="J175" i="44" s="1"/>
  <c r="J29" i="353" s="1"/>
  <c r="K171" i="44"/>
  <c r="K173" i="44" s="1"/>
  <c r="K175" i="44" s="1"/>
  <c r="K29" i="353" s="1"/>
  <c r="J75" i="44"/>
  <c r="K75" i="44"/>
  <c r="F100" i="44"/>
  <c r="M103" i="44" s="1"/>
  <c r="F86" i="44"/>
  <c r="N154" i="264"/>
  <c r="M119" i="264"/>
  <c r="N199" i="264"/>
  <c r="N124" i="264"/>
  <c r="N12" i="353"/>
  <c r="N78" i="264"/>
  <c r="M16" i="353"/>
  <c r="L311" i="264"/>
  <c r="L25" i="46"/>
  <c r="O2" i="259"/>
  <c r="O256" i="264"/>
  <c r="O252" i="264"/>
  <c r="O41" i="264"/>
  <c r="O42" i="264" s="1"/>
  <c r="O46" i="264" s="1"/>
  <c r="O47" i="264" s="1"/>
  <c r="O99" i="264"/>
  <c r="O31" i="264"/>
  <c r="O26" i="264"/>
  <c r="O21" i="264"/>
  <c r="O2" i="264"/>
  <c r="O2" i="258"/>
  <c r="O2" i="262"/>
  <c r="O2" i="353"/>
  <c r="O2" i="49"/>
  <c r="O2" i="346"/>
  <c r="O2" i="28"/>
  <c r="O2" i="261"/>
  <c r="O2" i="46"/>
  <c r="O2" i="260"/>
  <c r="O11" i="271"/>
  <c r="O12" i="271" s="1"/>
  <c r="O15" i="271" s="1"/>
  <c r="O16" i="271" s="1"/>
  <c r="O2" i="271"/>
  <c r="O25" i="44"/>
  <c r="O27" i="44" s="1"/>
  <c r="O11" i="353" s="1"/>
  <c r="O87" i="44"/>
  <c r="O63" i="44"/>
  <c r="O54" i="44" s="1"/>
  <c r="O55" i="44" s="1"/>
  <c r="O79" i="44"/>
  <c r="O80" i="44" s="1"/>
  <c r="O190" i="44" s="1"/>
  <c r="O59" i="44"/>
  <c r="O60" i="44" s="1"/>
  <c r="O36" i="261" s="1"/>
  <c r="O40" i="44"/>
  <c r="O41" i="44" s="1"/>
  <c r="O31" i="44"/>
  <c r="O33" i="44" s="1"/>
  <c r="O2" i="44"/>
  <c r="P169" i="44"/>
  <c r="P26" i="44"/>
  <c r="P101" i="44"/>
  <c r="P73" i="44"/>
  <c r="P23" i="44"/>
  <c r="M12" i="346"/>
  <c r="M67" i="44"/>
  <c r="Q32" i="44"/>
  <c r="Q18" i="44"/>
  <c r="Q19" i="44" s="1"/>
  <c r="Q22" i="44" s="1"/>
  <c r="Q53" i="44" s="1"/>
  <c r="N4" i="259"/>
  <c r="N4" i="49"/>
  <c r="N4" i="264"/>
  <c r="N4" i="258"/>
  <c r="N4" i="262"/>
  <c r="N4" i="353"/>
  <c r="N4" i="28"/>
  <c r="N4" i="260"/>
  <c r="N4" i="346"/>
  <c r="N4" i="261"/>
  <c r="N4" i="46"/>
  <c r="N4" i="271"/>
  <c r="N4" i="44"/>
  <c r="N39" i="28"/>
  <c r="N11" i="28"/>
  <c r="N106" i="44"/>
  <c r="N174" i="44"/>
  <c r="R5" i="259"/>
  <c r="R5" i="264"/>
  <c r="R5" i="49"/>
  <c r="R5" i="258"/>
  <c r="R16" i="346"/>
  <c r="R18" i="346" s="1"/>
  <c r="R23" i="346" s="1"/>
  <c r="R5" i="346"/>
  <c r="R5" i="28"/>
  <c r="R5" i="353"/>
  <c r="R5" i="262"/>
  <c r="R5" i="261"/>
  <c r="R5" i="260"/>
  <c r="R5" i="46"/>
  <c r="R5" i="44"/>
  <c r="S10" i="44"/>
  <c r="R5" i="271"/>
  <c r="R13" i="44"/>
  <c r="R14" i="44" s="1"/>
  <c r="R43" i="44" s="1"/>
  <c r="N126" i="44"/>
  <c r="N66" i="44"/>
  <c r="N102" i="44"/>
  <c r="N74" i="44"/>
  <c r="N75" i="44" s="1"/>
  <c r="N170" i="44"/>
  <c r="N171" i="44" s="1"/>
  <c r="N64" i="44"/>
  <c r="N25" i="271"/>
  <c r="N26" i="271" s="1"/>
  <c r="N30" i="271"/>
  <c r="N31" i="271" s="1"/>
  <c r="N20" i="271"/>
  <c r="N21" i="271" s="1"/>
  <c r="N19" i="46" s="1"/>
  <c r="N20" i="46" s="1"/>
  <c r="N54" i="264"/>
  <c r="N66" i="264"/>
  <c r="N60" i="264"/>
  <c r="N72" i="264"/>
  <c r="N134" i="264" l="1"/>
  <c r="O229" i="264"/>
  <c r="O139" i="264"/>
  <c r="M12" i="261"/>
  <c r="M93" i="261" s="1"/>
  <c r="N159" i="260"/>
  <c r="N224" i="264"/>
  <c r="L48" i="44"/>
  <c r="L49" i="44" s="1"/>
  <c r="L125" i="44" s="1"/>
  <c r="N87" i="261"/>
  <c r="N11" i="261"/>
  <c r="N12" i="261" s="1"/>
  <c r="N93" i="261" s="1"/>
  <c r="M45" i="44"/>
  <c r="M141" i="44" s="1"/>
  <c r="O44" i="44"/>
  <c r="O10" i="261"/>
  <c r="M23" i="260"/>
  <c r="M24" i="260" s="1"/>
  <c r="M29" i="260" s="1"/>
  <c r="M31" i="260" s="1"/>
  <c r="M140" i="260"/>
  <c r="M141" i="260" s="1"/>
  <c r="N128" i="260"/>
  <c r="N30" i="260"/>
  <c r="M13" i="46"/>
  <c r="M14" i="46" s="1"/>
  <c r="M24" i="46" s="1"/>
  <c r="M119" i="260"/>
  <c r="M120" i="260" s="1"/>
  <c r="M127" i="260" s="1"/>
  <c r="N209" i="264"/>
  <c r="N153" i="260"/>
  <c r="O214" i="264"/>
  <c r="N149" i="264"/>
  <c r="N56" i="260"/>
  <c r="N113" i="260"/>
  <c r="N91" i="260"/>
  <c r="N90" i="44"/>
  <c r="M86" i="260"/>
  <c r="M87" i="260" s="1"/>
  <c r="M108" i="260"/>
  <c r="M109" i="260" s="1"/>
  <c r="N179" i="264"/>
  <c r="O184" i="264"/>
  <c r="N164" i="264"/>
  <c r="O169" i="264"/>
  <c r="O113" i="264"/>
  <c r="N68" i="261"/>
  <c r="N194" i="264"/>
  <c r="N11" i="260"/>
  <c r="N103" i="44"/>
  <c r="N127" i="44"/>
  <c r="O88" i="44"/>
  <c r="O22" i="262" s="1"/>
  <c r="M46" i="260"/>
  <c r="M47" i="260" s="1"/>
  <c r="M105" i="44"/>
  <c r="M107" i="44" s="1"/>
  <c r="K67" i="44"/>
  <c r="K12" i="346"/>
  <c r="K13" i="346" s="1"/>
  <c r="K17" i="346" s="1"/>
  <c r="J67" i="44"/>
  <c r="K68" i="44" s="1"/>
  <c r="J12" i="346"/>
  <c r="L90" i="44"/>
  <c r="L127" i="44"/>
  <c r="K88" i="44"/>
  <c r="K22" i="262" s="1"/>
  <c r="M88" i="44"/>
  <c r="M22" i="262" s="1"/>
  <c r="L88" i="44"/>
  <c r="L22" i="262" s="1"/>
  <c r="J88" i="44"/>
  <c r="J22" i="262" s="1"/>
  <c r="N88" i="44"/>
  <c r="N22" i="262" s="1"/>
  <c r="K90" i="44"/>
  <c r="K127" i="44"/>
  <c r="J103" i="44"/>
  <c r="K103" i="44"/>
  <c r="L103" i="44"/>
  <c r="L67" i="44"/>
  <c r="L12" i="346"/>
  <c r="M90" i="44"/>
  <c r="M127" i="44"/>
  <c r="J90" i="44"/>
  <c r="J92" i="44" s="1"/>
  <c r="J127" i="44"/>
  <c r="J129" i="44" s="1"/>
  <c r="J135" i="44" s="1"/>
  <c r="J136" i="44" s="1"/>
  <c r="O154" i="264"/>
  <c r="N119" i="264"/>
  <c r="O199" i="264"/>
  <c r="O124" i="264"/>
  <c r="O12" i="353"/>
  <c r="O78" i="264"/>
  <c r="R32" i="44"/>
  <c r="R18" i="44"/>
  <c r="R19" i="44" s="1"/>
  <c r="R22" i="44" s="1"/>
  <c r="R53" i="44" s="1"/>
  <c r="O66" i="44"/>
  <c r="O126" i="44"/>
  <c r="O20" i="271"/>
  <c r="O21" i="271" s="1"/>
  <c r="O19" i="46" s="1"/>
  <c r="O20" i="46" s="1"/>
  <c r="O25" i="271"/>
  <c r="O26" i="271" s="1"/>
  <c r="O30" i="271"/>
  <c r="O31" i="271" s="1"/>
  <c r="O60" i="264"/>
  <c r="O66" i="264"/>
  <c r="O72" i="264"/>
  <c r="O54" i="264"/>
  <c r="N12" i="346"/>
  <c r="N67" i="44"/>
  <c r="O90" i="44"/>
  <c r="O127" i="44"/>
  <c r="O39" i="28"/>
  <c r="O11" i="28"/>
  <c r="O106" i="44"/>
  <c r="O174" i="44"/>
  <c r="N173" i="44"/>
  <c r="N175" i="44" s="1"/>
  <c r="S5" i="259"/>
  <c r="S5" i="49"/>
  <c r="S5" i="264"/>
  <c r="S5" i="258"/>
  <c r="S5" i="262"/>
  <c r="S5" i="353"/>
  <c r="S5" i="346"/>
  <c r="S5" i="260"/>
  <c r="S16" i="346"/>
  <c r="S18" i="346" s="1"/>
  <c r="S23" i="346" s="1"/>
  <c r="S5" i="261"/>
  <c r="S5" i="46"/>
  <c r="S5" i="28"/>
  <c r="S5" i="271"/>
  <c r="T10" i="44"/>
  <c r="S13" i="44"/>
  <c r="S14" i="44" s="1"/>
  <c r="S43" i="44" s="1"/>
  <c r="S5" i="44"/>
  <c r="Q101" i="44"/>
  <c r="Q73" i="44"/>
  <c r="Q23" i="44"/>
  <c r="Q169" i="44"/>
  <c r="Q26" i="44"/>
  <c r="P2" i="259"/>
  <c r="P252" i="264"/>
  <c r="P256" i="264"/>
  <c r="P99" i="264"/>
  <c r="P26" i="264"/>
  <c r="P21" i="264"/>
  <c r="P2" i="264"/>
  <c r="P41" i="264"/>
  <c r="P42" i="264" s="1"/>
  <c r="P46" i="264" s="1"/>
  <c r="P47" i="264" s="1"/>
  <c r="P2" i="262"/>
  <c r="P2" i="49"/>
  <c r="P31" i="264"/>
  <c r="P2" i="28"/>
  <c r="P2" i="261"/>
  <c r="P2" i="258"/>
  <c r="P2" i="353"/>
  <c r="P2" i="346"/>
  <c r="P11" i="271"/>
  <c r="P12" i="271" s="1"/>
  <c r="P15" i="271" s="1"/>
  <c r="P16" i="271" s="1"/>
  <c r="P2" i="271"/>
  <c r="P2" i="260"/>
  <c r="P87" i="44"/>
  <c r="P88" i="44" s="1"/>
  <c r="P22" i="262" s="1"/>
  <c r="P63" i="44"/>
  <c r="P54" i="44" s="1"/>
  <c r="P55" i="44" s="1"/>
  <c r="P79" i="44"/>
  <c r="P80" i="44" s="1"/>
  <c r="P190" i="44" s="1"/>
  <c r="P59" i="44"/>
  <c r="P60" i="44" s="1"/>
  <c r="P36" i="261" s="1"/>
  <c r="P40" i="44"/>
  <c r="P41" i="44" s="1"/>
  <c r="P31" i="44"/>
  <c r="P33" i="44" s="1"/>
  <c r="P2" i="46"/>
  <c r="P2" i="44"/>
  <c r="P25" i="44"/>
  <c r="P27" i="44" s="1"/>
  <c r="P11" i="353" s="1"/>
  <c r="O4" i="259"/>
  <c r="O4" i="264"/>
  <c r="O4" i="258"/>
  <c r="O4" i="262"/>
  <c r="O4" i="353"/>
  <c r="O4" i="49"/>
  <c r="O4" i="28"/>
  <c r="O4" i="346"/>
  <c r="O4" i="261"/>
  <c r="O4" i="46"/>
  <c r="O4" i="271"/>
  <c r="O4" i="260"/>
  <c r="O4" i="44"/>
  <c r="O170" i="44"/>
  <c r="O171" i="44" s="1"/>
  <c r="O173" i="44" s="1"/>
  <c r="O102" i="44"/>
  <c r="O103" i="44" s="1"/>
  <c r="O74" i="44"/>
  <c r="O75" i="44" s="1"/>
  <c r="O64" i="44"/>
  <c r="N16" i="353"/>
  <c r="M25" i="46"/>
  <c r="M311" i="264"/>
  <c r="O134" i="264" l="1"/>
  <c r="M60" i="260"/>
  <c r="M133" i="264"/>
  <c r="M135" i="264" s="1"/>
  <c r="M138" i="264" s="1"/>
  <c r="P229" i="264"/>
  <c r="P139" i="264"/>
  <c r="N45" i="44"/>
  <c r="N48" i="44" s="1"/>
  <c r="O159" i="260"/>
  <c r="O224" i="264"/>
  <c r="M48" i="44"/>
  <c r="M49" i="44" s="1"/>
  <c r="M125" i="44" s="1"/>
  <c r="P44" i="44"/>
  <c r="P10" i="261"/>
  <c r="O87" i="261"/>
  <c r="O11" i="261"/>
  <c r="O12" i="261" s="1"/>
  <c r="M144" i="260"/>
  <c r="M145" i="260" s="1"/>
  <c r="M158" i="260" s="1"/>
  <c r="M160" i="260" s="1"/>
  <c r="M147" i="260"/>
  <c r="N23" i="260"/>
  <c r="N24" i="260" s="1"/>
  <c r="N29" i="260" s="1"/>
  <c r="N31" i="260" s="1"/>
  <c r="N140" i="260"/>
  <c r="N141" i="260" s="1"/>
  <c r="L23" i="260"/>
  <c r="L24" i="260" s="1"/>
  <c r="L29" i="260" s="1"/>
  <c r="L31" i="260" s="1"/>
  <c r="L140" i="260"/>
  <c r="L141" i="260" s="1"/>
  <c r="O23" i="260"/>
  <c r="O24" i="260" s="1"/>
  <c r="O29" i="260" s="1"/>
  <c r="O140" i="260"/>
  <c r="O141" i="260" s="1"/>
  <c r="K23" i="260"/>
  <c r="K24" i="260" s="1"/>
  <c r="K29" i="260" s="1"/>
  <c r="K31" i="260" s="1"/>
  <c r="K140" i="260"/>
  <c r="K141" i="260" s="1"/>
  <c r="J23" i="260"/>
  <c r="J24" i="260" s="1"/>
  <c r="J29" i="260" s="1"/>
  <c r="J31" i="260" s="1"/>
  <c r="J140" i="260"/>
  <c r="J141" i="260" s="1"/>
  <c r="J181" i="44"/>
  <c r="J183" i="44" s="1"/>
  <c r="J36" i="260"/>
  <c r="M50" i="260"/>
  <c r="O128" i="260"/>
  <c r="O30" i="260"/>
  <c r="O13" i="46"/>
  <c r="O14" i="46" s="1"/>
  <c r="O112" i="264" s="1"/>
  <c r="O114" i="264" s="1"/>
  <c r="O119" i="260"/>
  <c r="O120" i="260" s="1"/>
  <c r="O127" i="260" s="1"/>
  <c r="K13" i="46"/>
  <c r="K14" i="46" s="1"/>
  <c r="K24" i="46" s="1"/>
  <c r="K26" i="46" s="1"/>
  <c r="K119" i="260"/>
  <c r="K120" i="260" s="1"/>
  <c r="K127" i="260" s="1"/>
  <c r="L13" i="46"/>
  <c r="L14" i="46" s="1"/>
  <c r="L24" i="46" s="1"/>
  <c r="L26" i="46" s="1"/>
  <c r="L119" i="260"/>
  <c r="L120" i="260" s="1"/>
  <c r="L127" i="260" s="1"/>
  <c r="J13" i="46"/>
  <c r="J14" i="46" s="1"/>
  <c r="J24" i="46" s="1"/>
  <c r="J26" i="46" s="1"/>
  <c r="J119" i="260"/>
  <c r="J120" i="260" s="1"/>
  <c r="M112" i="264"/>
  <c r="M114" i="264" s="1"/>
  <c r="N13" i="46"/>
  <c r="N14" i="46" s="1"/>
  <c r="N24" i="46" s="1"/>
  <c r="N119" i="260"/>
  <c r="N120" i="260" s="1"/>
  <c r="N127" i="260" s="1"/>
  <c r="M129" i="260"/>
  <c r="M133" i="260" s="1"/>
  <c r="O209" i="264"/>
  <c r="O153" i="260"/>
  <c r="P214" i="264"/>
  <c r="O149" i="264"/>
  <c r="O56" i="260"/>
  <c r="O113" i="260"/>
  <c r="O91" i="260"/>
  <c r="M112" i="260"/>
  <c r="M114" i="260" s="1"/>
  <c r="M132" i="260" s="1"/>
  <c r="M26" i="46"/>
  <c r="L86" i="260"/>
  <c r="L87" i="260" s="1"/>
  <c r="K86" i="260"/>
  <c r="K87" i="260" s="1"/>
  <c r="J86" i="260"/>
  <c r="J87" i="260" s="1"/>
  <c r="N86" i="260"/>
  <c r="N87" i="260" s="1"/>
  <c r="O86" i="260"/>
  <c r="O87" i="260" s="1"/>
  <c r="L108" i="260"/>
  <c r="L109" i="260" s="1"/>
  <c r="K108" i="260"/>
  <c r="K109" i="260" s="1"/>
  <c r="J108" i="260"/>
  <c r="J109" i="260" s="1"/>
  <c r="N108" i="260"/>
  <c r="N109" i="260" s="1"/>
  <c r="O108" i="260"/>
  <c r="O109" i="260" s="1"/>
  <c r="O179" i="264"/>
  <c r="P184" i="264"/>
  <c r="O164" i="264"/>
  <c r="P169" i="264"/>
  <c r="N46" i="260"/>
  <c r="N47" i="260" s="1"/>
  <c r="O46" i="260"/>
  <c r="O47" i="260" s="1"/>
  <c r="P113" i="264"/>
  <c r="O68" i="261"/>
  <c r="O194" i="264"/>
  <c r="M12" i="260"/>
  <c r="M13" i="260" s="1"/>
  <c r="O11" i="260"/>
  <c r="M21" i="262"/>
  <c r="O16" i="258"/>
  <c r="O91" i="44"/>
  <c r="O115" i="44"/>
  <c r="P116" i="44" s="1"/>
  <c r="P33" i="262" s="1"/>
  <c r="O47" i="346"/>
  <c r="O28" i="258"/>
  <c r="O47" i="28"/>
  <c r="O89" i="262"/>
  <c r="M33" i="346"/>
  <c r="M18" i="353"/>
  <c r="N105" i="44"/>
  <c r="N107" i="44" s="1"/>
  <c r="O45" i="353"/>
  <c r="O34" i="346"/>
  <c r="L46" i="260"/>
  <c r="L47" i="260" s="1"/>
  <c r="L105" i="44"/>
  <c r="L107" i="44" s="1"/>
  <c r="M16" i="258"/>
  <c r="M28" i="258"/>
  <c r="M115" i="44"/>
  <c r="N116" i="44" s="1"/>
  <c r="M89" i="262"/>
  <c r="M34" i="346"/>
  <c r="M45" i="353"/>
  <c r="M47" i="346"/>
  <c r="M47" i="28"/>
  <c r="M91" i="44"/>
  <c r="J3" i="259"/>
  <c r="J3" i="260"/>
  <c r="J3" i="271"/>
  <c r="J3" i="28"/>
  <c r="J3" i="258"/>
  <c r="J3" i="353"/>
  <c r="J3" i="262"/>
  <c r="J3" i="46"/>
  <c r="J3" i="261"/>
  <c r="J3" i="264"/>
  <c r="J3" i="346"/>
  <c r="J3" i="49"/>
  <c r="J3" i="44"/>
  <c r="K46" i="260"/>
  <c r="K47" i="260" s="1"/>
  <c r="K105" i="44"/>
  <c r="K107" i="44" s="1"/>
  <c r="N115" i="44"/>
  <c r="O116" i="44" s="1"/>
  <c r="N89" i="262"/>
  <c r="N47" i="346"/>
  <c r="N91" i="44"/>
  <c r="N34" i="346"/>
  <c r="N28" i="258"/>
  <c r="N45" i="353"/>
  <c r="N47" i="28"/>
  <c r="N16" i="258"/>
  <c r="K16" i="258"/>
  <c r="K89" i="262"/>
  <c r="K45" i="353"/>
  <c r="K91" i="44"/>
  <c r="K28" i="258"/>
  <c r="K47" i="28"/>
  <c r="K115" i="44"/>
  <c r="L116" i="44" s="1"/>
  <c r="K47" i="346"/>
  <c r="K34" i="346"/>
  <c r="J13" i="28"/>
  <c r="J95" i="44"/>
  <c r="J96" i="44" s="1"/>
  <c r="J257" i="264"/>
  <c r="J258" i="264" s="1"/>
  <c r="J111" i="44"/>
  <c r="J112" i="44" s="1"/>
  <c r="J143" i="44"/>
  <c r="J145" i="44" s="1"/>
  <c r="J46" i="260"/>
  <c r="J47" i="260" s="1"/>
  <c r="J105" i="44"/>
  <c r="J107" i="44" s="1"/>
  <c r="J45" i="353"/>
  <c r="J47" i="346"/>
  <c r="J91" i="44"/>
  <c r="K92" i="44" s="1"/>
  <c r="J34" i="346"/>
  <c r="J89" i="262"/>
  <c r="J115" i="44"/>
  <c r="K116" i="44" s="1"/>
  <c r="J28" i="258"/>
  <c r="J47" i="28"/>
  <c r="J16" i="258"/>
  <c r="J17" i="258" s="1"/>
  <c r="K58" i="261"/>
  <c r="K42" i="261"/>
  <c r="L68" i="44"/>
  <c r="K37" i="261"/>
  <c r="K110" i="44"/>
  <c r="K142" i="44"/>
  <c r="L115" i="44"/>
  <c r="M116" i="44" s="1"/>
  <c r="L91" i="44"/>
  <c r="L28" i="258"/>
  <c r="L45" i="353"/>
  <c r="L47" i="346"/>
  <c r="L89" i="262"/>
  <c r="L34" i="346"/>
  <c r="L16" i="258"/>
  <c r="L47" i="28"/>
  <c r="P154" i="264"/>
  <c r="O119" i="264"/>
  <c r="P199" i="264"/>
  <c r="P124" i="264"/>
  <c r="P12" i="353"/>
  <c r="P78" i="264"/>
  <c r="P4" i="259"/>
  <c r="P4" i="264"/>
  <c r="P4" i="262"/>
  <c r="P4" i="49"/>
  <c r="P4" i="28"/>
  <c r="P4" i="258"/>
  <c r="P4" i="353"/>
  <c r="P4" i="346"/>
  <c r="P4" i="261"/>
  <c r="P4" i="271"/>
  <c r="P4" i="260"/>
  <c r="P4" i="46"/>
  <c r="P4" i="44"/>
  <c r="O175" i="44"/>
  <c r="O29" i="353" s="1"/>
  <c r="P47" i="346"/>
  <c r="P28" i="258"/>
  <c r="P47" i="28"/>
  <c r="P34" i="346"/>
  <c r="P89" i="262"/>
  <c r="P45" i="353"/>
  <c r="P115" i="44"/>
  <c r="Q116" i="44" s="1"/>
  <c r="Q33" i="262" s="1"/>
  <c r="P16" i="258"/>
  <c r="P91" i="44"/>
  <c r="P25" i="271"/>
  <c r="P26" i="271" s="1"/>
  <c r="P30" i="271"/>
  <c r="P31" i="271" s="1"/>
  <c r="P20" i="271"/>
  <c r="P21" i="271" s="1"/>
  <c r="P19" i="46" s="1"/>
  <c r="P20" i="46" s="1"/>
  <c r="N29" i="353"/>
  <c r="N311" i="264"/>
  <c r="N25" i="46"/>
  <c r="R23" i="44"/>
  <c r="R169" i="44"/>
  <c r="R26" i="44"/>
  <c r="R101" i="44"/>
  <c r="R73" i="44"/>
  <c r="P170" i="44"/>
  <c r="P171" i="44" s="1"/>
  <c r="P102" i="44"/>
  <c r="P103" i="44" s="1"/>
  <c r="P74" i="44"/>
  <c r="P75" i="44" s="1"/>
  <c r="P64" i="44"/>
  <c r="O67" i="44"/>
  <c r="O12" i="346"/>
  <c r="P66" i="44"/>
  <c r="P126" i="44"/>
  <c r="P66" i="264"/>
  <c r="P54" i="264"/>
  <c r="P72" i="264"/>
  <c r="P60" i="264"/>
  <c r="S18" i="44"/>
  <c r="S19" i="44" s="1"/>
  <c r="S22" i="44" s="1"/>
  <c r="S53" i="44" s="1"/>
  <c r="S32" i="44"/>
  <c r="O16" i="353"/>
  <c r="O105" i="44"/>
  <c r="O107" i="44" s="1"/>
  <c r="P11" i="28"/>
  <c r="P39" i="28"/>
  <c r="P174" i="44"/>
  <c r="P106" i="44"/>
  <c r="P90" i="44"/>
  <c r="P127" i="44"/>
  <c r="Q256" i="264"/>
  <c r="Q2" i="259"/>
  <c r="Q252" i="264"/>
  <c r="Q99" i="264"/>
  <c r="Q41" i="264"/>
  <c r="Q42" i="264" s="1"/>
  <c r="Q46" i="264" s="1"/>
  <c r="Q47" i="264" s="1"/>
  <c r="Q26" i="264"/>
  <c r="Q2" i="264"/>
  <c r="Q31" i="264"/>
  <c r="Q21" i="264"/>
  <c r="Q2" i="49"/>
  <c r="Q2" i="258"/>
  <c r="Q2" i="346"/>
  <c r="Q2" i="262"/>
  <c r="Q2" i="353"/>
  <c r="Q2" i="261"/>
  <c r="Q2" i="28"/>
  <c r="Q2" i="260"/>
  <c r="Q2" i="46"/>
  <c r="Q2" i="271"/>
  <c r="Q79" i="44"/>
  <c r="Q80" i="44" s="1"/>
  <c r="Q190" i="44" s="1"/>
  <c r="Q59" i="44"/>
  <c r="Q60" i="44" s="1"/>
  <c r="Q36" i="261" s="1"/>
  <c r="Q40" i="44"/>
  <c r="Q41" i="44" s="1"/>
  <c r="Q31" i="44"/>
  <c r="Q33" i="44" s="1"/>
  <c r="Q11" i="271"/>
  <c r="Q12" i="271" s="1"/>
  <c r="Q15" i="271" s="1"/>
  <c r="Q16" i="271" s="1"/>
  <c r="Q25" i="44"/>
  <c r="Q27" i="44" s="1"/>
  <c r="Q11" i="353" s="1"/>
  <c r="Q2" i="44"/>
  <c r="Q87" i="44"/>
  <c r="Q88" i="44" s="1"/>
  <c r="Q22" i="262" s="1"/>
  <c r="Q63" i="44"/>
  <c r="Q54" i="44" s="1"/>
  <c r="Q55" i="44" s="1"/>
  <c r="T5" i="259"/>
  <c r="T5" i="264"/>
  <c r="T5" i="258"/>
  <c r="T5" i="262"/>
  <c r="T5" i="353"/>
  <c r="T5" i="49"/>
  <c r="T5" i="346"/>
  <c r="T5" i="261"/>
  <c r="T5" i="46"/>
  <c r="T16" i="346"/>
  <c r="T18" i="346" s="1"/>
  <c r="T23" i="346" s="1"/>
  <c r="T5" i="28"/>
  <c r="T5" i="260"/>
  <c r="T5" i="271"/>
  <c r="T13" i="44"/>
  <c r="T14" i="44" s="1"/>
  <c r="T43" i="44" s="1"/>
  <c r="T5" i="44"/>
  <c r="U10" i="44"/>
  <c r="P134" i="264" l="1"/>
  <c r="O45" i="44"/>
  <c r="O141" i="44" s="1"/>
  <c r="J60" i="260"/>
  <c r="J133" i="264"/>
  <c r="J135" i="264" s="1"/>
  <c r="J138" i="264" s="1"/>
  <c r="K60" i="260"/>
  <c r="K133" i="264"/>
  <c r="K135" i="264" s="1"/>
  <c r="K138" i="264" s="1"/>
  <c r="N60" i="260"/>
  <c r="N133" i="264"/>
  <c r="N135" i="264" s="1"/>
  <c r="N138" i="264" s="1"/>
  <c r="L60" i="260"/>
  <c r="L133" i="264"/>
  <c r="L135" i="264" s="1"/>
  <c r="L138" i="264" s="1"/>
  <c r="Q229" i="264"/>
  <c r="Q139" i="264"/>
  <c r="N49" i="44"/>
  <c r="N125" i="44" s="1"/>
  <c r="N141" i="44"/>
  <c r="P159" i="260"/>
  <c r="P224" i="264"/>
  <c r="M170" i="260"/>
  <c r="M223" i="264"/>
  <c r="O93" i="261"/>
  <c r="Q44" i="44"/>
  <c r="Q10" i="261"/>
  <c r="P87" i="261"/>
  <c r="P11" i="261"/>
  <c r="P12" i="261" s="1"/>
  <c r="P93" i="261" s="1"/>
  <c r="M148" i="260"/>
  <c r="M149" i="260" s="1"/>
  <c r="M152" i="260" s="1"/>
  <c r="M154" i="260" s="1"/>
  <c r="M169" i="260" s="1"/>
  <c r="O144" i="260"/>
  <c r="O145" i="260" s="1"/>
  <c r="O158" i="260" s="1"/>
  <c r="O160" i="260" s="1"/>
  <c r="O147" i="260"/>
  <c r="L144" i="260"/>
  <c r="L145" i="260" s="1"/>
  <c r="L158" i="260" s="1"/>
  <c r="L160" i="260" s="1"/>
  <c r="L147" i="260"/>
  <c r="J144" i="260"/>
  <c r="J145" i="260" s="1"/>
  <c r="J158" i="260" s="1"/>
  <c r="J160" i="260" s="1"/>
  <c r="J147" i="260"/>
  <c r="N144" i="260"/>
  <c r="N145" i="260" s="1"/>
  <c r="N158" i="260" s="1"/>
  <c r="N160" i="260" s="1"/>
  <c r="N147" i="260"/>
  <c r="K144" i="260"/>
  <c r="K145" i="260" s="1"/>
  <c r="K158" i="260" s="1"/>
  <c r="K160" i="260" s="1"/>
  <c r="K147" i="260"/>
  <c r="P23" i="260"/>
  <c r="P24" i="260" s="1"/>
  <c r="P29" i="260" s="1"/>
  <c r="P140" i="260"/>
  <c r="P141" i="260" s="1"/>
  <c r="J191" i="44"/>
  <c r="J85" i="261"/>
  <c r="K112" i="264"/>
  <c r="K114" i="264" s="1"/>
  <c r="N112" i="264"/>
  <c r="N114" i="264" s="1"/>
  <c r="J187" i="44"/>
  <c r="K181" i="44"/>
  <c r="K183" i="44" s="1"/>
  <c r="K85" i="261" s="1"/>
  <c r="K36" i="260"/>
  <c r="O31" i="260"/>
  <c r="J182" i="44"/>
  <c r="J186" i="44"/>
  <c r="K50" i="260"/>
  <c r="L50" i="260"/>
  <c r="N50" i="260"/>
  <c r="J50" i="260"/>
  <c r="O50" i="260"/>
  <c r="O24" i="46"/>
  <c r="L112" i="264"/>
  <c r="L114" i="264" s="1"/>
  <c r="P128" i="260"/>
  <c r="P30" i="260"/>
  <c r="O129" i="260"/>
  <c r="O133" i="260" s="1"/>
  <c r="N129" i="260"/>
  <c r="N133" i="260" s="1"/>
  <c r="K129" i="260"/>
  <c r="K133" i="260" s="1"/>
  <c r="M134" i="260"/>
  <c r="M168" i="260" s="1"/>
  <c r="J127" i="260"/>
  <c r="J129" i="260" s="1"/>
  <c r="J133" i="260" s="1"/>
  <c r="P13" i="46"/>
  <c r="P14" i="46" s="1"/>
  <c r="P112" i="264" s="1"/>
  <c r="P114" i="264" s="1"/>
  <c r="P119" i="260"/>
  <c r="P120" i="260" s="1"/>
  <c r="P127" i="260" s="1"/>
  <c r="J112" i="264"/>
  <c r="J114" i="264" s="1"/>
  <c r="L129" i="260"/>
  <c r="L133" i="260" s="1"/>
  <c r="N26" i="46"/>
  <c r="P209" i="264"/>
  <c r="P153" i="260"/>
  <c r="Q214" i="264"/>
  <c r="P149" i="264"/>
  <c r="P56" i="260"/>
  <c r="P113" i="260"/>
  <c r="P91" i="260"/>
  <c r="O112" i="260"/>
  <c r="N112" i="260"/>
  <c r="N114" i="260" s="1"/>
  <c r="N132" i="260" s="1"/>
  <c r="J112" i="260"/>
  <c r="J114" i="260" s="1"/>
  <c r="J132" i="260" s="1"/>
  <c r="K112" i="260"/>
  <c r="K114" i="260" s="1"/>
  <c r="K132" i="260" s="1"/>
  <c r="L112" i="260"/>
  <c r="L114" i="260" s="1"/>
  <c r="L132" i="260" s="1"/>
  <c r="P86" i="260"/>
  <c r="P87" i="260" s="1"/>
  <c r="P108" i="260"/>
  <c r="P109" i="260" s="1"/>
  <c r="P179" i="264"/>
  <c r="Q184" i="264"/>
  <c r="M90" i="260"/>
  <c r="M92" i="260" s="1"/>
  <c r="P164" i="264"/>
  <c r="Q169" i="264"/>
  <c r="M165" i="260"/>
  <c r="M118" i="264"/>
  <c r="M120" i="264" s="1"/>
  <c r="P46" i="260"/>
  <c r="P47" i="260" s="1"/>
  <c r="Q113" i="264"/>
  <c r="P68" i="261"/>
  <c r="P194" i="264"/>
  <c r="J12" i="260"/>
  <c r="J13" i="260" s="1"/>
  <c r="K12" i="260"/>
  <c r="K13" i="260" s="1"/>
  <c r="L12" i="260"/>
  <c r="L13" i="260" s="1"/>
  <c r="N12" i="260"/>
  <c r="N13" i="260" s="1"/>
  <c r="O12" i="260"/>
  <c r="O13" i="260" s="1"/>
  <c r="P11" i="260"/>
  <c r="N33" i="346"/>
  <c r="P66" i="258"/>
  <c r="P101" i="262"/>
  <c r="P118" i="44"/>
  <c r="P58" i="28"/>
  <c r="P128" i="44"/>
  <c r="P30" i="28"/>
  <c r="P80" i="258"/>
  <c r="N18" i="353"/>
  <c r="N21" i="262"/>
  <c r="J23" i="258"/>
  <c r="J9" i="264"/>
  <c r="J271" i="264"/>
  <c r="J18" i="258"/>
  <c r="J49" i="49" s="1"/>
  <c r="L128" i="44"/>
  <c r="L33" i="262"/>
  <c r="L30" i="28"/>
  <c r="L118" i="44"/>
  <c r="L101" i="262"/>
  <c r="L58" i="28"/>
  <c r="L66" i="258"/>
  <c r="L80" i="258"/>
  <c r="O33" i="262"/>
  <c r="O66" i="258"/>
  <c r="O58" i="28"/>
  <c r="O118" i="44"/>
  <c r="O80" i="258"/>
  <c r="O101" i="262"/>
  <c r="O128" i="44"/>
  <c r="O30" i="28"/>
  <c r="L58" i="261"/>
  <c r="L37" i="261"/>
  <c r="L42" i="261"/>
  <c r="L110" i="44"/>
  <c r="L142" i="44"/>
  <c r="M68" i="44"/>
  <c r="K257" i="264"/>
  <c r="K258" i="264" s="1"/>
  <c r="L92" i="44"/>
  <c r="K95" i="44"/>
  <c r="K96" i="44" s="1"/>
  <c r="K111" i="44"/>
  <c r="K112" i="44" s="1"/>
  <c r="K143" i="44"/>
  <c r="K13" i="28"/>
  <c r="K14" i="28" s="1"/>
  <c r="K19" i="28" s="1"/>
  <c r="J33" i="346"/>
  <c r="J35" i="346" s="1"/>
  <c r="J21" i="262"/>
  <c r="J18" i="353"/>
  <c r="J19" i="353" s="1"/>
  <c r="J312" i="264"/>
  <c r="J313" i="264" s="1"/>
  <c r="J295" i="264"/>
  <c r="J275" i="264"/>
  <c r="J288" i="264"/>
  <c r="J262" i="264"/>
  <c r="J307" i="264"/>
  <c r="J300" i="264"/>
  <c r="J253" i="264"/>
  <c r="J254" i="264" s="1"/>
  <c r="K21" i="262"/>
  <c r="K18" i="353"/>
  <c r="K33" i="346"/>
  <c r="N33" i="262"/>
  <c r="N66" i="258"/>
  <c r="N118" i="44"/>
  <c r="N128" i="44"/>
  <c r="N58" i="28"/>
  <c r="N101" i="262"/>
  <c r="N30" i="28"/>
  <c r="N80" i="258"/>
  <c r="L21" i="262"/>
  <c r="L33" i="346"/>
  <c r="L18" i="353"/>
  <c r="M80" i="258"/>
  <c r="M30" i="28"/>
  <c r="M33" i="262"/>
  <c r="M66" i="258"/>
  <c r="M58" i="28"/>
  <c r="M118" i="44"/>
  <c r="M128" i="44"/>
  <c r="M101" i="262"/>
  <c r="K66" i="258"/>
  <c r="K30" i="28"/>
  <c r="K80" i="258"/>
  <c r="K58" i="28"/>
  <c r="K101" i="262"/>
  <c r="K118" i="44"/>
  <c r="K119" i="44" s="1"/>
  <c r="K33" i="262"/>
  <c r="K128" i="44"/>
  <c r="K129" i="44" s="1"/>
  <c r="Q154" i="264"/>
  <c r="P119" i="264"/>
  <c r="Q199" i="264"/>
  <c r="Q124" i="264"/>
  <c r="Q12" i="353"/>
  <c r="Q16" i="353" s="1"/>
  <c r="O21" i="262"/>
  <c r="Q78" i="264"/>
  <c r="U5" i="259"/>
  <c r="U5" i="264"/>
  <c r="U5" i="262"/>
  <c r="U5" i="49"/>
  <c r="U5" i="258"/>
  <c r="U5" i="28"/>
  <c r="U5" i="261"/>
  <c r="U16" i="346"/>
  <c r="U18" i="346" s="1"/>
  <c r="U23" i="346" s="1"/>
  <c r="U5" i="260"/>
  <c r="U5" i="46"/>
  <c r="U5" i="271"/>
  <c r="U5" i="353"/>
  <c r="U5" i="346"/>
  <c r="U5" i="44"/>
  <c r="V10" i="44"/>
  <c r="U13" i="44"/>
  <c r="U14" i="44" s="1"/>
  <c r="U43" i="44" s="1"/>
  <c r="Q102" i="44"/>
  <c r="Q103" i="44" s="1"/>
  <c r="Q74" i="44"/>
  <c r="Q75" i="44" s="1"/>
  <c r="Q170" i="44"/>
  <c r="Q171" i="44" s="1"/>
  <c r="Q173" i="44" s="1"/>
  <c r="Q64" i="44"/>
  <c r="Q11" i="28"/>
  <c r="Q39" i="28"/>
  <c r="Q174" i="44"/>
  <c r="Q106" i="44"/>
  <c r="Q4" i="259"/>
  <c r="Q4" i="264"/>
  <c r="Q4" i="49"/>
  <c r="Q4" i="258"/>
  <c r="Q4" i="346"/>
  <c r="Q4" i="28"/>
  <c r="Q4" i="260"/>
  <c r="Q4" i="46"/>
  <c r="Q4" i="353"/>
  <c r="Q4" i="262"/>
  <c r="Q4" i="44"/>
  <c r="Q4" i="271"/>
  <c r="Q4" i="261"/>
  <c r="Q58" i="28"/>
  <c r="Q101" i="262"/>
  <c r="Q30" i="28"/>
  <c r="Q66" i="258"/>
  <c r="Q128" i="44"/>
  <c r="Q80" i="258"/>
  <c r="Q118" i="44"/>
  <c r="O25" i="46"/>
  <c r="O311" i="264"/>
  <c r="Q47" i="346"/>
  <c r="Q47" i="28"/>
  <c r="Q28" i="258"/>
  <c r="Q115" i="44"/>
  <c r="R116" i="44" s="1"/>
  <c r="R33" i="262" s="1"/>
  <c r="Q34" i="346"/>
  <c r="Q89" i="262"/>
  <c r="Q45" i="353"/>
  <c r="Q91" i="44"/>
  <c r="Q16" i="258"/>
  <c r="P105" i="44"/>
  <c r="P107" i="44" s="1"/>
  <c r="Q20" i="271"/>
  <c r="Q21" i="271" s="1"/>
  <c r="Q19" i="46" s="1"/>
  <c r="Q20" i="46" s="1"/>
  <c r="Q30" i="271"/>
  <c r="Q31" i="271" s="1"/>
  <c r="Q25" i="271"/>
  <c r="Q26" i="271" s="1"/>
  <c r="Q66" i="44"/>
  <c r="Q126" i="44"/>
  <c r="Q72" i="264"/>
  <c r="Q60" i="264"/>
  <c r="Q66" i="264"/>
  <c r="Q54" i="264"/>
  <c r="O18" i="353"/>
  <c r="O33" i="346"/>
  <c r="T18" i="44"/>
  <c r="T19" i="44" s="1"/>
  <c r="T22" i="44" s="1"/>
  <c r="T53" i="44" s="1"/>
  <c r="T32" i="44"/>
  <c r="Q90" i="44"/>
  <c r="Q127" i="44"/>
  <c r="P16" i="353"/>
  <c r="S169" i="44"/>
  <c r="S26" i="44"/>
  <c r="S101" i="44"/>
  <c r="S73" i="44"/>
  <c r="S23" i="44"/>
  <c r="P12" i="346"/>
  <c r="P67" i="44"/>
  <c r="P173" i="44"/>
  <c r="P175" i="44" s="1"/>
  <c r="R2" i="259"/>
  <c r="R99" i="264"/>
  <c r="R252" i="264"/>
  <c r="R256" i="264"/>
  <c r="R31" i="264"/>
  <c r="R41" i="264"/>
  <c r="R42" i="264" s="1"/>
  <c r="R46" i="264" s="1"/>
  <c r="R47" i="264" s="1"/>
  <c r="R21" i="264"/>
  <c r="R2" i="264"/>
  <c r="R2" i="49"/>
  <c r="R26" i="264"/>
  <c r="R2" i="258"/>
  <c r="R2" i="262"/>
  <c r="R2" i="353"/>
  <c r="R2" i="260"/>
  <c r="R2" i="346"/>
  <c r="R2" i="28"/>
  <c r="R2" i="46"/>
  <c r="R11" i="271"/>
  <c r="R12" i="271" s="1"/>
  <c r="R15" i="271" s="1"/>
  <c r="R16" i="271" s="1"/>
  <c r="R2" i="271"/>
  <c r="R2" i="261"/>
  <c r="R25" i="44"/>
  <c r="R27" i="44" s="1"/>
  <c r="R11" i="353" s="1"/>
  <c r="R87" i="44"/>
  <c r="R88" i="44" s="1"/>
  <c r="R22" i="262" s="1"/>
  <c r="R63" i="44"/>
  <c r="R54" i="44" s="1"/>
  <c r="R55" i="44" s="1"/>
  <c r="R31" i="44"/>
  <c r="R33" i="44" s="1"/>
  <c r="R2" i="44"/>
  <c r="R79" i="44"/>
  <c r="R80" i="44" s="1"/>
  <c r="R190" i="44" s="1"/>
  <c r="R59" i="44"/>
  <c r="R60" i="44" s="1"/>
  <c r="R36" i="261" s="1"/>
  <c r="R40" i="44"/>
  <c r="R41" i="44" s="1"/>
  <c r="Q134" i="264" l="1"/>
  <c r="P45" i="44"/>
  <c r="P141" i="44" s="1"/>
  <c r="O48" i="44"/>
  <c r="O49" i="44" s="1"/>
  <c r="O125" i="44" s="1"/>
  <c r="O60" i="260"/>
  <c r="O133" i="264"/>
  <c r="O135" i="264" s="1"/>
  <c r="O138" i="264" s="1"/>
  <c r="R229" i="264"/>
  <c r="R139" i="264"/>
  <c r="L170" i="260"/>
  <c r="L223" i="264"/>
  <c r="K170" i="260"/>
  <c r="K223" i="264"/>
  <c r="N170" i="260"/>
  <c r="N223" i="264"/>
  <c r="Q159" i="260"/>
  <c r="Q224" i="264"/>
  <c r="O170" i="260"/>
  <c r="O223" i="264"/>
  <c r="J170" i="260"/>
  <c r="J223" i="264"/>
  <c r="M225" i="264"/>
  <c r="M228" i="264" s="1"/>
  <c r="M208" i="264"/>
  <c r="M210" i="264" s="1"/>
  <c r="M213" i="264" s="1"/>
  <c r="M215" i="264" s="1"/>
  <c r="R44" i="44"/>
  <c r="R10" i="261"/>
  <c r="Q87" i="261"/>
  <c r="Q11" i="261"/>
  <c r="Q12" i="261" s="1"/>
  <c r="Q93" i="261" s="1"/>
  <c r="L148" i="260"/>
  <c r="L149" i="260" s="1"/>
  <c r="L152" i="260" s="1"/>
  <c r="L154" i="260" s="1"/>
  <c r="L169" i="260" s="1"/>
  <c r="K148" i="260"/>
  <c r="K149" i="260" s="1"/>
  <c r="K152" i="260" s="1"/>
  <c r="K154" i="260" s="1"/>
  <c r="K169" i="260" s="1"/>
  <c r="O148" i="260"/>
  <c r="O149" i="260" s="1"/>
  <c r="O152" i="260" s="1"/>
  <c r="O154" i="260" s="1"/>
  <c r="O169" i="260" s="1"/>
  <c r="N148" i="260"/>
  <c r="N149" i="260" s="1"/>
  <c r="N152" i="260" s="1"/>
  <c r="N154" i="260" s="1"/>
  <c r="J148" i="260"/>
  <c r="J149" i="260" s="1"/>
  <c r="J152" i="260" s="1"/>
  <c r="J154" i="260" s="1"/>
  <c r="P144" i="260"/>
  <c r="P145" i="260" s="1"/>
  <c r="P158" i="260" s="1"/>
  <c r="P160" i="260" s="1"/>
  <c r="P147" i="260"/>
  <c r="Q23" i="260"/>
  <c r="Q24" i="260" s="1"/>
  <c r="Q29" i="260" s="1"/>
  <c r="Q140" i="260"/>
  <c r="Q141" i="260" s="1"/>
  <c r="K191" i="44"/>
  <c r="K187" i="44"/>
  <c r="O26" i="46"/>
  <c r="L181" i="44"/>
  <c r="L183" i="44" s="1"/>
  <c r="L191" i="44" s="1"/>
  <c r="L36" i="260"/>
  <c r="K182" i="44"/>
  <c r="K186" i="44"/>
  <c r="P50" i="260"/>
  <c r="P129" i="260"/>
  <c r="P133" i="260" s="1"/>
  <c r="P31" i="260"/>
  <c r="N134" i="260"/>
  <c r="N168" i="260" s="1"/>
  <c r="Q128" i="260"/>
  <c r="Q30" i="260"/>
  <c r="P24" i="46"/>
  <c r="M178" i="264"/>
  <c r="M180" i="264" s="1"/>
  <c r="M183" i="264" s="1"/>
  <c r="M185" i="264" s="1"/>
  <c r="K134" i="260"/>
  <c r="K178" i="264" s="1"/>
  <c r="K180" i="264" s="1"/>
  <c r="K183" i="264" s="1"/>
  <c r="J134" i="260"/>
  <c r="J168" i="260" s="1"/>
  <c r="L134" i="260"/>
  <c r="L168" i="260" s="1"/>
  <c r="Q13" i="46"/>
  <c r="Q14" i="46" s="1"/>
  <c r="Q24" i="46" s="1"/>
  <c r="Q119" i="260"/>
  <c r="Q120" i="260" s="1"/>
  <c r="Q127" i="260" s="1"/>
  <c r="Q209" i="264"/>
  <c r="Q153" i="260"/>
  <c r="R214" i="264"/>
  <c r="Q56" i="260"/>
  <c r="Q149" i="264"/>
  <c r="Q113" i="260"/>
  <c r="Q91" i="260"/>
  <c r="P112" i="260"/>
  <c r="O114" i="260"/>
  <c r="Q86" i="260"/>
  <c r="Q87" i="260" s="1"/>
  <c r="M167" i="260"/>
  <c r="Q108" i="260"/>
  <c r="Q109" i="260" s="1"/>
  <c r="Q179" i="264"/>
  <c r="M163" i="264"/>
  <c r="M165" i="264" s="1"/>
  <c r="M168" i="264" s="1"/>
  <c r="M170" i="264" s="1"/>
  <c r="R184" i="264"/>
  <c r="L90" i="260"/>
  <c r="L92" i="260" s="1"/>
  <c r="K90" i="260"/>
  <c r="K92" i="260" s="1"/>
  <c r="N90" i="260"/>
  <c r="N92" i="260" s="1"/>
  <c r="O90" i="260"/>
  <c r="O92" i="260" s="1"/>
  <c r="Q164" i="264"/>
  <c r="R169" i="264"/>
  <c r="M123" i="264"/>
  <c r="M125" i="264" s="1"/>
  <c r="J90" i="260"/>
  <c r="J92" i="260" s="1"/>
  <c r="K165" i="260"/>
  <c r="K118" i="264"/>
  <c r="J165" i="260"/>
  <c r="J118" i="264"/>
  <c r="O165" i="260"/>
  <c r="O118" i="264"/>
  <c r="N165" i="260"/>
  <c r="N118" i="264"/>
  <c r="L165" i="260"/>
  <c r="L118" i="264"/>
  <c r="Q46" i="260"/>
  <c r="Q47" i="260" s="1"/>
  <c r="R113" i="264"/>
  <c r="Q68" i="261"/>
  <c r="Q194" i="264"/>
  <c r="P12" i="260"/>
  <c r="P13" i="260" s="1"/>
  <c r="Q11" i="260"/>
  <c r="J36" i="346"/>
  <c r="J13" i="49" s="1"/>
  <c r="J41" i="346"/>
  <c r="J42" i="262"/>
  <c r="K144" i="44"/>
  <c r="K145" i="44" s="1"/>
  <c r="L119" i="44"/>
  <c r="K262" i="264"/>
  <c r="K295" i="264"/>
  <c r="K275" i="264"/>
  <c r="K300" i="264"/>
  <c r="K307" i="264"/>
  <c r="K253" i="264"/>
  <c r="K254" i="264" s="1"/>
  <c r="K312" i="264"/>
  <c r="K313" i="264" s="1"/>
  <c r="K288" i="264"/>
  <c r="K135" i="44"/>
  <c r="K136" i="44" s="1"/>
  <c r="L129" i="44"/>
  <c r="J20" i="353"/>
  <c r="J269" i="264"/>
  <c r="J280" i="264" s="1"/>
  <c r="L111" i="44"/>
  <c r="L112" i="44" s="1"/>
  <c r="L257" i="264"/>
  <c r="L258" i="264" s="1"/>
  <c r="L13" i="28"/>
  <c r="L14" i="28" s="1"/>
  <c r="L19" i="28" s="1"/>
  <c r="M92" i="44"/>
  <c r="L143" i="44"/>
  <c r="L95" i="44"/>
  <c r="L96" i="44" s="1"/>
  <c r="M58" i="261"/>
  <c r="M142" i="44"/>
  <c r="N68" i="44"/>
  <c r="M110" i="44"/>
  <c r="M37" i="261"/>
  <c r="M42" i="261"/>
  <c r="J282" i="264"/>
  <c r="R154" i="264"/>
  <c r="Q119" i="264"/>
  <c r="R199" i="264"/>
  <c r="R124" i="264"/>
  <c r="R12" i="353"/>
  <c r="P21" i="262"/>
  <c r="R78" i="264"/>
  <c r="R90" i="44"/>
  <c r="R127" i="44"/>
  <c r="R45" i="353"/>
  <c r="R34" i="346"/>
  <c r="R16" i="258"/>
  <c r="R47" i="346"/>
  <c r="R47" i="28"/>
  <c r="R89" i="262"/>
  <c r="R28" i="258"/>
  <c r="R91" i="44"/>
  <c r="R115" i="44"/>
  <c r="S116" i="44" s="1"/>
  <c r="S33" i="262" s="1"/>
  <c r="T26" i="44"/>
  <c r="T169" i="44"/>
  <c r="T101" i="44"/>
  <c r="T73" i="44"/>
  <c r="T23" i="44"/>
  <c r="Q105" i="44"/>
  <c r="Q107" i="44" s="1"/>
  <c r="Q67" i="44"/>
  <c r="Q12" i="346"/>
  <c r="R4" i="259"/>
  <c r="R4" i="264"/>
  <c r="R4" i="49"/>
  <c r="R4" i="258"/>
  <c r="R4" i="262"/>
  <c r="R4" i="260"/>
  <c r="R4" i="353"/>
  <c r="R4" i="28"/>
  <c r="R4" i="346"/>
  <c r="R4" i="261"/>
  <c r="R4" i="271"/>
  <c r="R4" i="44"/>
  <c r="R4" i="46"/>
  <c r="R39" i="28"/>
  <c r="R11" i="28"/>
  <c r="R174" i="44"/>
  <c r="R106" i="44"/>
  <c r="P18" i="353"/>
  <c r="P33" i="346"/>
  <c r="Q175" i="44"/>
  <c r="Q29" i="353" s="1"/>
  <c r="U32" i="44"/>
  <c r="U18" i="44"/>
  <c r="U19" i="44" s="1"/>
  <c r="U22" i="44" s="1"/>
  <c r="U53" i="44" s="1"/>
  <c r="R66" i="44"/>
  <c r="R126" i="44"/>
  <c r="R102" i="44"/>
  <c r="R103" i="44" s="1"/>
  <c r="R74" i="44"/>
  <c r="R75" i="44" s="1"/>
  <c r="R170" i="44"/>
  <c r="R171" i="44" s="1"/>
  <c r="R64" i="44"/>
  <c r="R20" i="271"/>
  <c r="R21" i="271" s="1"/>
  <c r="R19" i="46" s="1"/>
  <c r="R20" i="46" s="1"/>
  <c r="R25" i="271"/>
  <c r="R26" i="271" s="1"/>
  <c r="R30" i="271"/>
  <c r="R31" i="271" s="1"/>
  <c r="R54" i="264"/>
  <c r="R66" i="264"/>
  <c r="R60" i="264"/>
  <c r="R72" i="264"/>
  <c r="P29" i="353"/>
  <c r="S2" i="259"/>
  <c r="S256" i="264"/>
  <c r="S252" i="264"/>
  <c r="S99" i="264"/>
  <c r="S41" i="264"/>
  <c r="S42" i="264" s="1"/>
  <c r="S46" i="264" s="1"/>
  <c r="S47" i="264" s="1"/>
  <c r="S31" i="264"/>
  <c r="S21" i="264"/>
  <c r="S26" i="264"/>
  <c r="S2" i="264"/>
  <c r="S2" i="258"/>
  <c r="S2" i="262"/>
  <c r="S2" i="49"/>
  <c r="S2" i="353"/>
  <c r="S2" i="346"/>
  <c r="S2" i="28"/>
  <c r="S2" i="261"/>
  <c r="S2" i="46"/>
  <c r="S2" i="260"/>
  <c r="S11" i="271"/>
  <c r="S12" i="271" s="1"/>
  <c r="S15" i="271" s="1"/>
  <c r="S16" i="271" s="1"/>
  <c r="S2" i="271"/>
  <c r="S25" i="44"/>
  <c r="S27" i="44" s="1"/>
  <c r="S11" i="353" s="1"/>
  <c r="S87" i="44"/>
  <c r="S88" i="44" s="1"/>
  <c r="S22" i="262" s="1"/>
  <c r="S63" i="44"/>
  <c r="S54" i="44" s="1"/>
  <c r="S55" i="44" s="1"/>
  <c r="S79" i="44"/>
  <c r="S80" i="44" s="1"/>
  <c r="S190" i="44" s="1"/>
  <c r="S59" i="44"/>
  <c r="S60" i="44" s="1"/>
  <c r="S36" i="261" s="1"/>
  <c r="S40" i="44"/>
  <c r="S41" i="44" s="1"/>
  <c r="S31" i="44"/>
  <c r="S33" i="44" s="1"/>
  <c r="S2" i="44"/>
  <c r="P311" i="264"/>
  <c r="P25" i="46"/>
  <c r="R58" i="28"/>
  <c r="R66" i="258"/>
  <c r="R80" i="258"/>
  <c r="R128" i="44"/>
  <c r="R118" i="44"/>
  <c r="R30" i="28"/>
  <c r="R101" i="262"/>
  <c r="V5" i="259"/>
  <c r="V5" i="264"/>
  <c r="V5" i="49"/>
  <c r="V5" i="258"/>
  <c r="V16" i="346"/>
  <c r="V18" i="346" s="1"/>
  <c r="V23" i="346" s="1"/>
  <c r="V5" i="346"/>
  <c r="V5" i="262"/>
  <c r="V5" i="28"/>
  <c r="V5" i="353"/>
  <c r="V5" i="261"/>
  <c r="V5" i="46"/>
  <c r="V5" i="44"/>
  <c r="V5" i="271"/>
  <c r="W10" i="44"/>
  <c r="V5" i="260"/>
  <c r="V13" i="44"/>
  <c r="V14" i="44" s="1"/>
  <c r="V43" i="44" s="1"/>
  <c r="P48" i="44" l="1"/>
  <c r="P49" i="44" s="1"/>
  <c r="P125" i="44" s="1"/>
  <c r="Q45" i="44"/>
  <c r="Q141" i="44" s="1"/>
  <c r="R134" i="264"/>
  <c r="P60" i="260"/>
  <c r="P133" i="264"/>
  <c r="P135" i="264" s="1"/>
  <c r="P138" i="264" s="1"/>
  <c r="S229" i="264"/>
  <c r="S139" i="264"/>
  <c r="P170" i="260"/>
  <c r="P223" i="264"/>
  <c r="R159" i="260"/>
  <c r="R224" i="264"/>
  <c r="K208" i="264"/>
  <c r="K210" i="264" s="1"/>
  <c r="K213" i="264" s="1"/>
  <c r="K215" i="264" s="1"/>
  <c r="N225" i="264"/>
  <c r="N228" i="264" s="1"/>
  <c r="O225" i="264"/>
  <c r="O228" i="264" s="1"/>
  <c r="K225" i="264"/>
  <c r="K228" i="264" s="1"/>
  <c r="K230" i="264" s="1"/>
  <c r="J225" i="264"/>
  <c r="J228" i="264" s="1"/>
  <c r="J230" i="264" s="1"/>
  <c r="L225" i="264"/>
  <c r="L228" i="264" s="1"/>
  <c r="M230" i="264"/>
  <c r="R87" i="261"/>
  <c r="R11" i="261"/>
  <c r="R12" i="261" s="1"/>
  <c r="R93" i="261" s="1"/>
  <c r="S44" i="44"/>
  <c r="S10" i="261"/>
  <c r="L208" i="264"/>
  <c r="L210" i="264" s="1"/>
  <c r="L213" i="264" s="1"/>
  <c r="L215" i="264" s="1"/>
  <c r="O208" i="264"/>
  <c r="O210" i="264" s="1"/>
  <c r="O213" i="264" s="1"/>
  <c r="O215" i="264" s="1"/>
  <c r="N169" i="260"/>
  <c r="N208" i="264"/>
  <c r="N210" i="264" s="1"/>
  <c r="N213" i="264" s="1"/>
  <c r="N215" i="264" s="1"/>
  <c r="P148" i="260"/>
  <c r="P149" i="260" s="1"/>
  <c r="P152" i="260" s="1"/>
  <c r="P154" i="260" s="1"/>
  <c r="P169" i="260" s="1"/>
  <c r="Q144" i="260"/>
  <c r="Q145" i="260" s="1"/>
  <c r="Q158" i="260" s="1"/>
  <c r="Q160" i="260" s="1"/>
  <c r="Q147" i="260"/>
  <c r="R23" i="260"/>
  <c r="R24" i="260" s="1"/>
  <c r="R29" i="260" s="1"/>
  <c r="R140" i="260"/>
  <c r="R141" i="260" s="1"/>
  <c r="L187" i="44"/>
  <c r="L85" i="261"/>
  <c r="M181" i="44"/>
  <c r="M183" i="44" s="1"/>
  <c r="M85" i="261" s="1"/>
  <c r="M36" i="260"/>
  <c r="N178" i="264"/>
  <c r="N180" i="264" s="1"/>
  <c r="N183" i="264" s="1"/>
  <c r="N185" i="264" s="1"/>
  <c r="L182" i="44"/>
  <c r="L186" i="44"/>
  <c r="Q50" i="260"/>
  <c r="K168" i="260"/>
  <c r="P26" i="46"/>
  <c r="Q31" i="260"/>
  <c r="R128" i="260"/>
  <c r="R30" i="260"/>
  <c r="Q112" i="264"/>
  <c r="Q114" i="264" s="1"/>
  <c r="Q129" i="260"/>
  <c r="Q133" i="260" s="1"/>
  <c r="J178" i="264"/>
  <c r="J180" i="264" s="1"/>
  <c r="J183" i="264" s="1"/>
  <c r="L178" i="264"/>
  <c r="L180" i="264" s="1"/>
  <c r="L183" i="264" s="1"/>
  <c r="L185" i="264" s="1"/>
  <c r="R13" i="46"/>
  <c r="R14" i="46" s="1"/>
  <c r="R24" i="46" s="1"/>
  <c r="R119" i="260"/>
  <c r="R120" i="260" s="1"/>
  <c r="O132" i="260"/>
  <c r="O134" i="260" s="1"/>
  <c r="J208" i="264"/>
  <c r="J210" i="264" s="1"/>
  <c r="J169" i="260"/>
  <c r="R209" i="264"/>
  <c r="R153" i="260"/>
  <c r="S214" i="264"/>
  <c r="R56" i="260"/>
  <c r="R149" i="264"/>
  <c r="R113" i="260"/>
  <c r="R91" i="260"/>
  <c r="Q112" i="260"/>
  <c r="P114" i="260"/>
  <c r="M261" i="264"/>
  <c r="O261" i="264"/>
  <c r="L261" i="264"/>
  <c r="N261" i="264"/>
  <c r="R86" i="260"/>
  <c r="R87" i="260" s="1"/>
  <c r="O167" i="260"/>
  <c r="N167" i="260"/>
  <c r="K167" i="260"/>
  <c r="L167" i="260"/>
  <c r="R108" i="260"/>
  <c r="R109" i="260" s="1"/>
  <c r="N163" i="264"/>
  <c r="N165" i="264" s="1"/>
  <c r="N168" i="264" s="1"/>
  <c r="R179" i="264"/>
  <c r="K163" i="264"/>
  <c r="K165" i="264" s="1"/>
  <c r="K168" i="264" s="1"/>
  <c r="L163" i="264"/>
  <c r="L165" i="264" s="1"/>
  <c r="L168" i="264" s="1"/>
  <c r="K185" i="264"/>
  <c r="S184" i="264"/>
  <c r="O163" i="264"/>
  <c r="O165" i="264" s="1"/>
  <c r="P90" i="260"/>
  <c r="P92" i="260" s="1"/>
  <c r="R164" i="264"/>
  <c r="J167" i="260"/>
  <c r="J163" i="264"/>
  <c r="J165" i="264" s="1"/>
  <c r="S169" i="264"/>
  <c r="J261" i="264"/>
  <c r="J263" i="264" s="1"/>
  <c r="K261" i="264"/>
  <c r="P165" i="260"/>
  <c r="P118" i="264"/>
  <c r="R46" i="260"/>
  <c r="R47" i="260" s="1"/>
  <c r="S113" i="264"/>
  <c r="R68" i="261"/>
  <c r="R194" i="264"/>
  <c r="Q12" i="260"/>
  <c r="Q13" i="260" s="1"/>
  <c r="R11" i="260"/>
  <c r="N120" i="264"/>
  <c r="K120" i="264"/>
  <c r="J14" i="49"/>
  <c r="J45" i="49"/>
  <c r="L135" i="44"/>
  <c r="L136" i="44" s="1"/>
  <c r="M129" i="44"/>
  <c r="L120" i="264"/>
  <c r="N110" i="44"/>
  <c r="N142" i="44"/>
  <c r="O68" i="44"/>
  <c r="N42" i="261"/>
  <c r="N58" i="261"/>
  <c r="N37" i="261"/>
  <c r="L295" i="264"/>
  <c r="L275" i="264"/>
  <c r="L253" i="264"/>
  <c r="L254" i="264" s="1"/>
  <c r="L307" i="264"/>
  <c r="L262" i="264"/>
  <c r="L312" i="264"/>
  <c r="L313" i="264" s="1"/>
  <c r="L288" i="264"/>
  <c r="L300" i="264"/>
  <c r="K3" i="264"/>
  <c r="K3" i="49"/>
  <c r="K3" i="28"/>
  <c r="K3" i="46"/>
  <c r="K3" i="44"/>
  <c r="K3" i="258"/>
  <c r="K3" i="261"/>
  <c r="K3" i="259"/>
  <c r="K3" i="262"/>
  <c r="K3" i="353"/>
  <c r="K3" i="271"/>
  <c r="K3" i="346"/>
  <c r="K3" i="260"/>
  <c r="L144" i="44"/>
  <c r="L145" i="44" s="1"/>
  <c r="M119" i="44"/>
  <c r="M111" i="44"/>
  <c r="M112" i="44" s="1"/>
  <c r="M257" i="264"/>
  <c r="M258" i="264" s="1"/>
  <c r="M95" i="44"/>
  <c r="M96" i="44" s="1"/>
  <c r="N92" i="44"/>
  <c r="M143" i="44"/>
  <c r="M13" i="28"/>
  <c r="S154" i="264"/>
  <c r="R119" i="264"/>
  <c r="S199" i="264"/>
  <c r="S124" i="264"/>
  <c r="S12" i="353"/>
  <c r="Q21" i="262"/>
  <c r="S78" i="264"/>
  <c r="S4" i="259"/>
  <c r="S4" i="264"/>
  <c r="S4" i="258"/>
  <c r="S4" i="262"/>
  <c r="S4" i="49"/>
  <c r="S4" i="353"/>
  <c r="S4" i="28"/>
  <c r="S4" i="261"/>
  <c r="S4" i="46"/>
  <c r="S4" i="346"/>
  <c r="S4" i="271"/>
  <c r="S4" i="260"/>
  <c r="S4" i="44"/>
  <c r="S170" i="44"/>
  <c r="S171" i="44" s="1"/>
  <c r="S173" i="44" s="1"/>
  <c r="S102" i="44"/>
  <c r="S103" i="44" s="1"/>
  <c r="S74" i="44"/>
  <c r="S75" i="44" s="1"/>
  <c r="S64" i="44"/>
  <c r="R173" i="44"/>
  <c r="R175" i="44" s="1"/>
  <c r="U169" i="44"/>
  <c r="U101" i="44"/>
  <c r="U73" i="44"/>
  <c r="U23" i="44"/>
  <c r="U26" i="44"/>
  <c r="R16" i="353"/>
  <c r="Q33" i="346"/>
  <c r="Q18" i="353"/>
  <c r="T2" i="259"/>
  <c r="T252" i="264"/>
  <c r="T256" i="264"/>
  <c r="T99" i="264"/>
  <c r="T41" i="264"/>
  <c r="T42" i="264" s="1"/>
  <c r="T46" i="264" s="1"/>
  <c r="T47" i="264" s="1"/>
  <c r="T31" i="264"/>
  <c r="T21" i="264"/>
  <c r="T26" i="264"/>
  <c r="T2" i="264"/>
  <c r="T2" i="262"/>
  <c r="T2" i="49"/>
  <c r="T2" i="346"/>
  <c r="T2" i="28"/>
  <c r="T2" i="261"/>
  <c r="T2" i="258"/>
  <c r="T2" i="353"/>
  <c r="T2" i="260"/>
  <c r="T2" i="46"/>
  <c r="T11" i="271"/>
  <c r="T12" i="271" s="1"/>
  <c r="T15" i="271" s="1"/>
  <c r="T16" i="271" s="1"/>
  <c r="T2" i="271"/>
  <c r="T87" i="44"/>
  <c r="T88" i="44" s="1"/>
  <c r="T22" i="262" s="1"/>
  <c r="T63" i="44"/>
  <c r="T54" i="44" s="1"/>
  <c r="T55" i="44" s="1"/>
  <c r="T79" i="44"/>
  <c r="T80" i="44" s="1"/>
  <c r="T190" i="44" s="1"/>
  <c r="T59" i="44"/>
  <c r="T60" i="44" s="1"/>
  <c r="T36" i="261" s="1"/>
  <c r="T40" i="44"/>
  <c r="T41" i="44" s="1"/>
  <c r="T31" i="44"/>
  <c r="T33" i="44" s="1"/>
  <c r="T25" i="44"/>
  <c r="T27" i="44" s="1"/>
  <c r="T11" i="353" s="1"/>
  <c r="T2" i="44"/>
  <c r="S58" i="28"/>
  <c r="S101" i="262"/>
  <c r="S30" i="28"/>
  <c r="S80" i="258"/>
  <c r="S128" i="44"/>
  <c r="S66" i="258"/>
  <c r="S118" i="44"/>
  <c r="W5" i="259"/>
  <c r="W5" i="264"/>
  <c r="W5" i="49"/>
  <c r="W5" i="258"/>
  <c r="W5" i="262"/>
  <c r="W16" i="346"/>
  <c r="W18" i="346" s="1"/>
  <c r="W23" i="346" s="1"/>
  <c r="W5" i="28"/>
  <c r="W5" i="353"/>
  <c r="W5" i="260"/>
  <c r="W5" i="346"/>
  <c r="W5" i="46"/>
  <c r="W5" i="271"/>
  <c r="X10" i="44"/>
  <c r="W5" i="261"/>
  <c r="W13" i="44"/>
  <c r="W14" i="44" s="1"/>
  <c r="W43" i="44" s="1"/>
  <c r="W5" i="44"/>
  <c r="S28" i="258"/>
  <c r="S115" i="44"/>
  <c r="T116" i="44" s="1"/>
  <c r="T33" i="262" s="1"/>
  <c r="S89" i="262"/>
  <c r="S34" i="346"/>
  <c r="S91" i="44"/>
  <c r="S45" i="353"/>
  <c r="S47" i="346"/>
  <c r="S47" i="28"/>
  <c r="S16" i="258"/>
  <c r="S60" i="264"/>
  <c r="S66" i="264"/>
  <c r="S72" i="264"/>
  <c r="S54" i="264"/>
  <c r="S126" i="44"/>
  <c r="S66" i="44"/>
  <c r="S25" i="271"/>
  <c r="S26" i="271" s="1"/>
  <c r="S30" i="271"/>
  <c r="S31" i="271" s="1"/>
  <c r="S20" i="271"/>
  <c r="S21" i="271" s="1"/>
  <c r="S19" i="46" s="1"/>
  <c r="S20" i="46" s="1"/>
  <c r="R105" i="44"/>
  <c r="R107" i="44" s="1"/>
  <c r="V32" i="44"/>
  <c r="V18" i="44"/>
  <c r="V19" i="44" s="1"/>
  <c r="V22" i="44" s="1"/>
  <c r="V53" i="44" s="1"/>
  <c r="S127" i="44"/>
  <c r="S90" i="44"/>
  <c r="S39" i="28"/>
  <c r="S11" i="28"/>
  <c r="S106" i="44"/>
  <c r="S174" i="44"/>
  <c r="R67" i="44"/>
  <c r="R12" i="346"/>
  <c r="Q311" i="264"/>
  <c r="Q25" i="46"/>
  <c r="Q26" i="46" s="1"/>
  <c r="R45" i="44" l="1"/>
  <c r="R141" i="44" s="1"/>
  <c r="Q48" i="44"/>
  <c r="Q49" i="44" s="1"/>
  <c r="Q125" i="44" s="1"/>
  <c r="S134" i="264"/>
  <c r="Q60" i="260"/>
  <c r="Q133" i="264"/>
  <c r="Q135" i="264" s="1"/>
  <c r="Q138" i="264" s="1"/>
  <c r="T229" i="264"/>
  <c r="T139" i="264"/>
  <c r="N230" i="264"/>
  <c r="S159" i="260"/>
  <c r="S224" i="264"/>
  <c r="Q170" i="260"/>
  <c r="Q223" i="264"/>
  <c r="O230" i="264"/>
  <c r="P225" i="264"/>
  <c r="P228" i="264" s="1"/>
  <c r="L230" i="264"/>
  <c r="T44" i="44"/>
  <c r="T10" i="261"/>
  <c r="S87" i="261"/>
  <c r="S11" i="261"/>
  <c r="S12" i="261" s="1"/>
  <c r="S93" i="261" s="1"/>
  <c r="M187" i="44"/>
  <c r="P208" i="264"/>
  <c r="P210" i="264" s="1"/>
  <c r="P213" i="264" s="1"/>
  <c r="P215" i="264" s="1"/>
  <c r="Q148" i="260"/>
  <c r="Q149" i="260" s="1"/>
  <c r="Q152" i="260" s="1"/>
  <c r="Q154" i="260" s="1"/>
  <c r="Q169" i="260" s="1"/>
  <c r="R144" i="260"/>
  <c r="R145" i="260" s="1"/>
  <c r="R158" i="260" s="1"/>
  <c r="R160" i="260" s="1"/>
  <c r="R147" i="260"/>
  <c r="S23" i="260"/>
  <c r="S24" i="260" s="1"/>
  <c r="S29" i="260" s="1"/>
  <c r="S140" i="260"/>
  <c r="S141" i="260" s="1"/>
  <c r="M191" i="44"/>
  <c r="N181" i="44"/>
  <c r="N183" i="44" s="1"/>
  <c r="N85" i="261" s="1"/>
  <c r="N36" i="260"/>
  <c r="M182" i="44"/>
  <c r="M186" i="44"/>
  <c r="R50" i="260"/>
  <c r="S128" i="260"/>
  <c r="S30" i="260"/>
  <c r="R31" i="260"/>
  <c r="R112" i="264"/>
  <c r="R114" i="264" s="1"/>
  <c r="S13" i="46"/>
  <c r="S14" i="46" s="1"/>
  <c r="S24" i="46" s="1"/>
  <c r="S119" i="260"/>
  <c r="S120" i="260" s="1"/>
  <c r="S127" i="260" s="1"/>
  <c r="R127" i="260"/>
  <c r="R129" i="260" s="1"/>
  <c r="R133" i="260" s="1"/>
  <c r="O168" i="260"/>
  <c r="O178" i="264"/>
  <c r="O180" i="264" s="1"/>
  <c r="O183" i="264" s="1"/>
  <c r="O185" i="264" s="1"/>
  <c r="P132" i="260"/>
  <c r="P134" i="260" s="1"/>
  <c r="J213" i="264"/>
  <c r="J215" i="264" s="1"/>
  <c r="S209" i="264"/>
  <c r="S153" i="260"/>
  <c r="T214" i="264"/>
  <c r="S56" i="260"/>
  <c r="S149" i="264"/>
  <c r="J185" i="264"/>
  <c r="S113" i="260"/>
  <c r="S91" i="260"/>
  <c r="R112" i="260"/>
  <c r="Q114" i="260"/>
  <c r="P261" i="264"/>
  <c r="S86" i="260"/>
  <c r="S87" i="260" s="1"/>
  <c r="P163" i="264"/>
  <c r="P165" i="264" s="1"/>
  <c r="P168" i="264" s="1"/>
  <c r="S108" i="260"/>
  <c r="S109" i="260" s="1"/>
  <c r="S179" i="264"/>
  <c r="T184" i="264"/>
  <c r="O168" i="264"/>
  <c r="P167" i="260"/>
  <c r="Q90" i="260"/>
  <c r="Q92" i="260" s="1"/>
  <c r="S164" i="264"/>
  <c r="J168" i="264"/>
  <c r="T169" i="264"/>
  <c r="K123" i="264"/>
  <c r="K125" i="264" s="1"/>
  <c r="K170" i="264"/>
  <c r="L123" i="264"/>
  <c r="L125" i="264" s="1"/>
  <c r="L170" i="264"/>
  <c r="N123" i="264"/>
  <c r="N125" i="264" s="1"/>
  <c r="N170" i="264"/>
  <c r="Q165" i="260"/>
  <c r="Q118" i="264"/>
  <c r="J120" i="264"/>
  <c r="S46" i="260"/>
  <c r="S47" i="260" s="1"/>
  <c r="T113" i="264"/>
  <c r="S68" i="261"/>
  <c r="S194" i="264"/>
  <c r="R12" i="260"/>
  <c r="R13" i="260" s="1"/>
  <c r="S11" i="260"/>
  <c r="M262" i="264"/>
  <c r="M288" i="264"/>
  <c r="M307" i="264"/>
  <c r="M312" i="264"/>
  <c r="M313" i="264" s="1"/>
  <c r="M253" i="264"/>
  <c r="M254" i="264" s="1"/>
  <c r="M275" i="264"/>
  <c r="M300" i="264"/>
  <c r="M295" i="264"/>
  <c r="N257" i="264"/>
  <c r="N258" i="264" s="1"/>
  <c r="O92" i="44"/>
  <c r="N111" i="44"/>
  <c r="N112" i="44" s="1"/>
  <c r="N13" i="28"/>
  <c r="N143" i="44"/>
  <c r="N95" i="44"/>
  <c r="N96" i="44" s="1"/>
  <c r="L3" i="259"/>
  <c r="L3" i="49"/>
  <c r="L3" i="28"/>
  <c r="L3" i="353"/>
  <c r="L3" i="46"/>
  <c r="L3" i="271"/>
  <c r="L3" i="262"/>
  <c r="L3" i="264"/>
  <c r="L3" i="258"/>
  <c r="L3" i="261"/>
  <c r="L3" i="44"/>
  <c r="L3" i="346"/>
  <c r="L3" i="260"/>
  <c r="M144" i="44"/>
  <c r="M145" i="44" s="1"/>
  <c r="N119" i="44"/>
  <c r="O58" i="261"/>
  <c r="P68" i="44"/>
  <c r="O110" i="44"/>
  <c r="O37" i="261"/>
  <c r="O142" i="44"/>
  <c r="O42" i="261"/>
  <c r="M135" i="44"/>
  <c r="M136" i="44" s="1"/>
  <c r="N129" i="44"/>
  <c r="O120" i="264"/>
  <c r="T154" i="264"/>
  <c r="S119" i="264"/>
  <c r="T199" i="264"/>
  <c r="T124" i="264"/>
  <c r="T12" i="353"/>
  <c r="R21" i="262"/>
  <c r="T78" i="264"/>
  <c r="T39" i="28"/>
  <c r="T11" i="28"/>
  <c r="T174" i="44"/>
  <c r="T106" i="44"/>
  <c r="T28" i="258"/>
  <c r="T45" i="353"/>
  <c r="T47" i="346"/>
  <c r="T115" i="44"/>
  <c r="U116" i="44" s="1"/>
  <c r="U33" i="262" s="1"/>
  <c r="T16" i="258"/>
  <c r="T34" i="346"/>
  <c r="T89" i="262"/>
  <c r="T47" i="28"/>
  <c r="T91" i="44"/>
  <c r="S105" i="44"/>
  <c r="S107" i="44" s="1"/>
  <c r="S16" i="353"/>
  <c r="X5" i="259"/>
  <c r="X5" i="264"/>
  <c r="X5" i="258"/>
  <c r="X5" i="262"/>
  <c r="X5" i="49"/>
  <c r="X5" i="353"/>
  <c r="X5" i="346"/>
  <c r="X5" i="261"/>
  <c r="X5" i="46"/>
  <c r="X5" i="28"/>
  <c r="X5" i="271"/>
  <c r="X5" i="260"/>
  <c r="X13" i="44"/>
  <c r="X14" i="44" s="1"/>
  <c r="X43" i="44" s="1"/>
  <c r="X16" i="346"/>
  <c r="X5" i="44"/>
  <c r="Y10" i="44"/>
  <c r="T66" i="44"/>
  <c r="T126" i="44"/>
  <c r="T66" i="264"/>
  <c r="T54" i="264"/>
  <c r="T60" i="264"/>
  <c r="T72" i="264"/>
  <c r="R29" i="353"/>
  <c r="S175" i="44"/>
  <c r="S29" i="353" s="1"/>
  <c r="T127" i="44"/>
  <c r="T90" i="44"/>
  <c r="S12" i="346"/>
  <c r="S67" i="44"/>
  <c r="V23" i="44"/>
  <c r="V26" i="44"/>
  <c r="V101" i="44"/>
  <c r="V73" i="44"/>
  <c r="V169" i="44"/>
  <c r="R33" i="346"/>
  <c r="R18" i="353"/>
  <c r="R25" i="46"/>
  <c r="R26" i="46" s="1"/>
  <c r="R311" i="264"/>
  <c r="T101" i="262"/>
  <c r="T30" i="28"/>
  <c r="T80" i="258"/>
  <c r="T128" i="44"/>
  <c r="T66" i="258"/>
  <c r="T118" i="44"/>
  <c r="T58" i="28"/>
  <c r="W18" i="44"/>
  <c r="W19" i="44" s="1"/>
  <c r="W22" i="44" s="1"/>
  <c r="W53" i="44" s="1"/>
  <c r="W32" i="44"/>
  <c r="T4" i="259"/>
  <c r="T4" i="264"/>
  <c r="T4" i="262"/>
  <c r="T4" i="49"/>
  <c r="T4" i="28"/>
  <c r="T4" i="261"/>
  <c r="T4" i="353"/>
  <c r="T4" i="346"/>
  <c r="T4" i="258"/>
  <c r="T4" i="271"/>
  <c r="T4" i="260"/>
  <c r="T4" i="46"/>
  <c r="T4" i="44"/>
  <c r="T170" i="44"/>
  <c r="T171" i="44" s="1"/>
  <c r="T173" i="44" s="1"/>
  <c r="T102" i="44"/>
  <c r="T103" i="44" s="1"/>
  <c r="T74" i="44"/>
  <c r="T75" i="44" s="1"/>
  <c r="T64" i="44"/>
  <c r="T20" i="271"/>
  <c r="T21" i="271" s="1"/>
  <c r="T19" i="46" s="1"/>
  <c r="T20" i="46" s="1"/>
  <c r="T25" i="271"/>
  <c r="T26" i="271" s="1"/>
  <c r="T30" i="271"/>
  <c r="T31" i="271" s="1"/>
  <c r="U256" i="264"/>
  <c r="U2" i="259"/>
  <c r="U99" i="264"/>
  <c r="U252" i="264"/>
  <c r="U41" i="264"/>
  <c r="U42" i="264" s="1"/>
  <c r="U46" i="264" s="1"/>
  <c r="U47" i="264" s="1"/>
  <c r="U26" i="264"/>
  <c r="U2" i="264"/>
  <c r="U21" i="264"/>
  <c r="U2" i="49"/>
  <c r="U31" i="264"/>
  <c r="U2" i="262"/>
  <c r="U2" i="346"/>
  <c r="U2" i="258"/>
  <c r="U2" i="353"/>
  <c r="U2" i="28"/>
  <c r="U2" i="261"/>
  <c r="U79" i="44"/>
  <c r="U80" i="44" s="1"/>
  <c r="U190" i="44" s="1"/>
  <c r="U59" i="44"/>
  <c r="U60" i="44" s="1"/>
  <c r="U36" i="261" s="1"/>
  <c r="U40" i="44"/>
  <c r="U41" i="44" s="1"/>
  <c r="U31" i="44"/>
  <c r="U33" i="44" s="1"/>
  <c r="U2" i="46"/>
  <c r="U11" i="271"/>
  <c r="U12" i="271" s="1"/>
  <c r="U15" i="271" s="1"/>
  <c r="U16" i="271" s="1"/>
  <c r="U25" i="44"/>
  <c r="U27" i="44" s="1"/>
  <c r="U11" i="353" s="1"/>
  <c r="U2" i="260"/>
  <c r="U87" i="44"/>
  <c r="U88" i="44" s="1"/>
  <c r="U22" i="262" s="1"/>
  <c r="U63" i="44"/>
  <c r="U54" i="44" s="1"/>
  <c r="U55" i="44" s="1"/>
  <c r="U2" i="44"/>
  <c r="U2" i="271"/>
  <c r="J9" i="49"/>
  <c r="J24" i="28"/>
  <c r="J12" i="28"/>
  <c r="J14" i="28" s="1"/>
  <c r="J19" i="28" s="1"/>
  <c r="J18" i="28"/>
  <c r="S45" i="44" l="1"/>
  <c r="S48" i="44" s="1"/>
  <c r="R48" i="44"/>
  <c r="R49" i="44" s="1"/>
  <c r="R125" i="44" s="1"/>
  <c r="T134" i="264"/>
  <c r="R60" i="260"/>
  <c r="R133" i="264"/>
  <c r="R135" i="264" s="1"/>
  <c r="R138" i="264" s="1"/>
  <c r="U229" i="264"/>
  <c r="U139" i="264"/>
  <c r="T159" i="260"/>
  <c r="T224" i="264"/>
  <c r="R170" i="260"/>
  <c r="R223" i="264"/>
  <c r="P230" i="264"/>
  <c r="Q225" i="264"/>
  <c r="Q228" i="264" s="1"/>
  <c r="Q208" i="264"/>
  <c r="Q210" i="264" s="1"/>
  <c r="Q213" i="264" s="1"/>
  <c r="Q215" i="264" s="1"/>
  <c r="U44" i="44"/>
  <c r="U10" i="261"/>
  <c r="T87" i="261"/>
  <c r="T11" i="261"/>
  <c r="T12" i="261" s="1"/>
  <c r="T93" i="261" s="1"/>
  <c r="N191" i="44"/>
  <c r="N187" i="44"/>
  <c r="R148" i="260"/>
  <c r="R149" i="260" s="1"/>
  <c r="R152" i="260" s="1"/>
  <c r="R154" i="260" s="1"/>
  <c r="S144" i="260"/>
  <c r="S145" i="260" s="1"/>
  <c r="S158" i="260" s="1"/>
  <c r="S160" i="260" s="1"/>
  <c r="S147" i="260"/>
  <c r="T23" i="260"/>
  <c r="T24" i="260" s="1"/>
  <c r="T29" i="260" s="1"/>
  <c r="T140" i="260"/>
  <c r="T141" i="260" s="1"/>
  <c r="O181" i="44"/>
  <c r="O183" i="44" s="1"/>
  <c r="O85" i="261" s="1"/>
  <c r="O36" i="260"/>
  <c r="S31" i="260"/>
  <c r="N182" i="44"/>
  <c r="N186" i="44"/>
  <c r="S50" i="260"/>
  <c r="T128" i="260"/>
  <c r="T30" i="260"/>
  <c r="S129" i="260"/>
  <c r="S133" i="260" s="1"/>
  <c r="S112" i="264"/>
  <c r="S114" i="264" s="1"/>
  <c r="T13" i="46"/>
  <c r="T14" i="46" s="1"/>
  <c r="T112" i="264" s="1"/>
  <c r="T114" i="264" s="1"/>
  <c r="T119" i="260"/>
  <c r="T120" i="260" s="1"/>
  <c r="P168" i="260"/>
  <c r="P178" i="264"/>
  <c r="P180" i="264" s="1"/>
  <c r="P183" i="264" s="1"/>
  <c r="P185" i="264" s="1"/>
  <c r="Q132" i="260"/>
  <c r="Q134" i="260" s="1"/>
  <c r="T209" i="264"/>
  <c r="T153" i="260"/>
  <c r="U214" i="264"/>
  <c r="T149" i="264"/>
  <c r="T56" i="260"/>
  <c r="T113" i="260"/>
  <c r="T91" i="260"/>
  <c r="S112" i="260"/>
  <c r="R114" i="260"/>
  <c r="Q261" i="264"/>
  <c r="T86" i="260"/>
  <c r="T87" i="260" s="1"/>
  <c r="Q163" i="264"/>
  <c r="Q165" i="264" s="1"/>
  <c r="Q168" i="264" s="1"/>
  <c r="T108" i="260"/>
  <c r="T109" i="260" s="1"/>
  <c r="Q167" i="260"/>
  <c r="T179" i="264"/>
  <c r="U184" i="264"/>
  <c r="R90" i="260"/>
  <c r="R92" i="260" s="1"/>
  <c r="T164" i="264"/>
  <c r="U169" i="264"/>
  <c r="J123" i="264"/>
  <c r="J125" i="264" s="1"/>
  <c r="J170" i="264"/>
  <c r="O123" i="264"/>
  <c r="O125" i="264" s="1"/>
  <c r="O170" i="264"/>
  <c r="R165" i="260"/>
  <c r="R118" i="264"/>
  <c r="T46" i="260"/>
  <c r="T47" i="260" s="1"/>
  <c r="U113" i="264"/>
  <c r="T68" i="261"/>
  <c r="T194" i="264"/>
  <c r="P120" i="264"/>
  <c r="S12" i="260"/>
  <c r="S13" i="260" s="1"/>
  <c r="T11" i="260"/>
  <c r="Q120" i="264"/>
  <c r="M3" i="353"/>
  <c r="M3" i="49"/>
  <c r="M3" i="28"/>
  <c r="M3" i="44"/>
  <c r="M3" i="264"/>
  <c r="M3" i="46"/>
  <c r="M3" i="258"/>
  <c r="M3" i="260"/>
  <c r="M3" i="259"/>
  <c r="M3" i="271"/>
  <c r="M3" i="346"/>
  <c r="M3" i="262"/>
  <c r="M3" i="261"/>
  <c r="O13" i="28"/>
  <c r="O257" i="264"/>
  <c r="O258" i="264" s="1"/>
  <c r="O143" i="44"/>
  <c r="P92" i="44"/>
  <c r="O95" i="44"/>
  <c r="O96" i="44" s="1"/>
  <c r="O111" i="44"/>
  <c r="O112" i="44" s="1"/>
  <c r="N135" i="44"/>
  <c r="N136" i="44" s="1"/>
  <c r="O129" i="44"/>
  <c r="N307" i="264"/>
  <c r="N312" i="264"/>
  <c r="N313" i="264" s="1"/>
  <c r="N262" i="264"/>
  <c r="N288" i="264"/>
  <c r="N253" i="264"/>
  <c r="N254" i="264" s="1"/>
  <c r="N275" i="264"/>
  <c r="N295" i="264"/>
  <c r="N300" i="264"/>
  <c r="P58" i="261"/>
  <c r="P110" i="44"/>
  <c r="P37" i="261"/>
  <c r="P142" i="44"/>
  <c r="P42" i="261"/>
  <c r="Q68" i="44"/>
  <c r="N144" i="44"/>
  <c r="N145" i="44" s="1"/>
  <c r="O119" i="44"/>
  <c r="U154" i="264"/>
  <c r="T119" i="264"/>
  <c r="U199" i="264"/>
  <c r="U124" i="264"/>
  <c r="J20" i="28"/>
  <c r="J25" i="28" s="1"/>
  <c r="J26" i="28" s="1"/>
  <c r="U12" i="353"/>
  <c r="S21" i="262"/>
  <c r="T175" i="44"/>
  <c r="T29" i="353" s="1"/>
  <c r="U78" i="264"/>
  <c r="U170" i="44"/>
  <c r="U171" i="44" s="1"/>
  <c r="U173" i="44" s="1"/>
  <c r="U102" i="44"/>
  <c r="U103" i="44" s="1"/>
  <c r="U74" i="44"/>
  <c r="U75" i="44" s="1"/>
  <c r="U64" i="44"/>
  <c r="U127" i="44"/>
  <c r="U90" i="44"/>
  <c r="U72" i="264"/>
  <c r="U60" i="264"/>
  <c r="U66" i="264"/>
  <c r="U54" i="264"/>
  <c r="T67" i="44"/>
  <c r="T12" i="346"/>
  <c r="V2" i="259"/>
  <c r="V99" i="264"/>
  <c r="V252" i="264"/>
  <c r="V256" i="264"/>
  <c r="V41" i="264"/>
  <c r="V42" i="264" s="1"/>
  <c r="V46" i="264" s="1"/>
  <c r="V47" i="264" s="1"/>
  <c r="V31" i="264"/>
  <c r="V26" i="264"/>
  <c r="V21" i="264"/>
  <c r="V2" i="49"/>
  <c r="V2" i="258"/>
  <c r="V2" i="262"/>
  <c r="V2" i="264"/>
  <c r="V2" i="353"/>
  <c r="V2" i="260"/>
  <c r="V2" i="28"/>
  <c r="V2" i="261"/>
  <c r="V2" i="46"/>
  <c r="V11" i="271"/>
  <c r="V12" i="271" s="1"/>
  <c r="V15" i="271" s="1"/>
  <c r="V16" i="271" s="1"/>
  <c r="V2" i="271"/>
  <c r="V25" i="44"/>
  <c r="V27" i="44" s="1"/>
  <c r="V11" i="353" s="1"/>
  <c r="V87" i="44"/>
  <c r="V88" i="44" s="1"/>
  <c r="V22" i="262" s="1"/>
  <c r="V63" i="44"/>
  <c r="V54" i="44" s="1"/>
  <c r="V55" i="44" s="1"/>
  <c r="V79" i="44"/>
  <c r="V80" i="44" s="1"/>
  <c r="V190" i="44" s="1"/>
  <c r="V59" i="44"/>
  <c r="V60" i="44" s="1"/>
  <c r="V36" i="261" s="1"/>
  <c r="V2" i="346"/>
  <c r="V40" i="44"/>
  <c r="V41" i="44" s="1"/>
  <c r="V31" i="44"/>
  <c r="V33" i="44" s="1"/>
  <c r="V2" i="44"/>
  <c r="U20" i="271"/>
  <c r="U21" i="271" s="1"/>
  <c r="U19" i="46" s="1"/>
  <c r="U20" i="46" s="1"/>
  <c r="U30" i="271"/>
  <c r="U31" i="271" s="1"/>
  <c r="U25" i="271"/>
  <c r="U26" i="271" s="1"/>
  <c r="U34" i="346"/>
  <c r="U47" i="28"/>
  <c r="U16" i="258"/>
  <c r="U47" i="346"/>
  <c r="U115" i="44"/>
  <c r="V116" i="44" s="1"/>
  <c r="V33" i="262" s="1"/>
  <c r="U89" i="262"/>
  <c r="U45" i="353"/>
  <c r="U28" i="258"/>
  <c r="U91" i="44"/>
  <c r="U4" i="259"/>
  <c r="U4" i="264"/>
  <c r="U4" i="49"/>
  <c r="U4" i="346"/>
  <c r="U4" i="262"/>
  <c r="U4" i="353"/>
  <c r="U4" i="28"/>
  <c r="U4" i="258"/>
  <c r="U4" i="261"/>
  <c r="U4" i="260"/>
  <c r="U4" i="46"/>
  <c r="U4" i="271"/>
  <c r="U4" i="44"/>
  <c r="U101" i="262"/>
  <c r="U30" i="28"/>
  <c r="U66" i="258"/>
  <c r="U128" i="44"/>
  <c r="U58" i="28"/>
  <c r="U80" i="258"/>
  <c r="U118" i="44"/>
  <c r="T16" i="353"/>
  <c r="S311" i="264"/>
  <c r="S25" i="46"/>
  <c r="S26" i="46" s="1"/>
  <c r="U11" i="28"/>
  <c r="U174" i="44"/>
  <c r="U39" i="28"/>
  <c r="U106" i="44"/>
  <c r="U66" i="44"/>
  <c r="U126" i="44"/>
  <c r="T105" i="44"/>
  <c r="T107" i="44" s="1"/>
  <c r="W169" i="44"/>
  <c r="W26" i="44"/>
  <c r="W101" i="44"/>
  <c r="W73" i="44"/>
  <c r="W23" i="44"/>
  <c r="Y5" i="259"/>
  <c r="Y5" i="264"/>
  <c r="Y5" i="262"/>
  <c r="Y5" i="49"/>
  <c r="Y5" i="28"/>
  <c r="Y5" i="353"/>
  <c r="Y5" i="346"/>
  <c r="Y5" i="261"/>
  <c r="Y5" i="258"/>
  <c r="Y16" i="346"/>
  <c r="Y5" i="271"/>
  <c r="Y5" i="260"/>
  <c r="Y5" i="46"/>
  <c r="Y5" i="44"/>
  <c r="Z10" i="44"/>
  <c r="Y13" i="44"/>
  <c r="Y14" i="44" s="1"/>
  <c r="Y43" i="44" s="1"/>
  <c r="X18" i="44"/>
  <c r="X19" i="44" s="1"/>
  <c r="X22" i="44" s="1"/>
  <c r="X53" i="44" s="1"/>
  <c r="X32" i="44"/>
  <c r="S33" i="346"/>
  <c r="S18" i="353"/>
  <c r="K263" i="264"/>
  <c r="S49" i="44" l="1"/>
  <c r="S125" i="44" s="1"/>
  <c r="T45" i="44"/>
  <c r="T141" i="44" s="1"/>
  <c r="S141" i="44"/>
  <c r="U134" i="264"/>
  <c r="S60" i="260"/>
  <c r="S133" i="264"/>
  <c r="S135" i="264" s="1"/>
  <c r="S138" i="264" s="1"/>
  <c r="V229" i="264"/>
  <c r="V139" i="264"/>
  <c r="S170" i="260"/>
  <c r="S223" i="264"/>
  <c r="U159" i="260"/>
  <c r="U224" i="264"/>
  <c r="Q230" i="264"/>
  <c r="R225" i="264"/>
  <c r="R228" i="264" s="1"/>
  <c r="R230" i="264" s="1"/>
  <c r="V44" i="44"/>
  <c r="V10" i="261"/>
  <c r="U87" i="261"/>
  <c r="U11" i="261"/>
  <c r="U12" i="261" s="1"/>
  <c r="U93" i="261" s="1"/>
  <c r="O191" i="44"/>
  <c r="O187" i="44"/>
  <c r="S148" i="260"/>
  <c r="S149" i="260" s="1"/>
  <c r="S152" i="260" s="1"/>
  <c r="S154" i="260" s="1"/>
  <c r="S169" i="260" s="1"/>
  <c r="T144" i="260"/>
  <c r="T145" i="260" s="1"/>
  <c r="T158" i="260" s="1"/>
  <c r="T160" i="260" s="1"/>
  <c r="T147" i="260"/>
  <c r="U23" i="260"/>
  <c r="U24" i="260" s="1"/>
  <c r="U29" i="260" s="1"/>
  <c r="U140" i="260"/>
  <c r="U141" i="260" s="1"/>
  <c r="P181" i="44"/>
  <c r="P183" i="44" s="1"/>
  <c r="P36" i="260"/>
  <c r="O182" i="44"/>
  <c r="O186" i="44"/>
  <c r="T50" i="260"/>
  <c r="T31" i="260"/>
  <c r="U128" i="260"/>
  <c r="U30" i="260"/>
  <c r="T24" i="46"/>
  <c r="U13" i="46"/>
  <c r="U14" i="46" s="1"/>
  <c r="U112" i="264" s="1"/>
  <c r="U114" i="264" s="1"/>
  <c r="U119" i="260"/>
  <c r="U120" i="260" s="1"/>
  <c r="U127" i="260" s="1"/>
  <c r="T127" i="260"/>
  <c r="T129" i="260" s="1"/>
  <c r="T133" i="260" s="1"/>
  <c r="Q168" i="260"/>
  <c r="Q178" i="264"/>
  <c r="Q180" i="264" s="1"/>
  <c r="Q183" i="264" s="1"/>
  <c r="Q185" i="264" s="1"/>
  <c r="R132" i="260"/>
  <c r="R134" i="260" s="1"/>
  <c r="U209" i="264"/>
  <c r="U153" i="260"/>
  <c r="R208" i="264"/>
  <c r="R210" i="264" s="1"/>
  <c r="R169" i="260"/>
  <c r="V214" i="264"/>
  <c r="U149" i="264"/>
  <c r="U56" i="260"/>
  <c r="U113" i="260"/>
  <c r="U91" i="260"/>
  <c r="T112" i="260"/>
  <c r="S114" i="260"/>
  <c r="R261" i="264"/>
  <c r="U86" i="260"/>
  <c r="U87" i="260" s="1"/>
  <c r="R167" i="260"/>
  <c r="U108" i="260"/>
  <c r="U109" i="260" s="1"/>
  <c r="U179" i="264"/>
  <c r="V184" i="264"/>
  <c r="R163" i="264"/>
  <c r="R165" i="264" s="1"/>
  <c r="S90" i="260"/>
  <c r="S92" i="260" s="1"/>
  <c r="U164" i="264"/>
  <c r="V169" i="264"/>
  <c r="Q123" i="264"/>
  <c r="Q125" i="264" s="1"/>
  <c r="Q170" i="264"/>
  <c r="P123" i="264"/>
  <c r="P125" i="264" s="1"/>
  <c r="P170" i="264"/>
  <c r="S165" i="260"/>
  <c r="S118" i="264"/>
  <c r="U46" i="260"/>
  <c r="U47" i="260" s="1"/>
  <c r="V113" i="264"/>
  <c r="U68" i="261"/>
  <c r="U194" i="264"/>
  <c r="T12" i="260"/>
  <c r="T13" i="260" s="1"/>
  <c r="R120" i="264"/>
  <c r="U11" i="260"/>
  <c r="P111" i="44"/>
  <c r="P112" i="44" s="1"/>
  <c r="P143" i="44"/>
  <c r="P95" i="44"/>
  <c r="P96" i="44" s="1"/>
  <c r="Q92" i="44"/>
  <c r="P13" i="28"/>
  <c r="P257" i="264"/>
  <c r="P258" i="264" s="1"/>
  <c r="O144" i="44"/>
  <c r="O145" i="44" s="1"/>
  <c r="P119" i="44"/>
  <c r="O135" i="44"/>
  <c r="O136" i="44" s="1"/>
  <c r="P129" i="44"/>
  <c r="O312" i="264"/>
  <c r="O313" i="264" s="1"/>
  <c r="O288" i="264"/>
  <c r="O262" i="264"/>
  <c r="O295" i="264"/>
  <c r="O253" i="264"/>
  <c r="O254" i="264" s="1"/>
  <c r="O300" i="264"/>
  <c r="O275" i="264"/>
  <c r="O307" i="264"/>
  <c r="Q58" i="261"/>
  <c r="Q142" i="44"/>
  <c r="Q42" i="261"/>
  <c r="R68" i="44"/>
  <c r="Q37" i="261"/>
  <c r="Q110" i="44"/>
  <c r="N3" i="49"/>
  <c r="N3" i="259"/>
  <c r="N3" i="264"/>
  <c r="N3" i="258"/>
  <c r="N3" i="260"/>
  <c r="N3" i="46"/>
  <c r="N3" i="28"/>
  <c r="N3" i="353"/>
  <c r="N3" i="262"/>
  <c r="N3" i="44"/>
  <c r="N3" i="271"/>
  <c r="N3" i="261"/>
  <c r="N3" i="346"/>
  <c r="V154" i="264"/>
  <c r="U119" i="264"/>
  <c r="V199" i="264"/>
  <c r="V124" i="264"/>
  <c r="V12" i="353"/>
  <c r="T21" i="262"/>
  <c r="V78" i="264"/>
  <c r="Z5" i="259"/>
  <c r="Z5" i="264"/>
  <c r="Z5" i="49"/>
  <c r="Z5" i="258"/>
  <c r="Z16" i="346"/>
  <c r="Z5" i="346"/>
  <c r="Z5" i="262"/>
  <c r="Z5" i="28"/>
  <c r="Z5" i="260"/>
  <c r="Z5" i="46"/>
  <c r="Z5" i="353"/>
  <c r="Z5" i="261"/>
  <c r="Z5" i="271"/>
  <c r="Z5" i="44"/>
  <c r="AA10" i="44"/>
  <c r="Z13" i="44"/>
  <c r="Z14" i="44" s="1"/>
  <c r="Z43" i="44" s="1"/>
  <c r="V25" i="271"/>
  <c r="V26" i="271" s="1"/>
  <c r="V30" i="271"/>
  <c r="V31" i="271" s="1"/>
  <c r="V20" i="271"/>
  <c r="V21" i="271" s="1"/>
  <c r="V19" i="46" s="1"/>
  <c r="V20" i="46" s="1"/>
  <c r="U105" i="44"/>
  <c r="U107" i="44" s="1"/>
  <c r="W2" i="259"/>
  <c r="W256" i="264"/>
  <c r="W99" i="264"/>
  <c r="W252" i="264"/>
  <c r="W41" i="264"/>
  <c r="W42" i="264" s="1"/>
  <c r="W46" i="264" s="1"/>
  <c r="W47" i="264" s="1"/>
  <c r="W21" i="264"/>
  <c r="W31" i="264"/>
  <c r="W2" i="264"/>
  <c r="W26" i="264"/>
  <c r="W2" i="258"/>
  <c r="W2" i="262"/>
  <c r="W2" i="353"/>
  <c r="W2" i="49"/>
  <c r="W2" i="28"/>
  <c r="W2" i="261"/>
  <c r="W2" i="46"/>
  <c r="W2" i="346"/>
  <c r="W11" i="271"/>
  <c r="W12" i="271" s="1"/>
  <c r="W15" i="271" s="1"/>
  <c r="W16" i="271" s="1"/>
  <c r="W2" i="271"/>
  <c r="W2" i="260"/>
  <c r="W25" i="44"/>
  <c r="W27" i="44" s="1"/>
  <c r="W11" i="353" s="1"/>
  <c r="W87" i="44"/>
  <c r="W88" i="44" s="1"/>
  <c r="W22" i="262" s="1"/>
  <c r="W63" i="44"/>
  <c r="W54" i="44" s="1"/>
  <c r="W55" i="44" s="1"/>
  <c r="W79" i="44"/>
  <c r="W80" i="44" s="1"/>
  <c r="W190" i="44" s="1"/>
  <c r="W59" i="44"/>
  <c r="W60" i="44" s="1"/>
  <c r="W36" i="261" s="1"/>
  <c r="W40" i="44"/>
  <c r="W41" i="44" s="1"/>
  <c r="W31" i="44"/>
  <c r="W33" i="44" s="1"/>
  <c r="W2" i="44"/>
  <c r="V80" i="258"/>
  <c r="V118" i="44"/>
  <c r="V30" i="28"/>
  <c r="V66" i="258"/>
  <c r="V101" i="262"/>
  <c r="V58" i="28"/>
  <c r="V128" i="44"/>
  <c r="V102" i="44"/>
  <c r="V103" i="44" s="1"/>
  <c r="V74" i="44"/>
  <c r="V75" i="44" s="1"/>
  <c r="V170" i="44"/>
  <c r="V171" i="44" s="1"/>
  <c r="V173" i="44" s="1"/>
  <c r="V64" i="44"/>
  <c r="U12" i="346"/>
  <c r="U67" i="44"/>
  <c r="U175" i="44"/>
  <c r="U29" i="353" s="1"/>
  <c r="T311" i="264"/>
  <c r="T25" i="46"/>
  <c r="V11" i="28"/>
  <c r="V39" i="28"/>
  <c r="V174" i="44"/>
  <c r="V106" i="44"/>
  <c r="V54" i="264"/>
  <c r="V66" i="264"/>
  <c r="V60" i="264"/>
  <c r="V72" i="264"/>
  <c r="X26" i="44"/>
  <c r="X101" i="44"/>
  <c r="X73" i="44"/>
  <c r="X169" i="44"/>
  <c r="X23" i="44"/>
  <c r="U16" i="353"/>
  <c r="V126" i="44"/>
  <c r="V66" i="44"/>
  <c r="V16" i="258"/>
  <c r="V47" i="346"/>
  <c r="V47" i="28"/>
  <c r="V28" i="258"/>
  <c r="V115" i="44"/>
  <c r="W116" i="44" s="1"/>
  <c r="W33" i="262" s="1"/>
  <c r="V91" i="44"/>
  <c r="V45" i="353"/>
  <c r="V89" i="262"/>
  <c r="V34" i="346"/>
  <c r="Y32" i="44"/>
  <c r="Y18" i="44"/>
  <c r="Y19" i="44" s="1"/>
  <c r="Y22" i="44" s="1"/>
  <c r="Y53" i="44" s="1"/>
  <c r="T33" i="346"/>
  <c r="T18" i="353"/>
  <c r="V4" i="259"/>
  <c r="V4" i="49"/>
  <c r="V4" i="258"/>
  <c r="V4" i="262"/>
  <c r="V4" i="264"/>
  <c r="V4" i="346"/>
  <c r="V4" i="260"/>
  <c r="V4" i="353"/>
  <c r="V4" i="261"/>
  <c r="V4" i="46"/>
  <c r="V4" i="271"/>
  <c r="V4" i="28"/>
  <c r="V4" i="44"/>
  <c r="V127" i="44"/>
  <c r="V90" i="44"/>
  <c r="J67" i="49"/>
  <c r="J66" i="28"/>
  <c r="J67" i="28" s="1"/>
  <c r="J73" i="28" s="1"/>
  <c r="J29" i="28"/>
  <c r="K23" i="28"/>
  <c r="T48" i="44" l="1"/>
  <c r="T49" i="44" s="1"/>
  <c r="T125" i="44" s="1"/>
  <c r="U45" i="44"/>
  <c r="U48" i="44" s="1"/>
  <c r="V134" i="264"/>
  <c r="T60" i="260"/>
  <c r="T133" i="264"/>
  <c r="T135" i="264" s="1"/>
  <c r="T138" i="264" s="1"/>
  <c r="W229" i="264"/>
  <c r="W139" i="264"/>
  <c r="V159" i="260"/>
  <c r="V224" i="264"/>
  <c r="T170" i="260"/>
  <c r="T223" i="264"/>
  <c r="S225" i="264"/>
  <c r="S228" i="264" s="1"/>
  <c r="W44" i="44"/>
  <c r="W10" i="261"/>
  <c r="V87" i="261"/>
  <c r="V11" i="261"/>
  <c r="V12" i="261" s="1"/>
  <c r="V93" i="261" s="1"/>
  <c r="S208" i="264"/>
  <c r="S210" i="264" s="1"/>
  <c r="S213" i="264" s="1"/>
  <c r="S215" i="264" s="1"/>
  <c r="T148" i="260"/>
  <c r="T149" i="260" s="1"/>
  <c r="T152" i="260" s="1"/>
  <c r="T154" i="260" s="1"/>
  <c r="T169" i="260" s="1"/>
  <c r="U144" i="260"/>
  <c r="U145" i="260" s="1"/>
  <c r="U158" i="260" s="1"/>
  <c r="U160" i="260" s="1"/>
  <c r="U147" i="260"/>
  <c r="V23" i="260"/>
  <c r="V24" i="260" s="1"/>
  <c r="V29" i="260" s="1"/>
  <c r="V140" i="260"/>
  <c r="V141" i="260" s="1"/>
  <c r="P187" i="44"/>
  <c r="P85" i="261"/>
  <c r="P191" i="44"/>
  <c r="Q181" i="44"/>
  <c r="Q183" i="44" s="1"/>
  <c r="Q191" i="44" s="1"/>
  <c r="Q36" i="260"/>
  <c r="P182" i="44"/>
  <c r="P186" i="44"/>
  <c r="U50" i="260"/>
  <c r="T26" i="46"/>
  <c r="U31" i="260"/>
  <c r="V128" i="260"/>
  <c r="V30" i="260"/>
  <c r="U129" i="260"/>
  <c r="U133" i="260" s="1"/>
  <c r="U24" i="46"/>
  <c r="V13" i="46"/>
  <c r="V14" i="46" s="1"/>
  <c r="V112" i="264" s="1"/>
  <c r="V114" i="264" s="1"/>
  <c r="V119" i="260"/>
  <c r="V120" i="260" s="1"/>
  <c r="R168" i="260"/>
  <c r="R178" i="264"/>
  <c r="R180" i="264" s="1"/>
  <c r="R183" i="264" s="1"/>
  <c r="R185" i="264" s="1"/>
  <c r="S132" i="260"/>
  <c r="S134" i="260" s="1"/>
  <c r="V209" i="264"/>
  <c r="V153" i="260"/>
  <c r="R213" i="264"/>
  <c r="R215" i="264" s="1"/>
  <c r="W214" i="264"/>
  <c r="V149" i="264"/>
  <c r="V56" i="260"/>
  <c r="V113" i="260"/>
  <c r="V91" i="260"/>
  <c r="U112" i="260"/>
  <c r="T114" i="260"/>
  <c r="S261" i="264"/>
  <c r="V86" i="260"/>
  <c r="V87" i="260" s="1"/>
  <c r="S167" i="260"/>
  <c r="V108" i="260"/>
  <c r="V109" i="260" s="1"/>
  <c r="V179" i="264"/>
  <c r="W184" i="264"/>
  <c r="R168" i="264"/>
  <c r="R170" i="264" s="1"/>
  <c r="S163" i="264"/>
  <c r="S165" i="264" s="1"/>
  <c r="T90" i="260"/>
  <c r="T92" i="260" s="1"/>
  <c r="V164" i="264"/>
  <c r="W169" i="264"/>
  <c r="R123" i="264"/>
  <c r="R125" i="264" s="1"/>
  <c r="T165" i="260"/>
  <c r="T118" i="264"/>
  <c r="V46" i="260"/>
  <c r="V47" i="260" s="1"/>
  <c r="W113" i="264"/>
  <c r="V68" i="261"/>
  <c r="V194" i="264"/>
  <c r="U12" i="260"/>
  <c r="U13" i="260" s="1"/>
  <c r="V11" i="260"/>
  <c r="O3" i="264"/>
  <c r="O3" i="44"/>
  <c r="O3" i="260"/>
  <c r="O3" i="28"/>
  <c r="O3" i="346"/>
  <c r="O3" i="259"/>
  <c r="O3" i="258"/>
  <c r="O3" i="262"/>
  <c r="O3" i="46"/>
  <c r="O3" i="271"/>
  <c r="O3" i="49"/>
  <c r="O3" i="261"/>
  <c r="O3" i="353"/>
  <c r="Q257" i="264"/>
  <c r="Q258" i="264" s="1"/>
  <c r="Q95" i="44"/>
  <c r="Q96" i="44" s="1"/>
  <c r="Q111" i="44"/>
  <c r="Q112" i="44" s="1"/>
  <c r="Q143" i="44"/>
  <c r="R92" i="44"/>
  <c r="Q13" i="28"/>
  <c r="P275" i="264"/>
  <c r="P262" i="264"/>
  <c r="P312" i="264"/>
  <c r="P313" i="264" s="1"/>
  <c r="P253" i="264"/>
  <c r="P254" i="264" s="1"/>
  <c r="P288" i="264"/>
  <c r="P300" i="264"/>
  <c r="P295" i="264"/>
  <c r="P307" i="264"/>
  <c r="R58" i="261"/>
  <c r="R42" i="261"/>
  <c r="R37" i="261"/>
  <c r="S68" i="44"/>
  <c r="R142" i="44"/>
  <c r="R110" i="44"/>
  <c r="Q119" i="44"/>
  <c r="P144" i="44"/>
  <c r="P145" i="44" s="1"/>
  <c r="P135" i="44"/>
  <c r="P136" i="44" s="1"/>
  <c r="Q129" i="44"/>
  <c r="W154" i="264"/>
  <c r="V119" i="264"/>
  <c r="W199" i="264"/>
  <c r="W124" i="264"/>
  <c r="W12" i="353"/>
  <c r="U21" i="262"/>
  <c r="W78" i="264"/>
  <c r="Y101" i="44"/>
  <c r="Y73" i="44"/>
  <c r="Y169" i="44"/>
  <c r="Y23" i="44"/>
  <c r="Y26" i="44"/>
  <c r="X2" i="259"/>
  <c r="X252" i="264"/>
  <c r="X99" i="264"/>
  <c r="X256" i="264"/>
  <c r="X21" i="264"/>
  <c r="X31" i="264"/>
  <c r="X2" i="264"/>
  <c r="X26" i="264"/>
  <c r="X41" i="264"/>
  <c r="X42" i="264" s="1"/>
  <c r="X46" i="264" s="1"/>
  <c r="X47" i="264" s="1"/>
  <c r="X2" i="262"/>
  <c r="X2" i="49"/>
  <c r="X2" i="353"/>
  <c r="X2" i="28"/>
  <c r="X2" i="261"/>
  <c r="X2" i="346"/>
  <c r="X11" i="271"/>
  <c r="X12" i="271" s="1"/>
  <c r="X15" i="271" s="1"/>
  <c r="X16" i="271" s="1"/>
  <c r="X2" i="271"/>
  <c r="X2" i="260"/>
  <c r="X2" i="46"/>
  <c r="X2" i="258"/>
  <c r="X87" i="44"/>
  <c r="X88" i="44" s="1"/>
  <c r="X22" i="262" s="1"/>
  <c r="X63" i="44"/>
  <c r="X54" i="44" s="1"/>
  <c r="X55" i="44" s="1"/>
  <c r="X79" i="44"/>
  <c r="X80" i="44" s="1"/>
  <c r="X190" i="44" s="1"/>
  <c r="X59" i="44"/>
  <c r="X60" i="44" s="1"/>
  <c r="X36" i="261" s="1"/>
  <c r="X40" i="44"/>
  <c r="X41" i="44" s="1"/>
  <c r="X31" i="44"/>
  <c r="X33" i="44" s="1"/>
  <c r="X25" i="44"/>
  <c r="X27" i="44" s="1"/>
  <c r="X11" i="353" s="1"/>
  <c r="X2" i="44"/>
  <c r="V16" i="353"/>
  <c r="W90" i="44"/>
  <c r="W127" i="44"/>
  <c r="W39" i="28"/>
  <c r="W11" i="28"/>
  <c r="W174" i="44"/>
  <c r="W106" i="44"/>
  <c r="W25" i="271"/>
  <c r="W26" i="271" s="1"/>
  <c r="W30" i="271"/>
  <c r="W31" i="271" s="1"/>
  <c r="W20" i="271"/>
  <c r="W21" i="271" s="1"/>
  <c r="W19" i="46" s="1"/>
  <c r="W20" i="46" s="1"/>
  <c r="AA5" i="259"/>
  <c r="AA5" i="49"/>
  <c r="AA5" i="258"/>
  <c r="AA5" i="262"/>
  <c r="AA5" i="264"/>
  <c r="AA16" i="346"/>
  <c r="AA5" i="28"/>
  <c r="AA5" i="260"/>
  <c r="AA5" i="353"/>
  <c r="AA5" i="346"/>
  <c r="AA5" i="261"/>
  <c r="AA5" i="271"/>
  <c r="AB10" i="44"/>
  <c r="AA13" i="44"/>
  <c r="AA14" i="44" s="1"/>
  <c r="AA43" i="44" s="1"/>
  <c r="AA5" i="44"/>
  <c r="AA5" i="46"/>
  <c r="U311" i="264"/>
  <c r="U25" i="46"/>
  <c r="W66" i="258"/>
  <c r="W118" i="44"/>
  <c r="W30" i="28"/>
  <c r="W128" i="44"/>
  <c r="W101" i="262"/>
  <c r="W58" i="28"/>
  <c r="W80" i="258"/>
  <c r="V105" i="44"/>
  <c r="V107" i="44" s="1"/>
  <c r="W4" i="259"/>
  <c r="W4" i="264"/>
  <c r="W4" i="258"/>
  <c r="W4" i="262"/>
  <c r="W4" i="353"/>
  <c r="W4" i="261"/>
  <c r="W4" i="46"/>
  <c r="W4" i="49"/>
  <c r="W4" i="28"/>
  <c r="W4" i="346"/>
  <c r="W4" i="260"/>
  <c r="W4" i="271"/>
  <c r="W4" i="44"/>
  <c r="W170" i="44"/>
  <c r="W171" i="44" s="1"/>
  <c r="W173" i="44" s="1"/>
  <c r="W74" i="44"/>
  <c r="W75" i="44" s="1"/>
  <c r="W102" i="44"/>
  <c r="W103" i="44" s="1"/>
  <c r="W64" i="44"/>
  <c r="V12" i="346"/>
  <c r="V13" i="346" s="1"/>
  <c r="V17" i="346" s="1"/>
  <c r="V67" i="44"/>
  <c r="W28" i="258"/>
  <c r="W115" i="44"/>
  <c r="X116" i="44" s="1"/>
  <c r="X33" i="262" s="1"/>
  <c r="W89" i="262"/>
  <c r="W34" i="346"/>
  <c r="W91" i="44"/>
  <c r="W45" i="353"/>
  <c r="W47" i="346"/>
  <c r="W47" i="28"/>
  <c r="W16" i="258"/>
  <c r="W60" i="264"/>
  <c r="W66" i="264"/>
  <c r="W72" i="264"/>
  <c r="W54" i="264"/>
  <c r="U33" i="346"/>
  <c r="U18" i="353"/>
  <c r="V175" i="44"/>
  <c r="V29" i="353" s="1"/>
  <c r="W66" i="44"/>
  <c r="W126" i="44"/>
  <c r="Z32" i="44"/>
  <c r="Z18" i="44"/>
  <c r="Z19" i="44" s="1"/>
  <c r="Z22" i="44" s="1"/>
  <c r="Z53" i="44" s="1"/>
  <c r="K9" i="49"/>
  <c r="K12" i="28"/>
  <c r="K18" i="28"/>
  <c r="K24" i="28"/>
  <c r="K65" i="28"/>
  <c r="K17" i="28"/>
  <c r="U49" i="44" l="1"/>
  <c r="U125" i="44" s="1"/>
  <c r="V45" i="44"/>
  <c r="W45" i="44" s="1"/>
  <c r="W141" i="44" s="1"/>
  <c r="U141" i="44"/>
  <c r="W134" i="264"/>
  <c r="U60" i="260"/>
  <c r="U133" i="264"/>
  <c r="U135" i="264" s="1"/>
  <c r="U138" i="264" s="1"/>
  <c r="X229" i="264"/>
  <c r="X139" i="264"/>
  <c r="W159" i="260"/>
  <c r="W224" i="264"/>
  <c r="U170" i="260"/>
  <c r="U223" i="264"/>
  <c r="S230" i="264"/>
  <c r="T225" i="264"/>
  <c r="T228" i="264" s="1"/>
  <c r="T208" i="264"/>
  <c r="T210" i="264" s="1"/>
  <c r="T213" i="264" s="1"/>
  <c r="T215" i="264" s="1"/>
  <c r="X44" i="44"/>
  <c r="X10" i="261"/>
  <c r="W87" i="261"/>
  <c r="W11" i="261"/>
  <c r="W12" i="261" s="1"/>
  <c r="W93" i="261" s="1"/>
  <c r="U148" i="260"/>
  <c r="U149" i="260" s="1"/>
  <c r="U152" i="260" s="1"/>
  <c r="U154" i="260" s="1"/>
  <c r="U169" i="260" s="1"/>
  <c r="V144" i="260"/>
  <c r="V145" i="260" s="1"/>
  <c r="V158" i="260" s="1"/>
  <c r="V160" i="260" s="1"/>
  <c r="V147" i="260"/>
  <c r="W23" i="260"/>
  <c r="W24" i="260" s="1"/>
  <c r="W29" i="260" s="1"/>
  <c r="W140" i="260"/>
  <c r="W141" i="260" s="1"/>
  <c r="Q187" i="44"/>
  <c r="Q85" i="261"/>
  <c r="R181" i="44"/>
  <c r="R36" i="260"/>
  <c r="Q182" i="44"/>
  <c r="Q186" i="44"/>
  <c r="V50" i="260"/>
  <c r="V31" i="260"/>
  <c r="W128" i="260"/>
  <c r="W30" i="260"/>
  <c r="U26" i="46"/>
  <c r="V24" i="46"/>
  <c r="W13" i="46"/>
  <c r="W14" i="46" s="1"/>
  <c r="W24" i="46" s="1"/>
  <c r="W119" i="260"/>
  <c r="W120" i="260" s="1"/>
  <c r="W127" i="260" s="1"/>
  <c r="V127" i="260"/>
  <c r="V129" i="260" s="1"/>
  <c r="V133" i="260" s="1"/>
  <c r="S168" i="260"/>
  <c r="S178" i="264"/>
  <c r="S180" i="264" s="1"/>
  <c r="S183" i="264" s="1"/>
  <c r="S185" i="264" s="1"/>
  <c r="T132" i="260"/>
  <c r="T134" i="260" s="1"/>
  <c r="W209" i="264"/>
  <c r="W153" i="260"/>
  <c r="X214" i="264"/>
  <c r="W149" i="264"/>
  <c r="W56" i="260"/>
  <c r="W113" i="260"/>
  <c r="W91" i="260"/>
  <c r="V112" i="260"/>
  <c r="U114" i="260"/>
  <c r="T261" i="264"/>
  <c r="W86" i="260"/>
  <c r="W87" i="260" s="1"/>
  <c r="T167" i="260"/>
  <c r="W108" i="260"/>
  <c r="W109" i="260" s="1"/>
  <c r="W179" i="264"/>
  <c r="T163" i="264"/>
  <c r="T165" i="264" s="1"/>
  <c r="T168" i="264" s="1"/>
  <c r="S168" i="264"/>
  <c r="X184" i="264"/>
  <c r="U90" i="260"/>
  <c r="U92" i="260" s="1"/>
  <c r="W164" i="264"/>
  <c r="X169" i="264"/>
  <c r="U165" i="260"/>
  <c r="U118" i="264"/>
  <c r="W46" i="260"/>
  <c r="W47" i="260" s="1"/>
  <c r="X113" i="264"/>
  <c r="W68" i="261"/>
  <c r="W194" i="264"/>
  <c r="V12" i="260"/>
  <c r="V13" i="260" s="1"/>
  <c r="S120" i="264"/>
  <c r="W11" i="260"/>
  <c r="Q135" i="44"/>
  <c r="Q136" i="44" s="1"/>
  <c r="R129" i="44"/>
  <c r="P3" i="264"/>
  <c r="P3" i="353"/>
  <c r="P3" i="44"/>
  <c r="P3" i="28"/>
  <c r="P3" i="262"/>
  <c r="P3" i="46"/>
  <c r="P3" i="261"/>
  <c r="P3" i="260"/>
  <c r="P3" i="258"/>
  <c r="P3" i="259"/>
  <c r="P3" i="346"/>
  <c r="P3" i="49"/>
  <c r="P3" i="271"/>
  <c r="S92" i="44"/>
  <c r="R143" i="44"/>
  <c r="R95" i="44"/>
  <c r="R96" i="44" s="1"/>
  <c r="R13" i="28"/>
  <c r="R111" i="44"/>
  <c r="R112" i="44" s="1"/>
  <c r="R257" i="264"/>
  <c r="R258" i="264" s="1"/>
  <c r="R119" i="44"/>
  <c r="Q144" i="44"/>
  <c r="Q145" i="44" s="1"/>
  <c r="S58" i="261"/>
  <c r="S42" i="261"/>
  <c r="S37" i="261"/>
  <c r="T68" i="44"/>
  <c r="S110" i="44"/>
  <c r="S142" i="44"/>
  <c r="Q307" i="264"/>
  <c r="Q295" i="264"/>
  <c r="Q253" i="264"/>
  <c r="Q254" i="264" s="1"/>
  <c r="Q275" i="264"/>
  <c r="Q288" i="264"/>
  <c r="Q262" i="264"/>
  <c r="Q312" i="264"/>
  <c r="Q313" i="264" s="1"/>
  <c r="Q300" i="264"/>
  <c r="X154" i="264"/>
  <c r="W119" i="264"/>
  <c r="X199" i="264"/>
  <c r="X124" i="264"/>
  <c r="X12" i="353"/>
  <c r="V21" i="262"/>
  <c r="W175" i="44"/>
  <c r="W29" i="353" s="1"/>
  <c r="X78" i="264"/>
  <c r="W105" i="44"/>
  <c r="W107" i="44" s="1"/>
  <c r="W16" i="353"/>
  <c r="X127" i="44"/>
  <c r="X90" i="44"/>
  <c r="X30" i="271"/>
  <c r="X31" i="271" s="1"/>
  <c r="X20" i="271"/>
  <c r="X21" i="271" s="1"/>
  <c r="X19" i="46" s="1"/>
  <c r="X20" i="46" s="1"/>
  <c r="X25" i="271"/>
  <c r="X26" i="271" s="1"/>
  <c r="AA18" i="44"/>
  <c r="AA19" i="44" s="1"/>
  <c r="AA22" i="44" s="1"/>
  <c r="AA53" i="44" s="1"/>
  <c r="AA32" i="44"/>
  <c r="X4" i="259"/>
  <c r="X4" i="264"/>
  <c r="X4" i="262"/>
  <c r="X4" i="49"/>
  <c r="X4" i="28"/>
  <c r="X4" i="258"/>
  <c r="X4" i="261"/>
  <c r="X4" i="353"/>
  <c r="X4" i="346"/>
  <c r="X4" i="271"/>
  <c r="X4" i="260"/>
  <c r="X4" i="44"/>
  <c r="X4" i="46"/>
  <c r="X170" i="44"/>
  <c r="X171" i="44" s="1"/>
  <c r="X173" i="44" s="1"/>
  <c r="X102" i="44"/>
  <c r="X103" i="44" s="1"/>
  <c r="X74" i="44"/>
  <c r="X75" i="44" s="1"/>
  <c r="X64" i="44"/>
  <c r="Z169" i="44"/>
  <c r="Z23" i="44"/>
  <c r="Z26" i="44"/>
  <c r="Z101" i="44"/>
  <c r="Z73" i="44"/>
  <c r="V18" i="353"/>
  <c r="V33" i="346"/>
  <c r="AB5" i="259"/>
  <c r="AB5" i="264"/>
  <c r="AB5" i="258"/>
  <c r="AB5" i="262"/>
  <c r="AB5" i="49"/>
  <c r="AB5" i="353"/>
  <c r="AB16" i="346"/>
  <c r="AB5" i="28"/>
  <c r="AB5" i="261"/>
  <c r="AB5" i="46"/>
  <c r="AB5" i="346"/>
  <c r="AB5" i="271"/>
  <c r="AB13" i="44"/>
  <c r="AB14" i="44" s="1"/>
  <c r="AB43" i="44" s="1"/>
  <c r="AB5" i="260"/>
  <c r="AB5" i="44"/>
  <c r="AC10" i="44"/>
  <c r="V311" i="264"/>
  <c r="V25" i="46"/>
  <c r="X45" i="353"/>
  <c r="X47" i="346"/>
  <c r="X28" i="258"/>
  <c r="X47" i="28"/>
  <c r="X115" i="44"/>
  <c r="Y116" i="44" s="1"/>
  <c r="Y33" i="262" s="1"/>
  <c r="X34" i="346"/>
  <c r="X16" i="258"/>
  <c r="X91" i="44"/>
  <c r="X89" i="262"/>
  <c r="Y256" i="264"/>
  <c r="Y2" i="259"/>
  <c r="Y252" i="264"/>
  <c r="Y99" i="264"/>
  <c r="Y41" i="264"/>
  <c r="Y42" i="264" s="1"/>
  <c r="Y46" i="264" s="1"/>
  <c r="Y47" i="264" s="1"/>
  <c r="Y26" i="264"/>
  <c r="Y31" i="264"/>
  <c r="Y2" i="264"/>
  <c r="Y2" i="49"/>
  <c r="Y21" i="264"/>
  <c r="Y2" i="258"/>
  <c r="Y2" i="346"/>
  <c r="Y2" i="262"/>
  <c r="Y2" i="261"/>
  <c r="Y2" i="260"/>
  <c r="Y2" i="46"/>
  <c r="Y11" i="271"/>
  <c r="Y12" i="271" s="1"/>
  <c r="Y15" i="271" s="1"/>
  <c r="Y16" i="271" s="1"/>
  <c r="Y79" i="44"/>
  <c r="Y80" i="44" s="1"/>
  <c r="Y190" i="44" s="1"/>
  <c r="Y59" i="44"/>
  <c r="Y60" i="44" s="1"/>
  <c r="Y36" i="261" s="1"/>
  <c r="Y40" i="44"/>
  <c r="Y41" i="44" s="1"/>
  <c r="Y31" i="44"/>
  <c r="Y33" i="44" s="1"/>
  <c r="Y2" i="28"/>
  <c r="Y2" i="353"/>
  <c r="Y2" i="271"/>
  <c r="Y25" i="44"/>
  <c r="Y27" i="44" s="1"/>
  <c r="Y11" i="353" s="1"/>
  <c r="Y2" i="44"/>
  <c r="Y63" i="44"/>
  <c r="Y54" i="44" s="1"/>
  <c r="Y55" i="44" s="1"/>
  <c r="Y87" i="44"/>
  <c r="Y88" i="44" s="1"/>
  <c r="Y22" i="262" s="1"/>
  <c r="X101" i="262"/>
  <c r="X30" i="28"/>
  <c r="X80" i="258"/>
  <c r="X128" i="44"/>
  <c r="X58" i="28"/>
  <c r="X66" i="258"/>
  <c r="X118" i="44"/>
  <c r="W12" i="346"/>
  <c r="W13" i="346" s="1"/>
  <c r="W17" i="346" s="1"/>
  <c r="W67" i="44"/>
  <c r="X39" i="28"/>
  <c r="X11" i="28"/>
  <c r="X174" i="44"/>
  <c r="X106" i="44"/>
  <c r="X66" i="44"/>
  <c r="X126" i="44"/>
  <c r="X66" i="264"/>
  <c r="X54" i="264"/>
  <c r="X72" i="264"/>
  <c r="X60" i="264"/>
  <c r="K20" i="28"/>
  <c r="K25" i="28" s="1"/>
  <c r="K26" i="28" s="1"/>
  <c r="L263" i="264"/>
  <c r="V48" i="44" l="1"/>
  <c r="V49" i="44" s="1"/>
  <c r="V125" i="44" s="1"/>
  <c r="X45" i="44"/>
  <c r="Y45" i="44" s="1"/>
  <c r="Y48" i="44" s="1"/>
  <c r="W48" i="44"/>
  <c r="V141" i="44"/>
  <c r="X134" i="264"/>
  <c r="V60" i="260"/>
  <c r="V133" i="264"/>
  <c r="V135" i="264" s="1"/>
  <c r="V138" i="264" s="1"/>
  <c r="Y229" i="264"/>
  <c r="Y139" i="264"/>
  <c r="V170" i="260"/>
  <c r="V223" i="264"/>
  <c r="T230" i="264"/>
  <c r="X159" i="260"/>
  <c r="X224" i="264"/>
  <c r="U225" i="264"/>
  <c r="U228" i="264" s="1"/>
  <c r="U208" i="264"/>
  <c r="U210" i="264" s="1"/>
  <c r="U213" i="264" s="1"/>
  <c r="U215" i="264" s="1"/>
  <c r="X87" i="261"/>
  <c r="X11" i="261"/>
  <c r="X12" i="261" s="1"/>
  <c r="X93" i="261" s="1"/>
  <c r="Y44" i="44"/>
  <c r="Y10" i="261"/>
  <c r="V148" i="260"/>
  <c r="V149" i="260" s="1"/>
  <c r="V152" i="260" s="1"/>
  <c r="V154" i="260" s="1"/>
  <c r="W144" i="260"/>
  <c r="W145" i="260" s="1"/>
  <c r="W158" i="260" s="1"/>
  <c r="W160" i="260" s="1"/>
  <c r="W147" i="260"/>
  <c r="X23" i="260"/>
  <c r="X24" i="260" s="1"/>
  <c r="X29" i="260" s="1"/>
  <c r="X140" i="260"/>
  <c r="X141" i="260" s="1"/>
  <c r="S181" i="44"/>
  <c r="S36" i="260"/>
  <c r="R182" i="44"/>
  <c r="R183" i="44" s="1"/>
  <c r="R85" i="261" s="1"/>
  <c r="R186" i="44"/>
  <c r="W31" i="260"/>
  <c r="W50" i="260"/>
  <c r="V26" i="46"/>
  <c r="W112" i="264"/>
  <c r="W114" i="264" s="1"/>
  <c r="X128" i="260"/>
  <c r="X30" i="260"/>
  <c r="W129" i="260"/>
  <c r="W133" i="260" s="1"/>
  <c r="X13" i="46"/>
  <c r="X14" i="46" s="1"/>
  <c r="X112" i="264" s="1"/>
  <c r="X114" i="264" s="1"/>
  <c r="X119" i="260"/>
  <c r="X120" i="260" s="1"/>
  <c r="X127" i="260" s="1"/>
  <c r="T168" i="260"/>
  <c r="T178" i="264"/>
  <c r="T180" i="264" s="1"/>
  <c r="T183" i="264" s="1"/>
  <c r="T185" i="264" s="1"/>
  <c r="U132" i="260"/>
  <c r="U134" i="260" s="1"/>
  <c r="X209" i="264"/>
  <c r="X153" i="260"/>
  <c r="Y214" i="264"/>
  <c r="X149" i="264"/>
  <c r="X56" i="260"/>
  <c r="X113" i="260"/>
  <c r="X91" i="260"/>
  <c r="W112" i="260"/>
  <c r="V114" i="260"/>
  <c r="U261" i="264"/>
  <c r="X86" i="260"/>
  <c r="X87" i="260" s="1"/>
  <c r="U163" i="264"/>
  <c r="U165" i="264" s="1"/>
  <c r="U168" i="264" s="1"/>
  <c r="U167" i="260"/>
  <c r="X108" i="260"/>
  <c r="X109" i="260" s="1"/>
  <c r="X179" i="264"/>
  <c r="Y184" i="264"/>
  <c r="V90" i="260"/>
  <c r="V92" i="260" s="1"/>
  <c r="X164" i="264"/>
  <c r="Y169" i="264"/>
  <c r="S123" i="264"/>
  <c r="S125" i="264" s="1"/>
  <c r="S170" i="264"/>
  <c r="V165" i="260"/>
  <c r="V118" i="264"/>
  <c r="X46" i="260"/>
  <c r="X47" i="260" s="1"/>
  <c r="Y113" i="264"/>
  <c r="X68" i="261"/>
  <c r="X194" i="264"/>
  <c r="W12" i="260"/>
  <c r="W13" i="260" s="1"/>
  <c r="T120" i="264"/>
  <c r="X11" i="260"/>
  <c r="T58" i="261"/>
  <c r="T142" i="44"/>
  <c r="U68" i="44"/>
  <c r="T37" i="261"/>
  <c r="T42" i="261"/>
  <c r="T110" i="44"/>
  <c r="S119" i="44"/>
  <c r="R144" i="44"/>
  <c r="R145" i="44" s="1"/>
  <c r="S129" i="44"/>
  <c r="R135" i="44"/>
  <c r="R136" i="44" s="1"/>
  <c r="R300" i="264"/>
  <c r="R312" i="264"/>
  <c r="R313" i="264" s="1"/>
  <c r="R307" i="264"/>
  <c r="R288" i="264"/>
  <c r="R262" i="264"/>
  <c r="R275" i="264"/>
  <c r="R295" i="264"/>
  <c r="R253" i="264"/>
  <c r="R254" i="264" s="1"/>
  <c r="S95" i="44"/>
  <c r="S96" i="44" s="1"/>
  <c r="S111" i="44"/>
  <c r="S112" i="44" s="1"/>
  <c r="S13" i="28"/>
  <c r="T92" i="44"/>
  <c r="S257" i="264"/>
  <c r="S258" i="264" s="1"/>
  <c r="S143" i="44"/>
  <c r="Q3" i="49"/>
  <c r="Q3" i="264"/>
  <c r="Q3" i="346"/>
  <c r="Q3" i="271"/>
  <c r="Q3" i="260"/>
  <c r="Q3" i="262"/>
  <c r="Q3" i="261"/>
  <c r="Q3" i="44"/>
  <c r="Q3" i="258"/>
  <c r="Q3" i="28"/>
  <c r="Q3" i="259"/>
  <c r="Q3" i="353"/>
  <c r="Q3" i="46"/>
  <c r="Y154" i="264"/>
  <c r="X119" i="264"/>
  <c r="Y199" i="264"/>
  <c r="Y124" i="264"/>
  <c r="Y12" i="353"/>
  <c r="W21" i="262"/>
  <c r="Y78" i="264"/>
  <c r="X16" i="353"/>
  <c r="Y39" i="28"/>
  <c r="Y11" i="28"/>
  <c r="Y174" i="44"/>
  <c r="Y106" i="44"/>
  <c r="AC5" i="259"/>
  <c r="AC5" i="264"/>
  <c r="AC5" i="262"/>
  <c r="AC5" i="49"/>
  <c r="AC5" i="28"/>
  <c r="AC5" i="261"/>
  <c r="AC5" i="258"/>
  <c r="AC5" i="353"/>
  <c r="AC5" i="346"/>
  <c r="AC5" i="271"/>
  <c r="AC16" i="346"/>
  <c r="AC5" i="260"/>
  <c r="AC5" i="46"/>
  <c r="AC5" i="44"/>
  <c r="AD10" i="44"/>
  <c r="AC13" i="44"/>
  <c r="AC14" i="44" s="1"/>
  <c r="AC43" i="44" s="1"/>
  <c r="X12" i="346"/>
  <c r="X13" i="346" s="1"/>
  <c r="X17" i="346" s="1"/>
  <c r="X67" i="44"/>
  <c r="X175" i="44"/>
  <c r="X29" i="353" s="1"/>
  <c r="W311" i="264"/>
  <c r="W25" i="46"/>
  <c r="W26" i="46" s="1"/>
  <c r="W33" i="346"/>
  <c r="W18" i="353"/>
  <c r="Y34" i="346"/>
  <c r="Y47" i="28"/>
  <c r="Y16" i="258"/>
  <c r="Y115" i="44"/>
  <c r="Z116" i="44" s="1"/>
  <c r="Z33" i="262" s="1"/>
  <c r="Y28" i="258"/>
  <c r="Y91" i="44"/>
  <c r="Y47" i="346"/>
  <c r="Y89" i="262"/>
  <c r="Y45" i="353"/>
  <c r="Y126" i="44"/>
  <c r="Y66" i="44"/>
  <c r="Y170" i="44"/>
  <c r="Y171" i="44" s="1"/>
  <c r="Y173" i="44" s="1"/>
  <c r="Y102" i="44"/>
  <c r="Y103" i="44" s="1"/>
  <c r="Y74" i="44"/>
  <c r="Y75" i="44" s="1"/>
  <c r="Y64" i="44"/>
  <c r="Y90" i="44"/>
  <c r="Y127" i="44"/>
  <c r="X105" i="44"/>
  <c r="X107" i="44" s="1"/>
  <c r="Y4" i="259"/>
  <c r="Y4" i="264"/>
  <c r="Y4" i="49"/>
  <c r="Y4" i="262"/>
  <c r="Y4" i="258"/>
  <c r="Y4" i="346"/>
  <c r="Y4" i="353"/>
  <c r="Y4" i="28"/>
  <c r="Y4" i="260"/>
  <c r="Y4" i="46"/>
  <c r="Y4" i="44"/>
  <c r="Y4" i="261"/>
  <c r="Y4" i="271"/>
  <c r="Y25" i="271"/>
  <c r="Y26" i="271" s="1"/>
  <c r="Y30" i="271"/>
  <c r="Y31" i="271" s="1"/>
  <c r="Y20" i="271"/>
  <c r="Y21" i="271" s="1"/>
  <c r="Y19" i="46" s="1"/>
  <c r="Y20" i="46" s="1"/>
  <c r="Y72" i="264"/>
  <c r="Y60" i="264"/>
  <c r="Y66" i="264"/>
  <c r="Y54" i="264"/>
  <c r="Y58" i="28"/>
  <c r="Y101" i="262"/>
  <c r="Y30" i="28"/>
  <c r="Y80" i="258"/>
  <c r="Y66" i="258"/>
  <c r="Y128" i="44"/>
  <c r="Y118" i="44"/>
  <c r="AB18" i="44"/>
  <c r="AB19" i="44" s="1"/>
  <c r="AB22" i="44" s="1"/>
  <c r="AB53" i="44" s="1"/>
  <c r="AB32" i="44"/>
  <c r="Z2" i="259"/>
  <c r="Z99" i="264"/>
  <c r="Z252" i="264"/>
  <c r="Z256" i="264"/>
  <c r="Z41" i="264"/>
  <c r="Z42" i="264" s="1"/>
  <c r="Z46" i="264" s="1"/>
  <c r="Z47" i="264" s="1"/>
  <c r="Z31" i="264"/>
  <c r="Z26" i="264"/>
  <c r="Z21" i="264"/>
  <c r="Z2" i="49"/>
  <c r="Z2" i="258"/>
  <c r="Z2" i="264"/>
  <c r="Z2" i="262"/>
  <c r="Z2" i="346"/>
  <c r="Z2" i="260"/>
  <c r="Z2" i="353"/>
  <c r="Z2" i="28"/>
  <c r="Z11" i="271"/>
  <c r="Z12" i="271" s="1"/>
  <c r="Z15" i="271" s="1"/>
  <c r="Z16" i="271" s="1"/>
  <c r="Z2" i="271"/>
  <c r="Z2" i="261"/>
  <c r="Z2" i="46"/>
  <c r="Z25" i="44"/>
  <c r="Z27" i="44" s="1"/>
  <c r="Z11" i="353" s="1"/>
  <c r="Z87" i="44"/>
  <c r="Z88" i="44" s="1"/>
  <c r="Z22" i="262" s="1"/>
  <c r="Z63" i="44"/>
  <c r="Z54" i="44" s="1"/>
  <c r="Z55" i="44" s="1"/>
  <c r="Z40" i="44"/>
  <c r="Z41" i="44" s="1"/>
  <c r="Z2" i="44"/>
  <c r="Z79" i="44"/>
  <c r="Z80" i="44" s="1"/>
  <c r="Z190" i="44" s="1"/>
  <c r="Z59" i="44"/>
  <c r="Z60" i="44" s="1"/>
  <c r="Z36" i="261" s="1"/>
  <c r="Z31" i="44"/>
  <c r="Z33" i="44" s="1"/>
  <c r="AA169" i="44"/>
  <c r="AA26" i="44"/>
  <c r="AA101" i="44"/>
  <c r="AA73" i="44"/>
  <c r="AA23" i="44"/>
  <c r="K67" i="49"/>
  <c r="L23" i="28"/>
  <c r="K66" i="28"/>
  <c r="K67" i="28" s="1"/>
  <c r="K73" i="28" s="1"/>
  <c r="K29" i="28"/>
  <c r="W49" i="44" l="1"/>
  <c r="W125" i="44" s="1"/>
  <c r="X141" i="44"/>
  <c r="X48" i="44"/>
  <c r="X49" i="44" s="1"/>
  <c r="X125" i="44" s="1"/>
  <c r="Y134" i="264"/>
  <c r="Z45" i="44"/>
  <c r="Z48" i="44" s="1"/>
  <c r="Z49" i="44" s="1"/>
  <c r="Z125" i="44" s="1"/>
  <c r="Y141" i="44"/>
  <c r="W60" i="260"/>
  <c r="W133" i="264"/>
  <c r="W135" i="264" s="1"/>
  <c r="W138" i="264" s="1"/>
  <c r="Z229" i="264"/>
  <c r="Z139" i="264"/>
  <c r="Y159" i="260"/>
  <c r="Y224" i="264"/>
  <c r="W170" i="260"/>
  <c r="W223" i="264"/>
  <c r="V225" i="264"/>
  <c r="V228" i="264" s="1"/>
  <c r="U230" i="264"/>
  <c r="V208" i="264"/>
  <c r="V210" i="264" s="1"/>
  <c r="V213" i="264" s="1"/>
  <c r="V215" i="264" s="1"/>
  <c r="V169" i="260"/>
  <c r="Z44" i="44"/>
  <c r="Z10" i="261"/>
  <c r="Y87" i="261"/>
  <c r="Y11" i="261"/>
  <c r="Y12" i="261" s="1"/>
  <c r="Y93" i="261" s="1"/>
  <c r="W148" i="260"/>
  <c r="W149" i="260" s="1"/>
  <c r="W152" i="260" s="1"/>
  <c r="W154" i="260" s="1"/>
  <c r="W169" i="260" s="1"/>
  <c r="X144" i="260"/>
  <c r="X145" i="260" s="1"/>
  <c r="X158" i="260" s="1"/>
  <c r="X160" i="260" s="1"/>
  <c r="X147" i="260"/>
  <c r="Y23" i="260"/>
  <c r="Y24" i="260" s="1"/>
  <c r="Y29" i="260" s="1"/>
  <c r="Y140" i="260"/>
  <c r="Y141" i="260" s="1"/>
  <c r="R187" i="44"/>
  <c r="R191" i="44"/>
  <c r="X24" i="46"/>
  <c r="T181" i="44"/>
  <c r="T36" i="260"/>
  <c r="S182" i="44"/>
  <c r="S183" i="44" s="1"/>
  <c r="S85" i="261" s="1"/>
  <c r="S186" i="44"/>
  <c r="X50" i="260"/>
  <c r="X31" i="260"/>
  <c r="Y128" i="260"/>
  <c r="Y30" i="260"/>
  <c r="X129" i="260"/>
  <c r="X133" i="260" s="1"/>
  <c r="Y13" i="46"/>
  <c r="Y14" i="46" s="1"/>
  <c r="Y24" i="46" s="1"/>
  <c r="Y119" i="260"/>
  <c r="Y120" i="260" s="1"/>
  <c r="Y127" i="260" s="1"/>
  <c r="U168" i="260"/>
  <c r="U178" i="264"/>
  <c r="U180" i="264" s="1"/>
  <c r="U183" i="264" s="1"/>
  <c r="U185" i="264" s="1"/>
  <c r="V132" i="260"/>
  <c r="V134" i="260" s="1"/>
  <c r="Y209" i="264"/>
  <c r="Y153" i="260"/>
  <c r="Z214" i="264"/>
  <c r="Y56" i="260"/>
  <c r="Y149" i="264"/>
  <c r="Y113" i="260"/>
  <c r="Y91" i="260"/>
  <c r="X112" i="260"/>
  <c r="W114" i="260"/>
  <c r="V261" i="264"/>
  <c r="Y86" i="260"/>
  <c r="Y87" i="260" s="1"/>
  <c r="V167" i="260"/>
  <c r="Y108" i="260"/>
  <c r="Y109" i="260" s="1"/>
  <c r="Y179" i="264"/>
  <c r="V163" i="264"/>
  <c r="V165" i="264" s="1"/>
  <c r="V168" i="264" s="1"/>
  <c r="Z184" i="264"/>
  <c r="W90" i="260"/>
  <c r="W92" i="260" s="1"/>
  <c r="Y164" i="264"/>
  <c r="Z169" i="264"/>
  <c r="T123" i="264"/>
  <c r="T125" i="264" s="1"/>
  <c r="T170" i="264"/>
  <c r="W165" i="260"/>
  <c r="W118" i="264"/>
  <c r="Y46" i="260"/>
  <c r="Y47" i="260" s="1"/>
  <c r="Z113" i="264"/>
  <c r="Y68" i="261"/>
  <c r="Y194" i="264"/>
  <c r="U120" i="264"/>
  <c r="X12" i="260"/>
  <c r="X13" i="260" s="1"/>
  <c r="Y11" i="260"/>
  <c r="T95" i="44"/>
  <c r="T96" i="44" s="1"/>
  <c r="T143" i="44"/>
  <c r="T13" i="28"/>
  <c r="T257" i="264"/>
  <c r="T258" i="264" s="1"/>
  <c r="T111" i="44"/>
  <c r="T112" i="44" s="1"/>
  <c r="U92" i="44"/>
  <c r="R3" i="49"/>
  <c r="R3" i="264"/>
  <c r="R3" i="353"/>
  <c r="R3" i="260"/>
  <c r="R3" i="259"/>
  <c r="R3" i="262"/>
  <c r="R3" i="46"/>
  <c r="R3" i="28"/>
  <c r="R3" i="261"/>
  <c r="R3" i="44"/>
  <c r="R3" i="258"/>
  <c r="R3" i="346"/>
  <c r="R3" i="271"/>
  <c r="S144" i="44"/>
  <c r="S145" i="44" s="1"/>
  <c r="T119" i="44"/>
  <c r="U58" i="261"/>
  <c r="U110" i="44"/>
  <c r="U142" i="44"/>
  <c r="U37" i="261"/>
  <c r="V68" i="44"/>
  <c r="U42" i="261"/>
  <c r="T129" i="44"/>
  <c r="S135" i="44"/>
  <c r="S136" i="44" s="1"/>
  <c r="S307" i="264"/>
  <c r="S312" i="264"/>
  <c r="S313" i="264" s="1"/>
  <c r="S295" i="264"/>
  <c r="S253" i="264"/>
  <c r="S254" i="264" s="1"/>
  <c r="S288" i="264"/>
  <c r="S275" i="264"/>
  <c r="S300" i="264"/>
  <c r="S262" i="264"/>
  <c r="Z154" i="264"/>
  <c r="Y119" i="264"/>
  <c r="Z199" i="264"/>
  <c r="Z124" i="264"/>
  <c r="Z12" i="353"/>
  <c r="X21" i="262"/>
  <c r="Y175" i="44"/>
  <c r="Y29" i="353" s="1"/>
  <c r="Z78" i="264"/>
  <c r="Y12" i="346"/>
  <c r="Y13" i="346" s="1"/>
  <c r="Y17" i="346" s="1"/>
  <c r="Y67" i="44"/>
  <c r="AD5" i="259"/>
  <c r="AD5" i="264"/>
  <c r="AD5" i="49"/>
  <c r="AD5" i="258"/>
  <c r="AD5" i="262"/>
  <c r="AD16" i="346"/>
  <c r="AD5" i="346"/>
  <c r="AD5" i="353"/>
  <c r="AD5" i="28"/>
  <c r="AD5" i="261"/>
  <c r="AD5" i="260"/>
  <c r="AD5" i="46"/>
  <c r="AD5" i="44"/>
  <c r="AE10" i="44"/>
  <c r="AD13" i="44"/>
  <c r="AD14" i="44" s="1"/>
  <c r="AD43" i="44" s="1"/>
  <c r="AD5" i="271"/>
  <c r="Y16" i="353"/>
  <c r="Z4" i="259"/>
  <c r="Z4" i="49"/>
  <c r="Z4" i="258"/>
  <c r="Z4" i="264"/>
  <c r="Z4" i="262"/>
  <c r="Z4" i="353"/>
  <c r="Z4" i="28"/>
  <c r="Z4" i="346"/>
  <c r="Z4" i="260"/>
  <c r="Z4" i="46"/>
  <c r="Z4" i="261"/>
  <c r="Z4" i="271"/>
  <c r="Z4" i="44"/>
  <c r="Z11" i="28"/>
  <c r="Z39" i="28"/>
  <c r="Z106" i="44"/>
  <c r="Z174" i="44"/>
  <c r="X33" i="346"/>
  <c r="X18" i="353"/>
  <c r="X25" i="46"/>
  <c r="X311" i="264"/>
  <c r="AA2" i="259"/>
  <c r="AA256" i="264"/>
  <c r="AA252" i="264"/>
  <c r="AA99" i="264"/>
  <c r="AA41" i="264"/>
  <c r="AA42" i="264" s="1"/>
  <c r="AA46" i="264" s="1"/>
  <c r="AA47" i="264" s="1"/>
  <c r="AA26" i="264"/>
  <c r="AA21" i="264"/>
  <c r="AA2" i="264"/>
  <c r="AA2" i="258"/>
  <c r="AA31" i="264"/>
  <c r="AA2" i="262"/>
  <c r="AA2" i="353"/>
  <c r="AA2" i="49"/>
  <c r="AA2" i="28"/>
  <c r="AA2" i="261"/>
  <c r="AA2" i="46"/>
  <c r="AA11" i="271"/>
  <c r="AA12" i="271" s="1"/>
  <c r="AA15" i="271" s="1"/>
  <c r="AA16" i="271" s="1"/>
  <c r="AA2" i="271"/>
  <c r="AA2" i="346"/>
  <c r="AA25" i="44"/>
  <c r="AA27" i="44" s="1"/>
  <c r="AA11" i="353" s="1"/>
  <c r="AA87" i="44"/>
  <c r="AA88" i="44" s="1"/>
  <c r="AA22" i="262" s="1"/>
  <c r="AA63" i="44"/>
  <c r="AA54" i="44" s="1"/>
  <c r="AA55" i="44" s="1"/>
  <c r="AA2" i="260"/>
  <c r="AA79" i="44"/>
  <c r="AA80" i="44" s="1"/>
  <c r="AA190" i="44" s="1"/>
  <c r="AA59" i="44"/>
  <c r="AA60" i="44" s="1"/>
  <c r="AA36" i="261" s="1"/>
  <c r="AA40" i="44"/>
  <c r="AA41" i="44" s="1"/>
  <c r="AA31" i="44"/>
  <c r="AA33" i="44" s="1"/>
  <c r="AA2" i="44"/>
  <c r="Z66" i="44"/>
  <c r="Z126" i="44"/>
  <c r="Z170" i="44"/>
  <c r="Z171" i="44" s="1"/>
  <c r="Z173" i="44" s="1"/>
  <c r="Z102" i="44"/>
  <c r="Z103" i="44" s="1"/>
  <c r="Z74" i="44"/>
  <c r="Z75" i="44" s="1"/>
  <c r="Z64" i="44"/>
  <c r="AB26" i="44"/>
  <c r="AB101" i="44"/>
  <c r="AB73" i="44"/>
  <c r="AB23" i="44"/>
  <c r="AB169" i="44"/>
  <c r="Y105" i="44"/>
  <c r="Y107" i="44" s="1"/>
  <c r="Z90" i="44"/>
  <c r="Z127" i="44"/>
  <c r="Z16" i="258"/>
  <c r="Z47" i="346"/>
  <c r="Z47" i="28"/>
  <c r="Z28" i="258"/>
  <c r="Z115" i="44"/>
  <c r="AA116" i="44" s="1"/>
  <c r="AA33" i="262" s="1"/>
  <c r="Z89" i="262"/>
  <c r="Z45" i="353"/>
  <c r="Z34" i="346"/>
  <c r="Z91" i="44"/>
  <c r="Z20" i="271"/>
  <c r="Z21" i="271" s="1"/>
  <c r="Z19" i="46" s="1"/>
  <c r="Z20" i="46" s="1"/>
  <c r="Z25" i="271"/>
  <c r="Z26" i="271" s="1"/>
  <c r="Z30" i="271"/>
  <c r="Z31" i="271" s="1"/>
  <c r="Z54" i="264"/>
  <c r="Z66" i="264"/>
  <c r="Z60" i="264"/>
  <c r="Z72" i="264"/>
  <c r="Z101" i="262"/>
  <c r="Z30" i="28"/>
  <c r="Z66" i="258"/>
  <c r="Z128" i="44"/>
  <c r="Z80" i="258"/>
  <c r="Z118" i="44"/>
  <c r="Z58" i="28"/>
  <c r="AC32" i="44"/>
  <c r="AC18" i="44"/>
  <c r="AC19" i="44" s="1"/>
  <c r="AC22" i="44" s="1"/>
  <c r="AC53" i="44" s="1"/>
  <c r="L9" i="49"/>
  <c r="L12" i="28"/>
  <c r="L18" i="28"/>
  <c r="L24" i="28"/>
  <c r="L65" i="28"/>
  <c r="L17" i="28"/>
  <c r="Y49" i="44" l="1"/>
  <c r="Y125" i="44" s="1"/>
  <c r="Z141" i="44"/>
  <c r="Z134" i="264"/>
  <c r="AA45" i="44"/>
  <c r="AA141" i="44" s="1"/>
  <c r="X60" i="260"/>
  <c r="X133" i="264"/>
  <c r="X135" i="264" s="1"/>
  <c r="X138" i="264" s="1"/>
  <c r="AA229" i="264"/>
  <c r="AA139" i="264"/>
  <c r="Z159" i="260"/>
  <c r="Z224" i="264"/>
  <c r="X170" i="260"/>
  <c r="X223" i="264"/>
  <c r="W225" i="264"/>
  <c r="W228" i="264" s="1"/>
  <c r="W230" i="264" s="1"/>
  <c r="V230" i="264"/>
  <c r="AA44" i="44"/>
  <c r="AA10" i="261"/>
  <c r="Z87" i="261"/>
  <c r="Z11" i="261"/>
  <c r="Z12" i="261" s="1"/>
  <c r="Z93" i="261" s="1"/>
  <c r="X26" i="46"/>
  <c r="W208" i="264"/>
  <c r="W210" i="264" s="1"/>
  <c r="W213" i="264" s="1"/>
  <c r="W215" i="264" s="1"/>
  <c r="X148" i="260"/>
  <c r="X149" i="260" s="1"/>
  <c r="X152" i="260" s="1"/>
  <c r="X154" i="260" s="1"/>
  <c r="X169" i="260" s="1"/>
  <c r="Y144" i="260"/>
  <c r="Y145" i="260" s="1"/>
  <c r="Y158" i="260" s="1"/>
  <c r="Y160" i="260" s="1"/>
  <c r="Y147" i="260"/>
  <c r="Z23" i="260"/>
  <c r="Z24" i="260" s="1"/>
  <c r="Z29" i="260" s="1"/>
  <c r="Z140" i="260"/>
  <c r="Z141" i="260" s="1"/>
  <c r="S191" i="44"/>
  <c r="S187" i="44"/>
  <c r="U181" i="44"/>
  <c r="U36" i="260"/>
  <c r="T182" i="44"/>
  <c r="T183" i="44" s="1"/>
  <c r="T85" i="261" s="1"/>
  <c r="T186" i="44"/>
  <c r="Y50" i="260"/>
  <c r="Y31" i="260"/>
  <c r="Y112" i="264"/>
  <c r="Y114" i="264" s="1"/>
  <c r="Z128" i="260"/>
  <c r="Z30" i="260"/>
  <c r="Y129" i="260"/>
  <c r="Y133" i="260" s="1"/>
  <c r="Z13" i="46"/>
  <c r="Z14" i="46" s="1"/>
  <c r="Z24" i="46" s="1"/>
  <c r="Z119" i="260"/>
  <c r="Z120" i="260" s="1"/>
  <c r="Z127" i="260" s="1"/>
  <c r="V168" i="260"/>
  <c r="V178" i="264"/>
  <c r="V180" i="264" s="1"/>
  <c r="V183" i="264" s="1"/>
  <c r="V185" i="264" s="1"/>
  <c r="W132" i="260"/>
  <c r="W134" i="260" s="1"/>
  <c r="Z209" i="264"/>
  <c r="Z153" i="260"/>
  <c r="AA214" i="264"/>
  <c r="Z56" i="260"/>
  <c r="Z149" i="264"/>
  <c r="Z113" i="260"/>
  <c r="Z91" i="260"/>
  <c r="Y112" i="260"/>
  <c r="X114" i="260"/>
  <c r="W261" i="264"/>
  <c r="Z86" i="260"/>
  <c r="Z87" i="260" s="1"/>
  <c r="W163" i="264"/>
  <c r="W165" i="264" s="1"/>
  <c r="W168" i="264" s="1"/>
  <c r="Z108" i="260"/>
  <c r="Z109" i="260" s="1"/>
  <c r="W167" i="260"/>
  <c r="Z179" i="264"/>
  <c r="AA184" i="264"/>
  <c r="X90" i="260"/>
  <c r="X92" i="260" s="1"/>
  <c r="Z164" i="264"/>
  <c r="AA169" i="264"/>
  <c r="U123" i="264"/>
  <c r="U125" i="264" s="1"/>
  <c r="U170" i="264"/>
  <c r="X165" i="260"/>
  <c r="X118" i="264"/>
  <c r="Z46" i="260"/>
  <c r="Z47" i="260" s="1"/>
  <c r="AA113" i="264"/>
  <c r="Z68" i="261"/>
  <c r="Z194" i="264"/>
  <c r="V120" i="264"/>
  <c r="Y12" i="260"/>
  <c r="Y13" i="260" s="1"/>
  <c r="W120" i="264"/>
  <c r="Z11" i="260"/>
  <c r="S3" i="258"/>
  <c r="S3" i="346"/>
  <c r="S3" i="271"/>
  <c r="S3" i="261"/>
  <c r="S3" i="262"/>
  <c r="S3" i="264"/>
  <c r="S3" i="28"/>
  <c r="S3" i="46"/>
  <c r="S3" i="353"/>
  <c r="S3" i="49"/>
  <c r="S3" i="260"/>
  <c r="S3" i="44"/>
  <c r="S3" i="259"/>
  <c r="V58" i="261"/>
  <c r="V42" i="261"/>
  <c r="V37" i="261"/>
  <c r="V142" i="44"/>
  <c r="W68" i="44"/>
  <c r="V110" i="44"/>
  <c r="U95" i="44"/>
  <c r="U96" i="44" s="1"/>
  <c r="U257" i="264"/>
  <c r="U258" i="264" s="1"/>
  <c r="U13" i="28"/>
  <c r="V92" i="44"/>
  <c r="U143" i="44"/>
  <c r="U111" i="44"/>
  <c r="U112" i="44" s="1"/>
  <c r="T135" i="44"/>
  <c r="T136" i="44" s="1"/>
  <c r="U129" i="44"/>
  <c r="T144" i="44"/>
  <c r="T145" i="44" s="1"/>
  <c r="U119" i="44"/>
  <c r="T300" i="264"/>
  <c r="T312" i="264"/>
  <c r="T313" i="264" s="1"/>
  <c r="T307" i="264"/>
  <c r="T275" i="264"/>
  <c r="T253" i="264"/>
  <c r="T254" i="264" s="1"/>
  <c r="T262" i="264"/>
  <c r="T295" i="264"/>
  <c r="T288" i="264"/>
  <c r="AA154" i="264"/>
  <c r="Z119" i="264"/>
  <c r="AA199" i="264"/>
  <c r="AA124" i="264"/>
  <c r="AA12" i="353"/>
  <c r="Y21" i="262"/>
  <c r="Z175" i="44"/>
  <c r="Z29" i="353" s="1"/>
  <c r="AA78" i="264"/>
  <c r="Z12" i="346"/>
  <c r="Z13" i="346" s="1"/>
  <c r="Z17" i="346" s="1"/>
  <c r="Z67" i="44"/>
  <c r="AA90" i="44"/>
  <c r="AA127" i="44"/>
  <c r="Z16" i="353"/>
  <c r="AD32" i="44"/>
  <c r="AD18" i="44"/>
  <c r="AD19" i="44" s="1"/>
  <c r="AD22" i="44" s="1"/>
  <c r="AD53" i="44" s="1"/>
  <c r="AA80" i="258"/>
  <c r="AA128" i="44"/>
  <c r="AA66" i="258"/>
  <c r="AA118" i="44"/>
  <c r="AA30" i="28"/>
  <c r="AA58" i="28"/>
  <c r="AA101" i="262"/>
  <c r="Y18" i="353"/>
  <c r="Y33" i="346"/>
  <c r="AA4" i="259"/>
  <c r="AA4" i="264"/>
  <c r="AA4" i="258"/>
  <c r="AA4" i="262"/>
  <c r="AA4" i="353"/>
  <c r="AA4" i="346"/>
  <c r="AA4" i="49"/>
  <c r="AA4" i="261"/>
  <c r="AA4" i="46"/>
  <c r="AA4" i="260"/>
  <c r="AA4" i="271"/>
  <c r="AA4" i="28"/>
  <c r="AA4" i="44"/>
  <c r="AA39" i="28"/>
  <c r="AA11" i="28"/>
  <c r="AA106" i="44"/>
  <c r="AA174" i="44"/>
  <c r="AA30" i="271"/>
  <c r="AA31" i="271" s="1"/>
  <c r="AA20" i="271"/>
  <c r="AA21" i="271" s="1"/>
  <c r="AA19" i="46" s="1"/>
  <c r="AA20" i="46" s="1"/>
  <c r="AA25" i="271"/>
  <c r="AA26" i="271" s="1"/>
  <c r="AC101" i="44"/>
  <c r="AC73" i="44"/>
  <c r="AC23" i="44"/>
  <c r="AC169" i="44"/>
  <c r="AC26" i="44"/>
  <c r="AB2" i="259"/>
  <c r="AB252" i="264"/>
  <c r="AB99" i="264"/>
  <c r="AB256" i="264"/>
  <c r="AB21" i="264"/>
  <c r="AB2" i="264"/>
  <c r="AB41" i="264"/>
  <c r="AB42" i="264" s="1"/>
  <c r="AB46" i="264" s="1"/>
  <c r="AB47" i="264" s="1"/>
  <c r="AB31" i="264"/>
  <c r="AB2" i="262"/>
  <c r="AB2" i="49"/>
  <c r="AB26" i="264"/>
  <c r="AB2" i="28"/>
  <c r="AB2" i="261"/>
  <c r="AB2" i="353"/>
  <c r="AB2" i="258"/>
  <c r="AB2" i="346"/>
  <c r="AB11" i="271"/>
  <c r="AB12" i="271" s="1"/>
  <c r="AB15" i="271" s="1"/>
  <c r="AB16" i="271" s="1"/>
  <c r="AB2" i="271"/>
  <c r="AB2" i="260"/>
  <c r="AB2" i="46"/>
  <c r="AB87" i="44"/>
  <c r="AB88" i="44" s="1"/>
  <c r="AB22" i="262" s="1"/>
  <c r="AB63" i="44"/>
  <c r="AB54" i="44" s="1"/>
  <c r="AB55" i="44" s="1"/>
  <c r="AB79" i="44"/>
  <c r="AB80" i="44" s="1"/>
  <c r="AB190" i="44" s="1"/>
  <c r="AB59" i="44"/>
  <c r="AB60" i="44" s="1"/>
  <c r="AB36" i="261" s="1"/>
  <c r="AB40" i="44"/>
  <c r="AB41" i="44" s="1"/>
  <c r="AB31" i="44"/>
  <c r="AB33" i="44" s="1"/>
  <c r="AB2" i="44"/>
  <c r="AB25" i="44"/>
  <c r="AB27" i="44" s="1"/>
  <c r="AB11" i="353" s="1"/>
  <c r="Z105" i="44"/>
  <c r="Z107" i="44" s="1"/>
  <c r="AA170" i="44"/>
  <c r="AA171" i="44" s="1"/>
  <c r="AA173" i="44" s="1"/>
  <c r="AA74" i="44"/>
  <c r="AA75" i="44" s="1"/>
  <c r="AA102" i="44"/>
  <c r="AA103" i="44" s="1"/>
  <c r="AA64" i="44"/>
  <c r="AA60" i="264"/>
  <c r="AA66" i="264"/>
  <c r="AA72" i="264"/>
  <c r="AA54" i="264"/>
  <c r="AE5" i="259"/>
  <c r="AE5" i="49"/>
  <c r="AE5" i="258"/>
  <c r="AE5" i="264"/>
  <c r="AE5" i="262"/>
  <c r="AE5" i="346"/>
  <c r="AE5" i="260"/>
  <c r="AE16" i="346"/>
  <c r="AE5" i="28"/>
  <c r="AE5" i="353"/>
  <c r="AE5" i="46"/>
  <c r="AE5" i="271"/>
  <c r="AE5" i="261"/>
  <c r="AF10" i="44"/>
  <c r="AE13" i="44"/>
  <c r="AE14" i="44" s="1"/>
  <c r="AE43" i="44" s="1"/>
  <c r="AE5" i="44"/>
  <c r="Y25" i="46"/>
  <c r="Y26" i="46" s="1"/>
  <c r="Y311" i="264"/>
  <c r="AA66" i="44"/>
  <c r="AA126" i="44"/>
  <c r="AA89" i="262"/>
  <c r="AA34" i="346"/>
  <c r="AA91" i="44"/>
  <c r="AA47" i="346"/>
  <c r="AA16" i="258"/>
  <c r="AA47" i="28"/>
  <c r="AA28" i="258"/>
  <c r="AA115" i="44"/>
  <c r="AB116" i="44" s="1"/>
  <c r="AB33" i="262" s="1"/>
  <c r="AA45" i="353"/>
  <c r="L20" i="28"/>
  <c r="L25" i="28" s="1"/>
  <c r="L26" i="28" s="1"/>
  <c r="M263" i="264"/>
  <c r="AA134" i="264" l="1"/>
  <c r="AA48" i="44"/>
  <c r="AA49" i="44" s="1"/>
  <c r="AA125" i="44" s="1"/>
  <c r="AB45" i="44"/>
  <c r="AB48" i="44" s="1"/>
  <c r="Y60" i="260"/>
  <c r="Y133" i="264"/>
  <c r="Y135" i="264" s="1"/>
  <c r="Y138" i="264" s="1"/>
  <c r="AB229" i="264"/>
  <c r="AB139" i="264"/>
  <c r="AA159" i="260"/>
  <c r="AA224" i="264"/>
  <c r="Y170" i="260"/>
  <c r="Y223" i="264"/>
  <c r="X225" i="264"/>
  <c r="X228" i="264" s="1"/>
  <c r="AB44" i="44"/>
  <c r="AB10" i="261"/>
  <c r="AA87" i="261"/>
  <c r="AA11" i="261"/>
  <c r="AA12" i="261" s="1"/>
  <c r="AA93" i="261" s="1"/>
  <c r="X208" i="264"/>
  <c r="X210" i="264" s="1"/>
  <c r="X213" i="264" s="1"/>
  <c r="X215" i="264" s="1"/>
  <c r="Y148" i="260"/>
  <c r="Y149" i="260" s="1"/>
  <c r="Y152" i="260" s="1"/>
  <c r="Y154" i="260" s="1"/>
  <c r="Y169" i="260" s="1"/>
  <c r="Z144" i="260"/>
  <c r="Z145" i="260" s="1"/>
  <c r="Z158" i="260" s="1"/>
  <c r="Z160" i="260" s="1"/>
  <c r="Z147" i="260"/>
  <c r="AA23" i="260"/>
  <c r="AA24" i="260" s="1"/>
  <c r="AA29" i="260" s="1"/>
  <c r="AA140" i="260"/>
  <c r="AA141" i="260" s="1"/>
  <c r="T187" i="44"/>
  <c r="T191" i="44"/>
  <c r="V181" i="44"/>
  <c r="V36" i="260"/>
  <c r="U182" i="44"/>
  <c r="U183" i="44" s="1"/>
  <c r="U85" i="261" s="1"/>
  <c r="U186" i="44"/>
  <c r="Z50" i="260"/>
  <c r="Z31" i="260"/>
  <c r="AA128" i="260"/>
  <c r="AA30" i="260"/>
  <c r="Z112" i="264"/>
  <c r="Z114" i="264" s="1"/>
  <c r="Z129" i="260"/>
  <c r="Z133" i="260" s="1"/>
  <c r="AA13" i="46"/>
  <c r="AA14" i="46" s="1"/>
  <c r="AA112" i="264" s="1"/>
  <c r="AA114" i="264" s="1"/>
  <c r="AA119" i="260"/>
  <c r="AA120" i="260" s="1"/>
  <c r="AA127" i="260" s="1"/>
  <c r="W168" i="260"/>
  <c r="W178" i="264"/>
  <c r="W180" i="264" s="1"/>
  <c r="W183" i="264" s="1"/>
  <c r="W185" i="264" s="1"/>
  <c r="X132" i="260"/>
  <c r="X134" i="260" s="1"/>
  <c r="AA209" i="264"/>
  <c r="AA153" i="260"/>
  <c r="AB214" i="264"/>
  <c r="AA56" i="260"/>
  <c r="AA149" i="264"/>
  <c r="AA113" i="260"/>
  <c r="AA91" i="260"/>
  <c r="Z112" i="260"/>
  <c r="Y114" i="260"/>
  <c r="X261" i="264"/>
  <c r="AA86" i="260"/>
  <c r="AA87" i="260" s="1"/>
  <c r="X167" i="260"/>
  <c r="AA108" i="260"/>
  <c r="AA109" i="260" s="1"/>
  <c r="AA179" i="264"/>
  <c r="X163" i="264"/>
  <c r="X165" i="264" s="1"/>
  <c r="X168" i="264" s="1"/>
  <c r="AB184" i="264"/>
  <c r="Y90" i="260"/>
  <c r="Y92" i="260" s="1"/>
  <c r="AA164" i="264"/>
  <c r="AB169" i="264"/>
  <c r="V123" i="264"/>
  <c r="V125" i="264" s="1"/>
  <c r="V170" i="264"/>
  <c r="W123" i="264"/>
  <c r="W125" i="264" s="1"/>
  <c r="W170" i="264"/>
  <c r="Y165" i="260"/>
  <c r="Y118" i="264"/>
  <c r="AA46" i="260"/>
  <c r="AA47" i="260" s="1"/>
  <c r="AB113" i="264"/>
  <c r="AA68" i="261"/>
  <c r="AA194" i="264"/>
  <c r="Z12" i="260"/>
  <c r="Z13" i="260" s="1"/>
  <c r="AA11" i="260"/>
  <c r="U135" i="44"/>
  <c r="U136" i="44" s="1"/>
  <c r="V129" i="44"/>
  <c r="T3" i="264"/>
  <c r="T3" i="346"/>
  <c r="T3" i="260"/>
  <c r="T3" i="271"/>
  <c r="T3" i="259"/>
  <c r="T3" i="261"/>
  <c r="T3" i="49"/>
  <c r="T3" i="353"/>
  <c r="T3" i="258"/>
  <c r="T3" i="44"/>
  <c r="T3" i="262"/>
  <c r="T3" i="28"/>
  <c r="T3" i="46"/>
  <c r="U300" i="264"/>
  <c r="U253" i="264"/>
  <c r="U254" i="264" s="1"/>
  <c r="U275" i="264"/>
  <c r="U295" i="264"/>
  <c r="U288" i="264"/>
  <c r="U307" i="264"/>
  <c r="U262" i="264"/>
  <c r="U312" i="264"/>
  <c r="U313" i="264" s="1"/>
  <c r="W58" i="261"/>
  <c r="W37" i="261"/>
  <c r="W110" i="44"/>
  <c r="W142" i="44"/>
  <c r="X68" i="44"/>
  <c r="W42" i="261"/>
  <c r="U144" i="44"/>
  <c r="U145" i="44" s="1"/>
  <c r="V119" i="44"/>
  <c r="V13" i="28"/>
  <c r="W92" i="44"/>
  <c r="V111" i="44"/>
  <c r="V112" i="44" s="1"/>
  <c r="V95" i="44"/>
  <c r="V96" i="44" s="1"/>
  <c r="V257" i="264"/>
  <c r="V258" i="264" s="1"/>
  <c r="V143" i="44"/>
  <c r="AB154" i="264"/>
  <c r="AA119" i="264"/>
  <c r="AB199" i="264"/>
  <c r="AB124" i="264"/>
  <c r="AB12" i="353"/>
  <c r="Z21" i="262"/>
  <c r="AB78" i="264"/>
  <c r="AA175" i="44"/>
  <c r="AA29" i="353" s="1"/>
  <c r="AF5" i="259"/>
  <c r="AF5" i="264"/>
  <c r="AF5" i="258"/>
  <c r="AF5" i="262"/>
  <c r="AF5" i="353"/>
  <c r="AF16" i="346"/>
  <c r="AF5" i="28"/>
  <c r="AF5" i="261"/>
  <c r="AF5" i="46"/>
  <c r="AF5" i="346"/>
  <c r="AF5" i="260"/>
  <c r="AF5" i="271"/>
  <c r="AF5" i="49"/>
  <c r="AF13" i="44"/>
  <c r="AF14" i="44" s="1"/>
  <c r="AF43" i="44" s="1"/>
  <c r="AF5" i="44"/>
  <c r="AG10" i="44"/>
  <c r="AB11" i="28"/>
  <c r="AB39" i="28"/>
  <c r="AB174" i="44"/>
  <c r="AB106" i="44"/>
  <c r="AB4" i="259"/>
  <c r="AB4" i="264"/>
  <c r="AB4" i="262"/>
  <c r="AB4" i="49"/>
  <c r="AB4" i="28"/>
  <c r="AB4" i="258"/>
  <c r="AB4" i="261"/>
  <c r="AB4" i="260"/>
  <c r="AB4" i="46"/>
  <c r="AB4" i="271"/>
  <c r="AB4" i="353"/>
  <c r="AB4" i="44"/>
  <c r="AB4" i="346"/>
  <c r="AB170" i="44"/>
  <c r="AB171" i="44" s="1"/>
  <c r="AB173" i="44" s="1"/>
  <c r="AB102" i="44"/>
  <c r="AB103" i="44" s="1"/>
  <c r="AB74" i="44"/>
  <c r="AB75" i="44" s="1"/>
  <c r="AB64" i="44"/>
  <c r="AB66" i="264"/>
  <c r="AB54" i="264"/>
  <c r="AB60" i="264"/>
  <c r="AB72" i="264"/>
  <c r="AD23" i="44"/>
  <c r="AD169" i="44"/>
  <c r="AD26" i="44"/>
  <c r="AD101" i="44"/>
  <c r="AD73" i="44"/>
  <c r="AA67" i="44"/>
  <c r="AA12" i="346"/>
  <c r="Z33" i="346"/>
  <c r="Z18" i="353"/>
  <c r="AB47" i="346"/>
  <c r="AB28" i="258"/>
  <c r="AB45" i="353"/>
  <c r="AB47" i="28"/>
  <c r="AB115" i="44"/>
  <c r="AC116" i="44" s="1"/>
  <c r="AC33" i="262" s="1"/>
  <c r="AB16" i="258"/>
  <c r="AB89" i="262"/>
  <c r="AB34" i="346"/>
  <c r="AB91" i="44"/>
  <c r="Z311" i="264"/>
  <c r="Z25" i="46"/>
  <c r="Z26" i="46" s="1"/>
  <c r="AA105" i="44"/>
  <c r="AA107" i="44" s="1"/>
  <c r="AB126" i="44"/>
  <c r="AB66" i="44"/>
  <c r="AB20" i="271"/>
  <c r="AB21" i="271" s="1"/>
  <c r="AB19" i="46" s="1"/>
  <c r="AB20" i="46" s="1"/>
  <c r="AB25" i="271"/>
  <c r="AB26" i="271" s="1"/>
  <c r="AB30" i="271"/>
  <c r="AB31" i="271" s="1"/>
  <c r="AB101" i="262"/>
  <c r="AB30" i="28"/>
  <c r="AB80" i="258"/>
  <c r="AB128" i="44"/>
  <c r="AB58" i="28"/>
  <c r="AB66" i="258"/>
  <c r="AB118" i="44"/>
  <c r="AE18" i="44"/>
  <c r="AE19" i="44" s="1"/>
  <c r="AE22" i="44" s="1"/>
  <c r="AE53" i="44" s="1"/>
  <c r="AE32" i="44"/>
  <c r="AB127" i="44"/>
  <c r="AB90" i="44"/>
  <c r="AC2" i="259"/>
  <c r="AC256" i="264"/>
  <c r="AC99" i="264"/>
  <c r="AC41" i="264"/>
  <c r="AC42" i="264" s="1"/>
  <c r="AC46" i="264" s="1"/>
  <c r="AC47" i="264" s="1"/>
  <c r="AC26" i="264"/>
  <c r="AC2" i="264"/>
  <c r="AC252" i="264"/>
  <c r="AC31" i="264"/>
  <c r="AC2" i="49"/>
  <c r="AC21" i="264"/>
  <c r="AC2" i="346"/>
  <c r="AC2" i="353"/>
  <c r="AC2" i="262"/>
  <c r="AC2" i="258"/>
  <c r="AC2" i="260"/>
  <c r="AC2" i="46"/>
  <c r="AC2" i="28"/>
  <c r="AC2" i="261"/>
  <c r="AC79" i="44"/>
  <c r="AC80" i="44" s="1"/>
  <c r="AC190" i="44" s="1"/>
  <c r="AC59" i="44"/>
  <c r="AC60" i="44" s="1"/>
  <c r="AC36" i="261" s="1"/>
  <c r="AC40" i="44"/>
  <c r="AC41" i="44" s="1"/>
  <c r="AC31" i="44"/>
  <c r="AC33" i="44" s="1"/>
  <c r="AC2" i="271"/>
  <c r="AC25" i="44"/>
  <c r="AC27" i="44" s="1"/>
  <c r="AC11" i="353" s="1"/>
  <c r="AC2" i="44"/>
  <c r="AC11" i="271"/>
  <c r="AC12" i="271" s="1"/>
  <c r="AC15" i="271" s="1"/>
  <c r="AC16" i="271" s="1"/>
  <c r="AC87" i="44"/>
  <c r="AC88" i="44" s="1"/>
  <c r="AC22" i="262" s="1"/>
  <c r="AC63" i="44"/>
  <c r="AC54" i="44" s="1"/>
  <c r="AC55" i="44" s="1"/>
  <c r="AA16" i="353"/>
  <c r="L67" i="49"/>
  <c r="L66" i="28"/>
  <c r="L67" i="28" s="1"/>
  <c r="L73" i="28" s="1"/>
  <c r="M23" i="28"/>
  <c r="L29" i="28"/>
  <c r="AB49" i="44" l="1"/>
  <c r="AB125" i="44" s="1"/>
  <c r="AB141" i="44"/>
  <c r="AC45" i="44"/>
  <c r="AC141" i="44" s="1"/>
  <c r="AB134" i="264"/>
  <c r="Z60" i="260"/>
  <c r="Z133" i="264"/>
  <c r="Z135" i="264" s="1"/>
  <c r="Z138" i="264" s="1"/>
  <c r="AC229" i="264"/>
  <c r="AC139" i="264"/>
  <c r="Z170" i="260"/>
  <c r="Z223" i="264"/>
  <c r="AB159" i="260"/>
  <c r="AB224" i="264"/>
  <c r="X230" i="264"/>
  <c r="Y225" i="264"/>
  <c r="Y228" i="264" s="1"/>
  <c r="AB87" i="261"/>
  <c r="AB11" i="261"/>
  <c r="AB12" i="261" s="1"/>
  <c r="AB93" i="261" s="1"/>
  <c r="AC44" i="44"/>
  <c r="AC10" i="261"/>
  <c r="Y208" i="264"/>
  <c r="Y210" i="264" s="1"/>
  <c r="Y213" i="264" s="1"/>
  <c r="Y215" i="264" s="1"/>
  <c r="Z148" i="260"/>
  <c r="Z149" i="260" s="1"/>
  <c r="Z152" i="260" s="1"/>
  <c r="Z154" i="260" s="1"/>
  <c r="Z169" i="260" s="1"/>
  <c r="AA144" i="260"/>
  <c r="AA145" i="260" s="1"/>
  <c r="AA158" i="260" s="1"/>
  <c r="AA160" i="260" s="1"/>
  <c r="AA147" i="260"/>
  <c r="AB23" i="260"/>
  <c r="AB24" i="260" s="1"/>
  <c r="AB29" i="260" s="1"/>
  <c r="AB140" i="260"/>
  <c r="AB141" i="260" s="1"/>
  <c r="U191" i="44"/>
  <c r="U187" i="44"/>
  <c r="W181" i="44"/>
  <c r="W36" i="260"/>
  <c r="V182" i="44"/>
  <c r="V183" i="44" s="1"/>
  <c r="V85" i="261" s="1"/>
  <c r="V186" i="44"/>
  <c r="AA31" i="260"/>
  <c r="AA50" i="260"/>
  <c r="AB128" i="260"/>
  <c r="AB30" i="260"/>
  <c r="AA129" i="260"/>
  <c r="AA133" i="260" s="1"/>
  <c r="AA24" i="46"/>
  <c r="AB13" i="46"/>
  <c r="AB14" i="46" s="1"/>
  <c r="AB24" i="46" s="1"/>
  <c r="AB119" i="260"/>
  <c r="AB120" i="260" s="1"/>
  <c r="AB127" i="260" s="1"/>
  <c r="X168" i="260"/>
  <c r="X178" i="264"/>
  <c r="X180" i="264" s="1"/>
  <c r="X183" i="264" s="1"/>
  <c r="X185" i="264" s="1"/>
  <c r="Y132" i="260"/>
  <c r="Y134" i="260" s="1"/>
  <c r="AB209" i="264"/>
  <c r="AB153" i="260"/>
  <c r="AC214" i="264"/>
  <c r="AB149" i="264"/>
  <c r="AB56" i="260"/>
  <c r="AB113" i="260"/>
  <c r="AB91" i="260"/>
  <c r="AA112" i="260"/>
  <c r="Z114" i="260"/>
  <c r="Y261" i="264"/>
  <c r="AB86" i="260"/>
  <c r="AB87" i="260" s="1"/>
  <c r="Y167" i="260"/>
  <c r="AB108" i="260"/>
  <c r="AB109" i="260" s="1"/>
  <c r="Y163" i="264"/>
  <c r="Y165" i="264" s="1"/>
  <c r="Y168" i="264" s="1"/>
  <c r="AB179" i="264"/>
  <c r="AC184" i="264"/>
  <c r="Z90" i="260"/>
  <c r="Z92" i="260" s="1"/>
  <c r="AB164" i="264"/>
  <c r="AC169" i="264"/>
  <c r="Z165" i="260"/>
  <c r="Z118" i="264"/>
  <c r="AB46" i="260"/>
  <c r="AB47" i="260" s="1"/>
  <c r="AC113" i="264"/>
  <c r="AB68" i="261"/>
  <c r="AB194" i="264"/>
  <c r="AA12" i="260"/>
  <c r="AA13" i="260" s="1"/>
  <c r="AB11" i="260"/>
  <c r="V312" i="264"/>
  <c r="V313" i="264" s="1"/>
  <c r="V253" i="264"/>
  <c r="V254" i="264" s="1"/>
  <c r="V288" i="264"/>
  <c r="V307" i="264"/>
  <c r="V275" i="264"/>
  <c r="V295" i="264"/>
  <c r="V262" i="264"/>
  <c r="V300" i="264"/>
  <c r="X58" i="261"/>
  <c r="X110" i="44"/>
  <c r="X142" i="44"/>
  <c r="Y68" i="44"/>
  <c r="X37" i="261"/>
  <c r="X42" i="261"/>
  <c r="X92" i="44"/>
  <c r="W95" i="44"/>
  <c r="W96" i="44" s="1"/>
  <c r="W111" i="44"/>
  <c r="W112" i="44" s="1"/>
  <c r="W143" i="44"/>
  <c r="W13" i="28"/>
  <c r="W257" i="264"/>
  <c r="W258" i="264" s="1"/>
  <c r="V144" i="44"/>
  <c r="V145" i="44" s="1"/>
  <c r="W119" i="44"/>
  <c r="V135" i="44"/>
  <c r="V136" i="44" s="1"/>
  <c r="W129" i="44"/>
  <c r="U3" i="262"/>
  <c r="U3" i="261"/>
  <c r="U3" i="271"/>
  <c r="U3" i="259"/>
  <c r="U3" i="258"/>
  <c r="U3" i="28"/>
  <c r="U3" i="44"/>
  <c r="U3" i="264"/>
  <c r="U3" i="353"/>
  <c r="U3" i="46"/>
  <c r="U3" i="49"/>
  <c r="U3" i="346"/>
  <c r="U3" i="260"/>
  <c r="X120" i="264"/>
  <c r="AC154" i="264"/>
  <c r="AB119" i="264"/>
  <c r="AC199" i="264"/>
  <c r="AC124" i="264"/>
  <c r="AC12" i="353"/>
  <c r="AA21" i="262"/>
  <c r="AB175" i="44"/>
  <c r="AB29" i="353" s="1"/>
  <c r="AC78" i="264"/>
  <c r="AC126" i="44"/>
  <c r="AC66" i="44"/>
  <c r="AC45" i="353"/>
  <c r="AC47" i="28"/>
  <c r="AC34" i="346"/>
  <c r="AC89" i="262"/>
  <c r="AC47" i="346"/>
  <c r="AC16" i="258"/>
  <c r="AC115" i="44"/>
  <c r="AD116" i="44" s="1"/>
  <c r="AD33" i="262" s="1"/>
  <c r="AC91" i="44"/>
  <c r="AC28" i="258"/>
  <c r="AC127" i="44"/>
  <c r="AC90" i="44"/>
  <c r="AB16" i="353"/>
  <c r="AF18" i="44"/>
  <c r="AF19" i="44" s="1"/>
  <c r="AF22" i="44" s="1"/>
  <c r="AF53" i="44" s="1"/>
  <c r="AF32" i="44"/>
  <c r="AE169" i="44"/>
  <c r="AE26" i="44"/>
  <c r="AE101" i="44"/>
  <c r="AE73" i="44"/>
  <c r="AE23" i="44"/>
  <c r="AB105" i="44"/>
  <c r="AB107" i="44" s="1"/>
  <c r="AC39" i="28"/>
  <c r="AC174" i="44"/>
  <c r="AC11" i="28"/>
  <c r="AC106" i="44"/>
  <c r="AC4" i="259"/>
  <c r="AC4" i="264"/>
  <c r="AC4" i="49"/>
  <c r="AC4" i="346"/>
  <c r="AC4" i="262"/>
  <c r="AC4" i="353"/>
  <c r="AC4" i="28"/>
  <c r="AC4" i="258"/>
  <c r="AC4" i="261"/>
  <c r="AC4" i="44"/>
  <c r="AC4" i="46"/>
  <c r="AC4" i="271"/>
  <c r="AC4" i="260"/>
  <c r="AD2" i="259"/>
  <c r="AD99" i="264"/>
  <c r="AD252" i="264"/>
  <c r="AD256" i="264"/>
  <c r="AD41" i="264"/>
  <c r="AD42" i="264" s="1"/>
  <c r="AD46" i="264" s="1"/>
  <c r="AD47" i="264" s="1"/>
  <c r="AD31" i="264"/>
  <c r="AD26" i="264"/>
  <c r="AD21" i="264"/>
  <c r="AD2" i="49"/>
  <c r="AD2" i="264"/>
  <c r="AD2" i="258"/>
  <c r="AD2" i="262"/>
  <c r="AD2" i="346"/>
  <c r="AD2" i="260"/>
  <c r="AD2" i="28"/>
  <c r="AD2" i="46"/>
  <c r="AD2" i="261"/>
  <c r="AD2" i="353"/>
  <c r="AD11" i="271"/>
  <c r="AD12" i="271" s="1"/>
  <c r="AD15" i="271" s="1"/>
  <c r="AD16" i="271" s="1"/>
  <c r="AD2" i="271"/>
  <c r="AD25" i="44"/>
  <c r="AD27" i="44" s="1"/>
  <c r="AD11" i="353" s="1"/>
  <c r="AD87" i="44"/>
  <c r="AD88" i="44" s="1"/>
  <c r="AD22" i="262" s="1"/>
  <c r="AD63" i="44"/>
  <c r="AD54" i="44" s="1"/>
  <c r="AD55" i="44" s="1"/>
  <c r="AD40" i="44"/>
  <c r="AD41" i="44" s="1"/>
  <c r="AD31" i="44"/>
  <c r="AD33" i="44" s="1"/>
  <c r="AD2" i="44"/>
  <c r="AD79" i="44"/>
  <c r="AD80" i="44" s="1"/>
  <c r="AD190" i="44" s="1"/>
  <c r="AD59" i="44"/>
  <c r="AD60" i="44" s="1"/>
  <c r="AD36" i="261" s="1"/>
  <c r="AB67" i="44"/>
  <c r="AB12" i="346"/>
  <c r="AB13" i="346" s="1"/>
  <c r="AC102" i="44"/>
  <c r="AC103" i="44" s="1"/>
  <c r="AC74" i="44"/>
  <c r="AC75" i="44" s="1"/>
  <c r="AC170" i="44"/>
  <c r="AC171" i="44" s="1"/>
  <c r="AC173" i="44" s="1"/>
  <c r="AC64" i="44"/>
  <c r="AC72" i="264"/>
  <c r="AC60" i="264"/>
  <c r="AC54" i="264"/>
  <c r="AC66" i="264"/>
  <c r="AC20" i="271"/>
  <c r="AC21" i="271" s="1"/>
  <c r="AC19" i="46" s="1"/>
  <c r="AC20" i="46" s="1"/>
  <c r="AC25" i="271"/>
  <c r="AC26" i="271" s="1"/>
  <c r="AC30" i="271"/>
  <c r="AC31" i="271" s="1"/>
  <c r="AA33" i="346"/>
  <c r="AA18" i="353"/>
  <c r="AA25" i="46"/>
  <c r="AA311" i="264"/>
  <c r="AC66" i="258"/>
  <c r="AC128" i="44"/>
  <c r="AC80" i="258"/>
  <c r="AC118" i="44"/>
  <c r="AC58" i="28"/>
  <c r="AC101" i="262"/>
  <c r="AC30" i="28"/>
  <c r="AG5" i="259"/>
  <c r="AG5" i="264"/>
  <c r="AG5" i="262"/>
  <c r="AG5" i="49"/>
  <c r="AG5" i="28"/>
  <c r="AG5" i="258"/>
  <c r="AG16" i="346"/>
  <c r="AG5" i="261"/>
  <c r="AG5" i="353"/>
  <c r="AG5" i="346"/>
  <c r="AG5" i="271"/>
  <c r="AG5" i="260"/>
  <c r="AG5" i="44"/>
  <c r="AG5" i="46"/>
  <c r="AH10" i="44"/>
  <c r="AG13" i="44"/>
  <c r="AG14" i="44" s="1"/>
  <c r="AG43" i="44" s="1"/>
  <c r="M65" i="28"/>
  <c r="M17" i="28"/>
  <c r="M9" i="49"/>
  <c r="M18" i="28"/>
  <c r="M24" i="28"/>
  <c r="M12" i="28"/>
  <c r="M14" i="28" s="1"/>
  <c r="M19" i="28" s="1"/>
  <c r="AC48" i="44" l="1"/>
  <c r="AC49" i="44" s="1"/>
  <c r="AC125" i="44" s="1"/>
  <c r="AD45" i="44"/>
  <c r="AD141" i="44" s="1"/>
  <c r="AC134" i="264"/>
  <c r="AB31" i="260"/>
  <c r="AA60" i="260"/>
  <c r="AA133" i="264"/>
  <c r="AA135" i="264" s="1"/>
  <c r="AA138" i="264" s="1"/>
  <c r="AD229" i="264"/>
  <c r="AD139" i="264"/>
  <c r="AC159" i="260"/>
  <c r="AC224" i="264"/>
  <c r="AA170" i="260"/>
  <c r="AA223" i="264"/>
  <c r="Z225" i="264"/>
  <c r="Z228" i="264" s="1"/>
  <c r="Y230" i="264"/>
  <c r="AC87" i="261"/>
  <c r="AC11" i="261"/>
  <c r="AC12" i="261" s="1"/>
  <c r="AC93" i="261" s="1"/>
  <c r="AD44" i="44"/>
  <c r="AD10" i="261"/>
  <c r="Z208" i="264"/>
  <c r="Z210" i="264" s="1"/>
  <c r="Z213" i="264" s="1"/>
  <c r="Z215" i="264" s="1"/>
  <c r="AA148" i="260"/>
  <c r="AA149" i="260" s="1"/>
  <c r="AA152" i="260" s="1"/>
  <c r="AA154" i="260" s="1"/>
  <c r="AA169" i="260" s="1"/>
  <c r="AB144" i="260"/>
  <c r="AB145" i="260" s="1"/>
  <c r="AB158" i="260" s="1"/>
  <c r="AB160" i="260" s="1"/>
  <c r="AB147" i="260"/>
  <c r="AC23" i="260"/>
  <c r="AC24" i="260" s="1"/>
  <c r="AC29" i="260" s="1"/>
  <c r="AC140" i="260"/>
  <c r="AC141" i="260" s="1"/>
  <c r="V191" i="44"/>
  <c r="V187" i="44"/>
  <c r="X181" i="44"/>
  <c r="X36" i="260"/>
  <c r="W182" i="44"/>
  <c r="W183" i="44" s="1"/>
  <c r="W85" i="261" s="1"/>
  <c r="W186" i="44"/>
  <c r="AB50" i="260"/>
  <c r="AA26" i="46"/>
  <c r="AB112" i="264"/>
  <c r="AB114" i="264" s="1"/>
  <c r="AC128" i="260"/>
  <c r="AC30" i="260"/>
  <c r="AB129" i="260"/>
  <c r="AB133" i="260" s="1"/>
  <c r="AC13" i="46"/>
  <c r="AC14" i="46" s="1"/>
  <c r="AC24" i="46" s="1"/>
  <c r="AC119" i="260"/>
  <c r="AC120" i="260" s="1"/>
  <c r="AC127" i="260" s="1"/>
  <c r="Y168" i="260"/>
  <c r="Y178" i="264"/>
  <c r="Y180" i="264" s="1"/>
  <c r="Y183" i="264" s="1"/>
  <c r="Y185" i="264" s="1"/>
  <c r="Z132" i="260"/>
  <c r="Z134" i="260" s="1"/>
  <c r="AC209" i="264"/>
  <c r="AC153" i="260"/>
  <c r="AD214" i="264"/>
  <c r="AC149" i="264"/>
  <c r="AC56" i="260"/>
  <c r="AC113" i="260"/>
  <c r="AC91" i="260"/>
  <c r="AB112" i="260"/>
  <c r="AA114" i="260"/>
  <c r="Z261" i="264"/>
  <c r="AC86" i="260"/>
  <c r="AC87" i="260" s="1"/>
  <c r="Z167" i="260"/>
  <c r="AC108" i="260"/>
  <c r="AC109" i="260" s="1"/>
  <c r="AC179" i="264"/>
  <c r="Z163" i="264"/>
  <c r="Z165" i="264" s="1"/>
  <c r="Z168" i="264" s="1"/>
  <c r="AD184" i="264"/>
  <c r="AA90" i="260"/>
  <c r="AA92" i="260" s="1"/>
  <c r="AC164" i="264"/>
  <c r="AD169" i="264"/>
  <c r="X123" i="264"/>
  <c r="X125" i="264" s="1"/>
  <c r="X170" i="264"/>
  <c r="AA165" i="260"/>
  <c r="AA118" i="264"/>
  <c r="AC46" i="260"/>
  <c r="AC47" i="260" s="1"/>
  <c r="AD113" i="264"/>
  <c r="AC68" i="261"/>
  <c r="AC194" i="264"/>
  <c r="AB12" i="260"/>
  <c r="AB13" i="260" s="1"/>
  <c r="AC11" i="260"/>
  <c r="Y120" i="264"/>
  <c r="V3" i="46"/>
  <c r="V3" i="261"/>
  <c r="V3" i="259"/>
  <c r="V3" i="262"/>
  <c r="V3" i="28"/>
  <c r="V3" i="44"/>
  <c r="V3" i="264"/>
  <c r="V3" i="346"/>
  <c r="V3" i="260"/>
  <c r="V3" i="271"/>
  <c r="V3" i="49"/>
  <c r="V3" i="353"/>
  <c r="V3" i="258"/>
  <c r="X13" i="28"/>
  <c r="Y92" i="44"/>
  <c r="X143" i="44"/>
  <c r="X257" i="264"/>
  <c r="X258" i="264" s="1"/>
  <c r="X111" i="44"/>
  <c r="X112" i="44" s="1"/>
  <c r="X95" i="44"/>
  <c r="X96" i="44" s="1"/>
  <c r="W144" i="44"/>
  <c r="W145" i="44" s="1"/>
  <c r="X119" i="44"/>
  <c r="W288" i="264"/>
  <c r="W312" i="264"/>
  <c r="W313" i="264" s="1"/>
  <c r="W262" i="264"/>
  <c r="W307" i="264"/>
  <c r="W295" i="264"/>
  <c r="W300" i="264"/>
  <c r="W253" i="264"/>
  <c r="W254" i="264" s="1"/>
  <c r="W275" i="264"/>
  <c r="Y58" i="261"/>
  <c r="Y37" i="261"/>
  <c r="Y110" i="44"/>
  <c r="Y142" i="44"/>
  <c r="Z68" i="44"/>
  <c r="Y42" i="261"/>
  <c r="W135" i="44"/>
  <c r="W136" i="44" s="1"/>
  <c r="X129" i="44"/>
  <c r="AD154" i="264"/>
  <c r="AC119" i="264"/>
  <c r="AD199" i="264"/>
  <c r="AD124" i="264"/>
  <c r="AD12" i="353"/>
  <c r="AB21" i="262"/>
  <c r="AC175" i="44"/>
  <c r="AC29" i="353" s="1"/>
  <c r="AD78" i="264"/>
  <c r="AC12" i="346"/>
  <c r="AC13" i="346" s="1"/>
  <c r="AC17" i="346" s="1"/>
  <c r="AC67" i="44"/>
  <c r="AC105" i="44"/>
  <c r="AC107" i="44" s="1"/>
  <c r="AD4" i="259"/>
  <c r="AD4" i="49"/>
  <c r="AD4" i="264"/>
  <c r="AD4" i="258"/>
  <c r="AD4" i="262"/>
  <c r="AD4" i="353"/>
  <c r="AD4" i="28"/>
  <c r="AD4" i="260"/>
  <c r="AD4" i="346"/>
  <c r="AD4" i="261"/>
  <c r="AD4" i="46"/>
  <c r="AD4" i="271"/>
  <c r="AD4" i="44"/>
  <c r="AB33" i="346"/>
  <c r="AB18" i="353"/>
  <c r="AD30" i="28"/>
  <c r="AD101" i="262"/>
  <c r="AD58" i="28"/>
  <c r="AD118" i="44"/>
  <c r="AD66" i="258"/>
  <c r="AD128" i="44"/>
  <c r="AD80" i="258"/>
  <c r="AD126" i="44"/>
  <c r="AD66" i="44"/>
  <c r="AE2" i="259"/>
  <c r="AE256" i="264"/>
  <c r="AE252" i="264"/>
  <c r="AE99" i="264"/>
  <c r="AE41" i="264"/>
  <c r="AE42" i="264" s="1"/>
  <c r="AE46" i="264" s="1"/>
  <c r="AE47" i="264" s="1"/>
  <c r="AE31" i="264"/>
  <c r="AE26" i="264"/>
  <c r="AE21" i="264"/>
  <c r="AE2" i="264"/>
  <c r="AE2" i="258"/>
  <c r="AE2" i="262"/>
  <c r="AE2" i="353"/>
  <c r="AE2" i="49"/>
  <c r="AE2" i="346"/>
  <c r="AE2" i="28"/>
  <c r="AE2" i="261"/>
  <c r="AE2" i="46"/>
  <c r="AE2" i="260"/>
  <c r="AE11" i="271"/>
  <c r="AE12" i="271" s="1"/>
  <c r="AE15" i="271" s="1"/>
  <c r="AE16" i="271" s="1"/>
  <c r="AE2" i="271"/>
  <c r="AE25" i="44"/>
  <c r="AE27" i="44" s="1"/>
  <c r="AE11" i="353" s="1"/>
  <c r="AE87" i="44"/>
  <c r="AE88" i="44" s="1"/>
  <c r="AE22" i="262" s="1"/>
  <c r="AE63" i="44"/>
  <c r="AE54" i="44" s="1"/>
  <c r="AE55" i="44" s="1"/>
  <c r="AE79" i="44"/>
  <c r="AE80" i="44" s="1"/>
  <c r="AE190" i="44" s="1"/>
  <c r="AE59" i="44"/>
  <c r="AE60" i="44" s="1"/>
  <c r="AE36" i="261" s="1"/>
  <c r="AE40" i="44"/>
  <c r="AE41" i="44" s="1"/>
  <c r="AE31" i="44"/>
  <c r="AE33" i="44" s="1"/>
  <c r="AE2" i="44"/>
  <c r="AG32" i="44"/>
  <c r="AG18" i="44"/>
  <c r="AG19" i="44" s="1"/>
  <c r="AG22" i="44" s="1"/>
  <c r="AG53" i="44" s="1"/>
  <c r="AD127" i="44"/>
  <c r="AD90" i="44"/>
  <c r="AD102" i="44"/>
  <c r="AD103" i="44" s="1"/>
  <c r="AD74" i="44"/>
  <c r="AD75" i="44" s="1"/>
  <c r="AD170" i="44"/>
  <c r="AD171" i="44" s="1"/>
  <c r="AD173" i="44" s="1"/>
  <c r="AD64" i="44"/>
  <c r="AD39" i="28"/>
  <c r="AD11" i="28"/>
  <c r="AD106" i="44"/>
  <c r="AD174" i="44"/>
  <c r="AD25" i="271"/>
  <c r="AD26" i="271" s="1"/>
  <c r="AD30" i="271"/>
  <c r="AD31" i="271" s="1"/>
  <c r="AD20" i="271"/>
  <c r="AD21" i="271" s="1"/>
  <c r="AD19" i="46" s="1"/>
  <c r="AD20" i="46" s="1"/>
  <c r="AC16" i="353"/>
  <c r="AH5" i="259"/>
  <c r="AH5" i="264"/>
  <c r="AH5" i="49"/>
  <c r="AH5" i="258"/>
  <c r="AH16" i="346"/>
  <c r="AH5" i="346"/>
  <c r="AH5" i="262"/>
  <c r="AH5" i="28"/>
  <c r="AH5" i="353"/>
  <c r="AH5" i="261"/>
  <c r="AH5" i="260"/>
  <c r="AH5" i="46"/>
  <c r="AH5" i="44"/>
  <c r="AI10" i="44"/>
  <c r="AH5" i="271"/>
  <c r="AH13" i="44"/>
  <c r="AH14" i="44" s="1"/>
  <c r="AH43" i="44" s="1"/>
  <c r="AB311" i="264"/>
  <c r="AB25" i="46"/>
  <c r="AB26" i="46" s="1"/>
  <c r="AB17" i="346"/>
  <c r="AD16" i="258"/>
  <c r="AD47" i="346"/>
  <c r="AD47" i="28"/>
  <c r="AD28" i="258"/>
  <c r="AD115" i="44"/>
  <c r="AE116" i="44" s="1"/>
  <c r="AE33" i="262" s="1"/>
  <c r="AD89" i="262"/>
  <c r="AD45" i="353"/>
  <c r="AD34" i="346"/>
  <c r="AD91" i="44"/>
  <c r="AD54" i="264"/>
  <c r="AD66" i="264"/>
  <c r="AD60" i="264"/>
  <c r="AD72" i="264"/>
  <c r="AF169" i="44"/>
  <c r="AF26" i="44"/>
  <c r="AF101" i="44"/>
  <c r="AF73" i="44"/>
  <c r="AF23" i="44"/>
  <c r="M20" i="28"/>
  <c r="N263" i="264"/>
  <c r="AD48" i="44" l="1"/>
  <c r="AD49" i="44" s="1"/>
  <c r="AD125" i="44" s="1"/>
  <c r="AE45" i="44"/>
  <c r="AE48" i="44" s="1"/>
  <c r="AD134" i="264"/>
  <c r="AB60" i="260"/>
  <c r="AB133" i="264"/>
  <c r="AB135" i="264" s="1"/>
  <c r="AB138" i="264" s="1"/>
  <c r="AE229" i="264"/>
  <c r="AE139" i="264"/>
  <c r="AD159" i="260"/>
  <c r="AD224" i="264"/>
  <c r="AB170" i="260"/>
  <c r="AB223" i="264"/>
  <c r="AA225" i="264"/>
  <c r="AA228" i="264" s="1"/>
  <c r="Z230" i="264"/>
  <c r="AE44" i="44"/>
  <c r="AE10" i="261"/>
  <c r="AD87" i="261"/>
  <c r="AD11" i="261"/>
  <c r="AD12" i="261" s="1"/>
  <c r="AD93" i="261" s="1"/>
  <c r="AA208" i="264"/>
  <c r="AA210" i="264" s="1"/>
  <c r="AA213" i="264" s="1"/>
  <c r="AA215" i="264" s="1"/>
  <c r="AB148" i="260"/>
  <c r="AB149" i="260" s="1"/>
  <c r="AB152" i="260" s="1"/>
  <c r="AB154" i="260" s="1"/>
  <c r="AB169" i="260" s="1"/>
  <c r="AC144" i="260"/>
  <c r="AC145" i="260" s="1"/>
  <c r="AC158" i="260" s="1"/>
  <c r="AC160" i="260" s="1"/>
  <c r="AC147" i="260"/>
  <c r="AD23" i="260"/>
  <c r="AD24" i="260" s="1"/>
  <c r="AD29" i="260" s="1"/>
  <c r="AD140" i="260"/>
  <c r="AD141" i="260" s="1"/>
  <c r="W191" i="44"/>
  <c r="W187" i="44"/>
  <c r="AC112" i="264"/>
  <c r="AC114" i="264" s="1"/>
  <c r="Y181" i="44"/>
  <c r="Y36" i="260"/>
  <c r="X182" i="44"/>
  <c r="X183" i="44" s="1"/>
  <c r="X85" i="261" s="1"/>
  <c r="X186" i="44"/>
  <c r="AC50" i="260"/>
  <c r="AC31" i="260"/>
  <c r="AD128" i="260"/>
  <c r="AD30" i="260"/>
  <c r="AC129" i="260"/>
  <c r="AC133" i="260" s="1"/>
  <c r="AD13" i="46"/>
  <c r="AD14" i="46" s="1"/>
  <c r="AD24" i="46" s="1"/>
  <c r="AD119" i="260"/>
  <c r="AD120" i="260" s="1"/>
  <c r="AD127" i="260" s="1"/>
  <c r="Z168" i="260"/>
  <c r="Z178" i="264"/>
  <c r="Z180" i="264" s="1"/>
  <c r="Z183" i="264" s="1"/>
  <c r="Z185" i="264" s="1"/>
  <c r="AA132" i="260"/>
  <c r="AA134" i="260" s="1"/>
  <c r="AD209" i="264"/>
  <c r="AD153" i="260"/>
  <c r="AE214" i="264"/>
  <c r="AD149" i="264"/>
  <c r="AD56" i="260"/>
  <c r="AD113" i="260"/>
  <c r="AD91" i="260"/>
  <c r="AC112" i="260"/>
  <c r="AB114" i="260"/>
  <c r="AA261" i="264"/>
  <c r="AD86" i="260"/>
  <c r="AD87" i="260" s="1"/>
  <c r="AA167" i="260"/>
  <c r="AD108" i="260"/>
  <c r="AD109" i="260" s="1"/>
  <c r="AD179" i="264"/>
  <c r="AA163" i="264"/>
  <c r="AA165" i="264" s="1"/>
  <c r="AA168" i="264" s="1"/>
  <c r="AE184" i="264"/>
  <c r="AB90" i="260"/>
  <c r="AB92" i="260" s="1"/>
  <c r="AD164" i="264"/>
  <c r="AE169" i="264"/>
  <c r="Y123" i="264"/>
  <c r="Y125" i="264" s="1"/>
  <c r="Y170" i="264"/>
  <c r="AB165" i="260"/>
  <c r="AB118" i="264"/>
  <c r="AD46" i="260"/>
  <c r="AD47" i="260" s="1"/>
  <c r="AE113" i="264"/>
  <c r="AD68" i="261"/>
  <c r="AD194" i="264"/>
  <c r="AC12" i="260"/>
  <c r="AC13" i="260" s="1"/>
  <c r="Z120" i="264"/>
  <c r="AD11" i="260"/>
  <c r="Y13" i="28"/>
  <c r="Y143" i="44"/>
  <c r="Y111" i="44"/>
  <c r="Y112" i="44" s="1"/>
  <c r="Z92" i="44"/>
  <c r="Y95" i="44"/>
  <c r="Y96" i="44" s="1"/>
  <c r="Y257" i="264"/>
  <c r="Y258" i="264" s="1"/>
  <c r="Y129" i="44"/>
  <c r="X135" i="44"/>
  <c r="X136" i="44" s="1"/>
  <c r="X307" i="264"/>
  <c r="X312" i="264"/>
  <c r="X313" i="264" s="1"/>
  <c r="X275" i="264"/>
  <c r="X288" i="264"/>
  <c r="X262" i="264"/>
  <c r="X300" i="264"/>
  <c r="X295" i="264"/>
  <c r="X253" i="264"/>
  <c r="X254" i="264" s="1"/>
  <c r="W3" i="259"/>
  <c r="W3" i="260"/>
  <c r="W3" i="49"/>
  <c r="W3" i="353"/>
  <c r="W3" i="271"/>
  <c r="W3" i="262"/>
  <c r="W3" i="261"/>
  <c r="W3" i="264"/>
  <c r="W3" i="258"/>
  <c r="W3" i="28"/>
  <c r="W3" i="46"/>
  <c r="W3" i="44"/>
  <c r="W3" i="346"/>
  <c r="Y119" i="44"/>
  <c r="X144" i="44"/>
  <c r="X145" i="44" s="1"/>
  <c r="Z58" i="261"/>
  <c r="Z42" i="261"/>
  <c r="Z37" i="261"/>
  <c r="AA68" i="44"/>
  <c r="Z142" i="44"/>
  <c r="Z110" i="44"/>
  <c r="AE154" i="264"/>
  <c r="AD119" i="264"/>
  <c r="AE199" i="264"/>
  <c r="AE124" i="264"/>
  <c r="AE12" i="353"/>
  <c r="AC21" i="262"/>
  <c r="AE78" i="264"/>
  <c r="AD175" i="44"/>
  <c r="AD29" i="353" s="1"/>
  <c r="AD12" i="346"/>
  <c r="AD13" i="346" s="1"/>
  <c r="AD67" i="44"/>
  <c r="AE90" i="44"/>
  <c r="AE127" i="44"/>
  <c r="AE39" i="28"/>
  <c r="AE11" i="28"/>
  <c r="AE106" i="44"/>
  <c r="AE174" i="44"/>
  <c r="AH32" i="44"/>
  <c r="AH18" i="44"/>
  <c r="AH19" i="44" s="1"/>
  <c r="AH22" i="44" s="1"/>
  <c r="AH53" i="44" s="1"/>
  <c r="AE4" i="259"/>
  <c r="AE4" i="264"/>
  <c r="AE4" i="258"/>
  <c r="AE4" i="262"/>
  <c r="AE4" i="353"/>
  <c r="AE4" i="49"/>
  <c r="AE4" i="28"/>
  <c r="AE4" i="346"/>
  <c r="AE4" i="261"/>
  <c r="AE4" i="46"/>
  <c r="AE4" i="271"/>
  <c r="AE4" i="260"/>
  <c r="AE4" i="44"/>
  <c r="AE170" i="44"/>
  <c r="AE171" i="44" s="1"/>
  <c r="AE173" i="44" s="1"/>
  <c r="AE102" i="44"/>
  <c r="AE103" i="44" s="1"/>
  <c r="AE74" i="44"/>
  <c r="AE75" i="44" s="1"/>
  <c r="AE64" i="44"/>
  <c r="AF2" i="259"/>
  <c r="AF252" i="264"/>
  <c r="AF256" i="264"/>
  <c r="AF99" i="264"/>
  <c r="AF26" i="264"/>
  <c r="AF21" i="264"/>
  <c r="AF41" i="264"/>
  <c r="AF42" i="264" s="1"/>
  <c r="AF46" i="264" s="1"/>
  <c r="AF47" i="264" s="1"/>
  <c r="AF2" i="264"/>
  <c r="AF31" i="264"/>
  <c r="AF2" i="262"/>
  <c r="AF2" i="49"/>
  <c r="AF2" i="258"/>
  <c r="AF2" i="28"/>
  <c r="AF2" i="261"/>
  <c r="AF2" i="353"/>
  <c r="AF11" i="271"/>
  <c r="AF12" i="271" s="1"/>
  <c r="AF15" i="271" s="1"/>
  <c r="AF16" i="271" s="1"/>
  <c r="AF2" i="271"/>
  <c r="AF2" i="346"/>
  <c r="AF87" i="44"/>
  <c r="AF88" i="44" s="1"/>
  <c r="AF22" i="262" s="1"/>
  <c r="AF63" i="44"/>
  <c r="AF54" i="44" s="1"/>
  <c r="AF55" i="44" s="1"/>
  <c r="AF2" i="260"/>
  <c r="AF79" i="44"/>
  <c r="AF80" i="44" s="1"/>
  <c r="AF190" i="44" s="1"/>
  <c r="AF59" i="44"/>
  <c r="AF60" i="44" s="1"/>
  <c r="AF36" i="261" s="1"/>
  <c r="AF40" i="44"/>
  <c r="AF41" i="44" s="1"/>
  <c r="AF31" i="44"/>
  <c r="AF33" i="44" s="1"/>
  <c r="AF2" i="46"/>
  <c r="AF2" i="44"/>
  <c r="AF25" i="44"/>
  <c r="AF27" i="44" s="1"/>
  <c r="AF11" i="353" s="1"/>
  <c r="AE80" i="258"/>
  <c r="AE128" i="44"/>
  <c r="AE66" i="258"/>
  <c r="AE58" i="28"/>
  <c r="AE118" i="44"/>
  <c r="AE30" i="28"/>
  <c r="AE101" i="262"/>
  <c r="AE45" i="353"/>
  <c r="AE91" i="44"/>
  <c r="AE89" i="262"/>
  <c r="AE28" i="258"/>
  <c r="AE16" i="258"/>
  <c r="AE115" i="44"/>
  <c r="AF116" i="44" s="1"/>
  <c r="AF33" i="262" s="1"/>
  <c r="AE34" i="346"/>
  <c r="AE47" i="28"/>
  <c r="AE47" i="346"/>
  <c r="AE60" i="264"/>
  <c r="AE66" i="264"/>
  <c r="AE72" i="264"/>
  <c r="AE54" i="264"/>
  <c r="AI5" i="259"/>
  <c r="AI5" i="49"/>
  <c r="AI5" i="264"/>
  <c r="AI5" i="258"/>
  <c r="AI5" i="262"/>
  <c r="AI5" i="353"/>
  <c r="AI5" i="346"/>
  <c r="AI5" i="260"/>
  <c r="AI16" i="346"/>
  <c r="AI5" i="261"/>
  <c r="AI5" i="46"/>
  <c r="AI5" i="271"/>
  <c r="AJ10" i="44"/>
  <c r="AI13" i="44"/>
  <c r="AI14" i="44" s="1"/>
  <c r="AI43" i="44" s="1"/>
  <c r="AI5" i="44"/>
  <c r="AI5" i="28"/>
  <c r="AD16" i="353"/>
  <c r="AD105" i="44"/>
  <c r="AD107" i="44" s="1"/>
  <c r="AG101" i="44"/>
  <c r="AG73" i="44"/>
  <c r="AG23" i="44"/>
  <c r="AG169" i="44"/>
  <c r="AG26" i="44"/>
  <c r="AE66" i="44"/>
  <c r="AE126" i="44"/>
  <c r="AE25" i="271"/>
  <c r="AE26" i="271" s="1"/>
  <c r="AE20" i="271"/>
  <c r="AE21" i="271" s="1"/>
  <c r="AE19" i="46" s="1"/>
  <c r="AE20" i="46" s="1"/>
  <c r="AE30" i="271"/>
  <c r="AE31" i="271" s="1"/>
  <c r="AC311" i="264"/>
  <c r="AC25" i="46"/>
  <c r="AC26" i="46" s="1"/>
  <c r="AC33" i="346"/>
  <c r="AC18" i="353"/>
  <c r="M25" i="28"/>
  <c r="M26" i="28" s="1"/>
  <c r="AF45" i="44" l="1"/>
  <c r="AF48" i="44" s="1"/>
  <c r="AF49" i="44" s="1"/>
  <c r="AF125" i="44" s="1"/>
  <c r="AE49" i="44"/>
  <c r="AE125" i="44" s="1"/>
  <c r="AE141" i="44"/>
  <c r="AE134" i="264"/>
  <c r="AC60" i="260"/>
  <c r="AC133" i="264"/>
  <c r="AC135" i="264" s="1"/>
  <c r="AC138" i="264" s="1"/>
  <c r="AF229" i="264"/>
  <c r="AF139" i="264"/>
  <c r="AB208" i="264"/>
  <c r="AB210" i="264" s="1"/>
  <c r="AB213" i="264" s="1"/>
  <c r="AB215" i="264" s="1"/>
  <c r="AC170" i="260"/>
  <c r="AC223" i="264"/>
  <c r="AE159" i="260"/>
  <c r="AE224" i="264"/>
  <c r="AB225" i="264"/>
  <c r="AB228" i="264" s="1"/>
  <c r="AA230" i="264"/>
  <c r="AE87" i="261"/>
  <c r="AE11" i="261"/>
  <c r="AE12" i="261" s="1"/>
  <c r="AE93" i="261" s="1"/>
  <c r="AF44" i="44"/>
  <c r="AF10" i="261"/>
  <c r="AC148" i="260"/>
  <c r="AC149" i="260" s="1"/>
  <c r="AC152" i="260" s="1"/>
  <c r="AC154" i="260" s="1"/>
  <c r="AC169" i="260" s="1"/>
  <c r="AD144" i="260"/>
  <c r="AD145" i="260" s="1"/>
  <c r="AD158" i="260" s="1"/>
  <c r="AD160" i="260" s="1"/>
  <c r="AD147" i="260"/>
  <c r="AE23" i="260"/>
  <c r="AE24" i="260" s="1"/>
  <c r="AE29" i="260" s="1"/>
  <c r="AE140" i="260"/>
  <c r="AE141" i="260" s="1"/>
  <c r="X191" i="44"/>
  <c r="X187" i="44"/>
  <c r="Z181" i="44"/>
  <c r="Z36" i="260"/>
  <c r="Y182" i="44"/>
  <c r="Y183" i="44" s="1"/>
  <c r="Y85" i="261" s="1"/>
  <c r="Y186" i="44"/>
  <c r="AD50" i="260"/>
  <c r="AD31" i="260"/>
  <c r="AE128" i="260"/>
  <c r="AE30" i="260"/>
  <c r="AD112" i="264"/>
  <c r="AD114" i="264" s="1"/>
  <c r="AD129" i="260"/>
  <c r="AD133" i="260" s="1"/>
  <c r="AE13" i="46"/>
  <c r="AE14" i="46" s="1"/>
  <c r="AE24" i="46" s="1"/>
  <c r="AE119" i="260"/>
  <c r="AE120" i="260" s="1"/>
  <c r="AE127" i="260" s="1"/>
  <c r="AA168" i="260"/>
  <c r="AA178" i="264"/>
  <c r="AA180" i="264" s="1"/>
  <c r="AA183" i="264" s="1"/>
  <c r="AA185" i="264" s="1"/>
  <c r="AB132" i="260"/>
  <c r="AB134" i="260" s="1"/>
  <c r="AE209" i="264"/>
  <c r="AE153" i="260"/>
  <c r="AF214" i="264"/>
  <c r="AE149" i="264"/>
  <c r="AE56" i="260"/>
  <c r="AE113" i="260"/>
  <c r="AE91" i="260"/>
  <c r="AD112" i="260"/>
  <c r="AC114" i="260"/>
  <c r="AB261" i="264"/>
  <c r="AE86" i="260"/>
  <c r="AE87" i="260" s="1"/>
  <c r="AB167" i="260"/>
  <c r="AE108" i="260"/>
  <c r="AE109" i="260" s="1"/>
  <c r="AE179" i="264"/>
  <c r="AB163" i="264"/>
  <c r="AB165" i="264" s="1"/>
  <c r="AB168" i="264" s="1"/>
  <c r="AF184" i="264"/>
  <c r="AC90" i="260"/>
  <c r="AC92" i="260" s="1"/>
  <c r="AE164" i="264"/>
  <c r="AF169" i="264"/>
  <c r="Z123" i="264"/>
  <c r="Z125" i="264" s="1"/>
  <c r="Z170" i="264"/>
  <c r="AC165" i="260"/>
  <c r="AC118" i="264"/>
  <c r="AE46" i="260"/>
  <c r="AE47" i="260" s="1"/>
  <c r="AF113" i="264"/>
  <c r="AE68" i="261"/>
  <c r="AE194" i="264"/>
  <c r="AA120" i="264"/>
  <c r="AD12" i="260"/>
  <c r="AD13" i="260" s="1"/>
  <c r="AE11" i="260"/>
  <c r="Y144" i="44"/>
  <c r="Y145" i="44" s="1"/>
  <c r="Z119" i="44"/>
  <c r="Y135" i="44"/>
  <c r="Y136" i="44" s="1"/>
  <c r="Z129" i="44"/>
  <c r="Y275" i="264"/>
  <c r="Y312" i="264"/>
  <c r="Y313" i="264" s="1"/>
  <c r="Y262" i="264"/>
  <c r="Y288" i="264"/>
  <c r="Y307" i="264"/>
  <c r="Y300" i="264"/>
  <c r="Y253" i="264"/>
  <c r="Y254" i="264" s="1"/>
  <c r="Y295" i="264"/>
  <c r="AA58" i="261"/>
  <c r="AA110" i="44"/>
  <c r="AA142" i="44"/>
  <c r="AB68" i="44"/>
  <c r="AA42" i="261"/>
  <c r="AA37" i="261"/>
  <c r="X3" i="262"/>
  <c r="X3" i="44"/>
  <c r="X3" i="346"/>
  <c r="X3" i="46"/>
  <c r="X3" i="260"/>
  <c r="X3" i="259"/>
  <c r="X3" i="28"/>
  <c r="X3" i="258"/>
  <c r="X3" i="353"/>
  <c r="X3" i="261"/>
  <c r="X3" i="264"/>
  <c r="X3" i="271"/>
  <c r="X3" i="49"/>
  <c r="Z257" i="264"/>
  <c r="Z258" i="264" s="1"/>
  <c r="Z143" i="44"/>
  <c r="Z111" i="44"/>
  <c r="Z112" i="44" s="1"/>
  <c r="AA92" i="44"/>
  <c r="Z13" i="28"/>
  <c r="Z95" i="44"/>
  <c r="Z96" i="44" s="1"/>
  <c r="AF154" i="264"/>
  <c r="AE119" i="264"/>
  <c r="AF199" i="264"/>
  <c r="AF124" i="264"/>
  <c r="AF12" i="353"/>
  <c r="AD21" i="262"/>
  <c r="AF78" i="264"/>
  <c r="AE175" i="44"/>
  <c r="AE29" i="353" s="1"/>
  <c r="AD33" i="346"/>
  <c r="AD18" i="353"/>
  <c r="AF89" i="262"/>
  <c r="AF16" i="258"/>
  <c r="AF45" i="353"/>
  <c r="AF91" i="44"/>
  <c r="AF47" i="346"/>
  <c r="AF28" i="258"/>
  <c r="AF47" i="28"/>
  <c r="AF115" i="44"/>
  <c r="AG116" i="44" s="1"/>
  <c r="AG33" i="262" s="1"/>
  <c r="AF34" i="346"/>
  <c r="AD311" i="264"/>
  <c r="AD25" i="46"/>
  <c r="AD26" i="46" s="1"/>
  <c r="AF11" i="28"/>
  <c r="AF39" i="28"/>
  <c r="AF174" i="44"/>
  <c r="AF106" i="44"/>
  <c r="AF90" i="44"/>
  <c r="AF127" i="44"/>
  <c r="AF66" i="264"/>
  <c r="AF54" i="264"/>
  <c r="AF60" i="264"/>
  <c r="AF72" i="264"/>
  <c r="AD17" i="346"/>
  <c r="AJ5" i="259"/>
  <c r="AJ5" i="264"/>
  <c r="AJ5" i="258"/>
  <c r="AJ5" i="262"/>
  <c r="AJ5" i="353"/>
  <c r="AJ5" i="49"/>
  <c r="AJ5" i="346"/>
  <c r="AJ5" i="261"/>
  <c r="AJ5" i="46"/>
  <c r="AJ16" i="346"/>
  <c r="AJ5" i="28"/>
  <c r="AJ5" i="260"/>
  <c r="AJ5" i="271"/>
  <c r="AJ13" i="44"/>
  <c r="AJ14" i="44" s="1"/>
  <c r="AJ43" i="44" s="1"/>
  <c r="AJ5" i="44"/>
  <c r="AK10" i="44"/>
  <c r="AF126" i="44"/>
  <c r="AF66" i="44"/>
  <c r="AF25" i="271"/>
  <c r="AF26" i="271" s="1"/>
  <c r="AF30" i="271"/>
  <c r="AF31" i="271" s="1"/>
  <c r="AF20" i="271"/>
  <c r="AF21" i="271" s="1"/>
  <c r="AF19" i="46" s="1"/>
  <c r="AF20" i="46" s="1"/>
  <c r="AE12" i="346"/>
  <c r="AE13" i="346" s="1"/>
  <c r="AE17" i="346" s="1"/>
  <c r="AE67" i="44"/>
  <c r="AG256" i="264"/>
  <c r="AG2" i="259"/>
  <c r="AG252" i="264"/>
  <c r="AG99" i="264"/>
  <c r="AG41" i="264"/>
  <c r="AG42" i="264" s="1"/>
  <c r="AG46" i="264" s="1"/>
  <c r="AG47" i="264" s="1"/>
  <c r="AG26" i="264"/>
  <c r="AG2" i="264"/>
  <c r="AG31" i="264"/>
  <c r="AG21" i="264"/>
  <c r="AG2" i="49"/>
  <c r="AG2" i="258"/>
  <c r="AG2" i="346"/>
  <c r="AG2" i="262"/>
  <c r="AG2" i="353"/>
  <c r="AG2" i="261"/>
  <c r="AG2" i="28"/>
  <c r="AG2" i="260"/>
  <c r="AG2" i="46"/>
  <c r="AG2" i="271"/>
  <c r="AG79" i="44"/>
  <c r="AG80" i="44" s="1"/>
  <c r="AG190" i="44" s="1"/>
  <c r="AG59" i="44"/>
  <c r="AG60" i="44" s="1"/>
  <c r="AG36" i="261" s="1"/>
  <c r="AG40" i="44"/>
  <c r="AG41" i="44" s="1"/>
  <c r="AG31" i="44"/>
  <c r="AG33" i="44" s="1"/>
  <c r="AG11" i="271"/>
  <c r="AG12" i="271" s="1"/>
  <c r="AG15" i="271" s="1"/>
  <c r="AG16" i="271" s="1"/>
  <c r="AG25" i="44"/>
  <c r="AG27" i="44" s="1"/>
  <c r="AG11" i="353" s="1"/>
  <c r="AG2" i="44"/>
  <c r="AG87" i="44"/>
  <c r="AG88" i="44" s="1"/>
  <c r="AG22" i="262" s="1"/>
  <c r="AG63" i="44"/>
  <c r="AG54" i="44" s="1"/>
  <c r="AG55" i="44" s="1"/>
  <c r="AF101" i="262"/>
  <c r="AF30" i="28"/>
  <c r="AF80" i="258"/>
  <c r="AF128" i="44"/>
  <c r="AF58" i="28"/>
  <c r="AF66" i="258"/>
  <c r="AF118" i="44"/>
  <c r="AF4" i="259"/>
  <c r="AF4" i="264"/>
  <c r="AF4" i="262"/>
  <c r="AF4" i="49"/>
  <c r="AF4" i="28"/>
  <c r="AF4" i="258"/>
  <c r="AF4" i="353"/>
  <c r="AF4" i="346"/>
  <c r="AF4" i="261"/>
  <c r="AF4" i="271"/>
  <c r="AF4" i="260"/>
  <c r="AF4" i="46"/>
  <c r="AF4" i="44"/>
  <c r="AE105" i="44"/>
  <c r="AE107" i="44" s="1"/>
  <c r="AH23" i="44"/>
  <c r="AH169" i="44"/>
  <c r="AH26" i="44"/>
  <c r="AH101" i="44"/>
  <c r="AH73" i="44"/>
  <c r="AE16" i="353"/>
  <c r="AI18" i="44"/>
  <c r="AI19" i="44" s="1"/>
  <c r="AI22" i="44" s="1"/>
  <c r="AI53" i="44" s="1"/>
  <c r="AI32" i="44"/>
  <c r="AF170" i="44"/>
  <c r="AF171" i="44" s="1"/>
  <c r="AF173" i="44" s="1"/>
  <c r="AF102" i="44"/>
  <c r="AF103" i="44" s="1"/>
  <c r="AF74" i="44"/>
  <c r="AF75" i="44" s="1"/>
  <c r="AF64" i="44"/>
  <c r="O263" i="264"/>
  <c r="N9" i="49"/>
  <c r="N24" i="28"/>
  <c r="N12" i="28"/>
  <c r="N14" i="28" s="1"/>
  <c r="N19" i="28" s="1"/>
  <c r="N18" i="28"/>
  <c r="M67" i="49"/>
  <c r="M66" i="28"/>
  <c r="M67" i="28" s="1"/>
  <c r="M73" i="28" s="1"/>
  <c r="M29" i="28"/>
  <c r="N23" i="28"/>
  <c r="AF141" i="44" l="1"/>
  <c r="AG45" i="44"/>
  <c r="AG141" i="44" s="1"/>
  <c r="AF134" i="264"/>
  <c r="AD60" i="260"/>
  <c r="AD133" i="264"/>
  <c r="AD135" i="264" s="1"/>
  <c r="AD138" i="264" s="1"/>
  <c r="AG229" i="264"/>
  <c r="AG139" i="264"/>
  <c r="AF159" i="260"/>
  <c r="AF224" i="264"/>
  <c r="AD170" i="260"/>
  <c r="AD223" i="264"/>
  <c r="AC225" i="264"/>
  <c r="AC228" i="264" s="1"/>
  <c r="AB230" i="264"/>
  <c r="AC208" i="264"/>
  <c r="AC210" i="264" s="1"/>
  <c r="AC213" i="264" s="1"/>
  <c r="AC215" i="264" s="1"/>
  <c r="AG44" i="44"/>
  <c r="AG10" i="261"/>
  <c r="AF87" i="261"/>
  <c r="AF11" i="261"/>
  <c r="AF12" i="261" s="1"/>
  <c r="AF93" i="261" s="1"/>
  <c r="AD148" i="260"/>
  <c r="AD149" i="260" s="1"/>
  <c r="AD152" i="260" s="1"/>
  <c r="AD154" i="260" s="1"/>
  <c r="AD169" i="260" s="1"/>
  <c r="AE144" i="260"/>
  <c r="AE145" i="260" s="1"/>
  <c r="AE158" i="260" s="1"/>
  <c r="AE160" i="260" s="1"/>
  <c r="AE147" i="260"/>
  <c r="AF23" i="260"/>
  <c r="AF24" i="260" s="1"/>
  <c r="AF29" i="260" s="1"/>
  <c r="AF140" i="260"/>
  <c r="AF141" i="260" s="1"/>
  <c r="Y187" i="44"/>
  <c r="Y191" i="44"/>
  <c r="AA181" i="44"/>
  <c r="AA36" i="260"/>
  <c r="Z182" i="44"/>
  <c r="Z183" i="44" s="1"/>
  <c r="Z85" i="261" s="1"/>
  <c r="Z186" i="44"/>
  <c r="AE31" i="260"/>
  <c r="AE50" i="260"/>
  <c r="AE112" i="264"/>
  <c r="AE114" i="264" s="1"/>
  <c r="AF128" i="260"/>
  <c r="AF30" i="260"/>
  <c r="AE129" i="260"/>
  <c r="AE133" i="260" s="1"/>
  <c r="AF13" i="46"/>
  <c r="AF14" i="46" s="1"/>
  <c r="AF112" i="264" s="1"/>
  <c r="AF114" i="264" s="1"/>
  <c r="AF119" i="260"/>
  <c r="AF120" i="260" s="1"/>
  <c r="AF127" i="260" s="1"/>
  <c r="AB168" i="260"/>
  <c r="AB178" i="264"/>
  <c r="AB180" i="264" s="1"/>
  <c r="AB183" i="264" s="1"/>
  <c r="AB185" i="264" s="1"/>
  <c r="AC132" i="260"/>
  <c r="AC134" i="260" s="1"/>
  <c r="AF209" i="264"/>
  <c r="AF153" i="260"/>
  <c r="AG214" i="264"/>
  <c r="AF149" i="264"/>
  <c r="AF56" i="260"/>
  <c r="AF113" i="260"/>
  <c r="AF91" i="260"/>
  <c r="AE112" i="260"/>
  <c r="AD114" i="260"/>
  <c r="AC261" i="264"/>
  <c r="AF86" i="260"/>
  <c r="AF87" i="260" s="1"/>
  <c r="AC167" i="260"/>
  <c r="AF108" i="260"/>
  <c r="AF109" i="260" s="1"/>
  <c r="AF179" i="264"/>
  <c r="AC163" i="264"/>
  <c r="AC165" i="264" s="1"/>
  <c r="AC168" i="264" s="1"/>
  <c r="AG184" i="264"/>
  <c r="AD90" i="260"/>
  <c r="AD92" i="260" s="1"/>
  <c r="AF164" i="264"/>
  <c r="AG169" i="264"/>
  <c r="AA123" i="264"/>
  <c r="AA125" i="264" s="1"/>
  <c r="AA170" i="264"/>
  <c r="AD165" i="260"/>
  <c r="AD118" i="264"/>
  <c r="AF46" i="260"/>
  <c r="AF47" i="260" s="1"/>
  <c r="AG113" i="264"/>
  <c r="AF68" i="261"/>
  <c r="AF194" i="264"/>
  <c r="AE12" i="260"/>
  <c r="AE13" i="260" s="1"/>
  <c r="AC120" i="264"/>
  <c r="AF11" i="260"/>
  <c r="AB120" i="264"/>
  <c r="Z135" i="44"/>
  <c r="Z136" i="44" s="1"/>
  <c r="AA129" i="44"/>
  <c r="AA119" i="44"/>
  <c r="Z144" i="44"/>
  <c r="Z145" i="44" s="1"/>
  <c r="AA95" i="44"/>
  <c r="AA96" i="44" s="1"/>
  <c r="AA257" i="264"/>
  <c r="AA258" i="264" s="1"/>
  <c r="AA13" i="28"/>
  <c r="AA111" i="44"/>
  <c r="AA112" i="44" s="1"/>
  <c r="AA143" i="44"/>
  <c r="AB92" i="44"/>
  <c r="AB58" i="261"/>
  <c r="AB42" i="261"/>
  <c r="AC68" i="44"/>
  <c r="AB142" i="44"/>
  <c r="AB37" i="261"/>
  <c r="AB110" i="44"/>
  <c r="Y3" i="264"/>
  <c r="Y3" i="49"/>
  <c r="Y3" i="346"/>
  <c r="Y3" i="260"/>
  <c r="Y3" i="262"/>
  <c r="Y3" i="271"/>
  <c r="Y3" i="259"/>
  <c r="Y3" i="28"/>
  <c r="Y3" i="46"/>
  <c r="Y3" i="261"/>
  <c r="Y3" i="258"/>
  <c r="Y3" i="44"/>
  <c r="Y3" i="353"/>
  <c r="Z312" i="264"/>
  <c r="Z313" i="264" s="1"/>
  <c r="Z295" i="264"/>
  <c r="Z253" i="264"/>
  <c r="Z254" i="264" s="1"/>
  <c r="Z300" i="264"/>
  <c r="Z262" i="264"/>
  <c r="Z288" i="264"/>
  <c r="Z275" i="264"/>
  <c r="Z307" i="264"/>
  <c r="AG154" i="264"/>
  <c r="AF119" i="264"/>
  <c r="AG199" i="264"/>
  <c r="AG124" i="264"/>
  <c r="AG12" i="353"/>
  <c r="AF175" i="44"/>
  <c r="AF29" i="353" s="1"/>
  <c r="AE21" i="262"/>
  <c r="AG78" i="264"/>
  <c r="AG102" i="44"/>
  <c r="AG103" i="44" s="1"/>
  <c r="AG74" i="44"/>
  <c r="AG75" i="44" s="1"/>
  <c r="AG170" i="44"/>
  <c r="AG171" i="44" s="1"/>
  <c r="AG173" i="44" s="1"/>
  <c r="AG64" i="44"/>
  <c r="AF105" i="44"/>
  <c r="AF107" i="44" s="1"/>
  <c r="AG34" i="346"/>
  <c r="AG47" i="28"/>
  <c r="AG16" i="258"/>
  <c r="AG115" i="44"/>
  <c r="AH116" i="44" s="1"/>
  <c r="AH33" i="262" s="1"/>
  <c r="AG89" i="262"/>
  <c r="AG28" i="258"/>
  <c r="AG91" i="44"/>
  <c r="AG45" i="353"/>
  <c r="AG47" i="346"/>
  <c r="AJ18" i="44"/>
  <c r="AJ19" i="44" s="1"/>
  <c r="AJ22" i="44" s="1"/>
  <c r="AJ53" i="44" s="1"/>
  <c r="AJ32" i="44"/>
  <c r="AE25" i="46"/>
  <c r="AE26" i="46" s="1"/>
  <c r="AE311" i="264"/>
  <c r="AE18" i="353"/>
  <c r="AE33" i="346"/>
  <c r="AG11" i="28"/>
  <c r="AG39" i="28"/>
  <c r="AG174" i="44"/>
  <c r="AG106" i="44"/>
  <c r="AG4" i="259"/>
  <c r="AG4" i="264"/>
  <c r="AG4" i="49"/>
  <c r="AG4" i="258"/>
  <c r="AG4" i="346"/>
  <c r="AG4" i="262"/>
  <c r="AG4" i="260"/>
  <c r="AG4" i="46"/>
  <c r="AG4" i="28"/>
  <c r="AG4" i="353"/>
  <c r="AG4" i="44"/>
  <c r="AG4" i="261"/>
  <c r="AG4" i="271"/>
  <c r="AH2" i="259"/>
  <c r="AH99" i="264"/>
  <c r="AH252" i="264"/>
  <c r="AH256" i="264"/>
  <c r="AH41" i="264"/>
  <c r="AH42" i="264" s="1"/>
  <c r="AH46" i="264" s="1"/>
  <c r="AH47" i="264" s="1"/>
  <c r="AH31" i="264"/>
  <c r="AH21" i="264"/>
  <c r="AH2" i="264"/>
  <c r="AH2" i="49"/>
  <c r="AH2" i="258"/>
  <c r="AH26" i="264"/>
  <c r="AH2" i="262"/>
  <c r="AH2" i="353"/>
  <c r="AH2" i="260"/>
  <c r="AH2" i="346"/>
  <c r="AH2" i="28"/>
  <c r="AH2" i="46"/>
  <c r="AH11" i="271"/>
  <c r="AH12" i="271" s="1"/>
  <c r="AH15" i="271" s="1"/>
  <c r="AH16" i="271" s="1"/>
  <c r="AH2" i="271"/>
  <c r="AH25" i="44"/>
  <c r="AH27" i="44" s="1"/>
  <c r="AH11" i="353" s="1"/>
  <c r="AH87" i="44"/>
  <c r="AH88" i="44" s="1"/>
  <c r="AH22" i="262" s="1"/>
  <c r="AH63" i="44"/>
  <c r="AH54" i="44" s="1"/>
  <c r="AH55" i="44" s="1"/>
  <c r="AH31" i="44"/>
  <c r="AH33" i="44" s="1"/>
  <c r="AH79" i="44"/>
  <c r="AH80" i="44" s="1"/>
  <c r="AH190" i="44" s="1"/>
  <c r="AH59" i="44"/>
  <c r="AH60" i="44" s="1"/>
  <c r="AH36" i="261" s="1"/>
  <c r="AH2" i="261"/>
  <c r="AH40" i="44"/>
  <c r="AH41" i="44" s="1"/>
  <c r="AH2" i="44"/>
  <c r="AG25" i="271"/>
  <c r="AG26" i="271" s="1"/>
  <c r="AG30" i="271"/>
  <c r="AG31" i="271" s="1"/>
  <c r="AG20" i="271"/>
  <c r="AG21" i="271" s="1"/>
  <c r="AG19" i="46" s="1"/>
  <c r="AG20" i="46" s="1"/>
  <c r="AG66" i="44"/>
  <c r="AG126" i="44"/>
  <c r="AG72" i="264"/>
  <c r="AG60" i="264"/>
  <c r="AG66" i="264"/>
  <c r="AG54" i="264"/>
  <c r="AK5" i="259"/>
  <c r="AK5" i="264"/>
  <c r="AK5" i="262"/>
  <c r="AK5" i="49"/>
  <c r="AK5" i="258"/>
  <c r="AK5" i="28"/>
  <c r="AK5" i="261"/>
  <c r="AK16" i="346"/>
  <c r="AK5" i="260"/>
  <c r="AK5" i="46"/>
  <c r="AK5" i="271"/>
  <c r="AK5" i="353"/>
  <c r="AK5" i="346"/>
  <c r="AK5" i="44"/>
  <c r="AL10" i="44"/>
  <c r="AK13" i="44"/>
  <c r="AK14" i="44" s="1"/>
  <c r="AK43" i="44" s="1"/>
  <c r="AF16" i="353"/>
  <c r="AG101" i="262"/>
  <c r="AG30" i="28"/>
  <c r="AG66" i="258"/>
  <c r="AG128" i="44"/>
  <c r="AG80" i="258"/>
  <c r="AG118" i="44"/>
  <c r="AG58" i="28"/>
  <c r="AF12" i="346"/>
  <c r="AF13" i="346" s="1"/>
  <c r="AF67" i="44"/>
  <c r="AI169" i="44"/>
  <c r="AI26" i="44"/>
  <c r="AI101" i="44"/>
  <c r="AI73" i="44"/>
  <c r="AI23" i="44"/>
  <c r="AG90" i="44"/>
  <c r="AG127" i="44"/>
  <c r="O9" i="49"/>
  <c r="N65" i="28"/>
  <c r="N17" i="28"/>
  <c r="N20" i="28" s="1"/>
  <c r="AH45" i="44" l="1"/>
  <c r="AH141" i="44" s="1"/>
  <c r="AG48" i="44"/>
  <c r="AG49" i="44" s="1"/>
  <c r="AG125" i="44" s="1"/>
  <c r="AG134" i="264"/>
  <c r="AE60" i="260"/>
  <c r="AE133" i="264"/>
  <c r="AE135" i="264" s="1"/>
  <c r="AE138" i="264" s="1"/>
  <c r="AH229" i="264"/>
  <c r="AH139" i="264"/>
  <c r="AG159" i="260"/>
  <c r="AG224" i="264"/>
  <c r="AE170" i="260"/>
  <c r="AE223" i="264"/>
  <c r="AC230" i="264"/>
  <c r="AD225" i="264"/>
  <c r="AD228" i="264" s="1"/>
  <c r="AD208" i="264"/>
  <c r="AD210" i="264" s="1"/>
  <c r="AD213" i="264" s="1"/>
  <c r="AD215" i="264" s="1"/>
  <c r="AG87" i="261"/>
  <c r="AG11" i="261"/>
  <c r="AG12" i="261" s="1"/>
  <c r="AG93" i="261" s="1"/>
  <c r="AH44" i="44"/>
  <c r="AH10" i="261"/>
  <c r="AE148" i="260"/>
  <c r="AE149" i="260" s="1"/>
  <c r="AE152" i="260" s="1"/>
  <c r="AE154" i="260" s="1"/>
  <c r="AE169" i="260" s="1"/>
  <c r="AF144" i="260"/>
  <c r="AF145" i="260" s="1"/>
  <c r="AF158" i="260" s="1"/>
  <c r="AF160" i="260" s="1"/>
  <c r="AF147" i="260"/>
  <c r="AG23" i="260"/>
  <c r="AG24" i="260" s="1"/>
  <c r="AG29" i="260" s="1"/>
  <c r="AG140" i="260"/>
  <c r="AG141" i="260" s="1"/>
  <c r="Z191" i="44"/>
  <c r="Z187" i="44"/>
  <c r="AB181" i="44"/>
  <c r="AB36" i="260"/>
  <c r="AA182" i="44"/>
  <c r="AA183" i="44" s="1"/>
  <c r="AA85" i="261" s="1"/>
  <c r="AA186" i="44"/>
  <c r="AF50" i="260"/>
  <c r="AF31" i="260"/>
  <c r="AF24" i="46"/>
  <c r="AG128" i="260"/>
  <c r="AG30" i="260"/>
  <c r="AF129" i="260"/>
  <c r="AF133" i="260" s="1"/>
  <c r="AG13" i="46"/>
  <c r="AG14" i="46" s="1"/>
  <c r="AG24" i="46" s="1"/>
  <c r="AG119" i="260"/>
  <c r="AG120" i="260" s="1"/>
  <c r="AG127" i="260" s="1"/>
  <c r="AC168" i="260"/>
  <c r="AC178" i="264"/>
  <c r="AC180" i="264" s="1"/>
  <c r="AC183" i="264" s="1"/>
  <c r="AC185" i="264" s="1"/>
  <c r="AD132" i="260"/>
  <c r="AD134" i="260" s="1"/>
  <c r="AG209" i="264"/>
  <c r="AG153" i="260"/>
  <c r="AH214" i="264"/>
  <c r="AG56" i="260"/>
  <c r="AG149" i="264"/>
  <c r="AG113" i="260"/>
  <c r="AG91" i="260"/>
  <c r="AF112" i="260"/>
  <c r="AE114" i="260"/>
  <c r="AD261" i="264"/>
  <c r="AG86" i="260"/>
  <c r="AG87" i="260" s="1"/>
  <c r="AD167" i="260"/>
  <c r="AG108" i="260"/>
  <c r="AG109" i="260" s="1"/>
  <c r="AD163" i="264"/>
  <c r="AD165" i="264" s="1"/>
  <c r="AD168" i="264" s="1"/>
  <c r="AG179" i="264"/>
  <c r="AH184" i="264"/>
  <c r="AE90" i="260"/>
  <c r="AE92" i="260" s="1"/>
  <c r="AG164" i="264"/>
  <c r="AH169" i="264"/>
  <c r="AC123" i="264"/>
  <c r="AC125" i="264" s="1"/>
  <c r="AC170" i="264"/>
  <c r="AB123" i="264"/>
  <c r="AB125" i="264" s="1"/>
  <c r="AB170" i="264"/>
  <c r="AE165" i="260"/>
  <c r="AE118" i="264"/>
  <c r="AG46" i="260"/>
  <c r="AG47" i="260" s="1"/>
  <c r="AH113" i="264"/>
  <c r="AG68" i="261"/>
  <c r="AG194" i="264"/>
  <c r="AF12" i="260"/>
  <c r="AF13" i="260" s="1"/>
  <c r="AG11" i="260"/>
  <c r="AC58" i="261"/>
  <c r="AC42" i="261"/>
  <c r="AC142" i="44"/>
  <c r="AC110" i="44"/>
  <c r="AD68" i="44"/>
  <c r="AC37" i="261"/>
  <c r="AB143" i="44"/>
  <c r="AB95" i="44"/>
  <c r="AB96" i="44" s="1"/>
  <c r="AB13" i="28"/>
  <c r="AC92" i="44"/>
  <c r="AB111" i="44"/>
  <c r="AB112" i="44" s="1"/>
  <c r="AB257" i="264"/>
  <c r="AB258" i="264" s="1"/>
  <c r="AB129" i="44"/>
  <c r="AA135" i="44"/>
  <c r="AA136" i="44" s="1"/>
  <c r="Z3" i="264"/>
  <c r="Z3" i="346"/>
  <c r="Z3" i="260"/>
  <c r="Z3" i="49"/>
  <c r="Z3" i="46"/>
  <c r="Z3" i="353"/>
  <c r="Z3" i="258"/>
  <c r="Z3" i="261"/>
  <c r="Z3" i="271"/>
  <c r="Z3" i="259"/>
  <c r="Z3" i="28"/>
  <c r="Z3" i="44"/>
  <c r="Z3" i="262"/>
  <c r="AA312" i="264"/>
  <c r="AA313" i="264" s="1"/>
  <c r="AA275" i="264"/>
  <c r="AA295" i="264"/>
  <c r="AA253" i="264"/>
  <c r="AA254" i="264" s="1"/>
  <c r="AA307" i="264"/>
  <c r="AA300" i="264"/>
  <c r="AA288" i="264"/>
  <c r="AA262" i="264"/>
  <c r="AA144" i="44"/>
  <c r="AA145" i="44" s="1"/>
  <c r="AB119" i="44"/>
  <c r="AH154" i="264"/>
  <c r="AG119" i="264"/>
  <c r="AH199" i="264"/>
  <c r="AH124" i="264"/>
  <c r="AH12" i="353"/>
  <c r="AF21" i="262"/>
  <c r="AH78" i="264"/>
  <c r="O18" i="28"/>
  <c r="AH90" i="44"/>
  <c r="AH127" i="44"/>
  <c r="AG175" i="44"/>
  <c r="AG29" i="353" s="1"/>
  <c r="AI2" i="259"/>
  <c r="AI256" i="264"/>
  <c r="AI252" i="264"/>
  <c r="AI99" i="264"/>
  <c r="AI41" i="264"/>
  <c r="AI42" i="264" s="1"/>
  <c r="AI46" i="264" s="1"/>
  <c r="AI47" i="264" s="1"/>
  <c r="AI31" i="264"/>
  <c r="AI21" i="264"/>
  <c r="AI26" i="264"/>
  <c r="AI2" i="264"/>
  <c r="AI2" i="258"/>
  <c r="AI2" i="262"/>
  <c r="AI2" i="49"/>
  <c r="AI2" i="353"/>
  <c r="AI2" i="346"/>
  <c r="AI2" i="28"/>
  <c r="AI2" i="261"/>
  <c r="AI2" i="46"/>
  <c r="AI2" i="260"/>
  <c r="AI11" i="271"/>
  <c r="AI12" i="271" s="1"/>
  <c r="AI15" i="271" s="1"/>
  <c r="AI16" i="271" s="1"/>
  <c r="AI2" i="271"/>
  <c r="AI25" i="44"/>
  <c r="AI27" i="44" s="1"/>
  <c r="AI11" i="353" s="1"/>
  <c r="AI87" i="44"/>
  <c r="AI88" i="44" s="1"/>
  <c r="AI22" i="262" s="1"/>
  <c r="AI63" i="44"/>
  <c r="AI54" i="44" s="1"/>
  <c r="AI55" i="44" s="1"/>
  <c r="AI79" i="44"/>
  <c r="AI80" i="44" s="1"/>
  <c r="AI190" i="44" s="1"/>
  <c r="AI59" i="44"/>
  <c r="AI60" i="44" s="1"/>
  <c r="AI36" i="261" s="1"/>
  <c r="AI40" i="44"/>
  <c r="AI41" i="44" s="1"/>
  <c r="AI31" i="44"/>
  <c r="AI33" i="44" s="1"/>
  <c r="AI2" i="44"/>
  <c r="AK32" i="44"/>
  <c r="AK18" i="44"/>
  <c r="AK19" i="44" s="1"/>
  <c r="AK22" i="44" s="1"/>
  <c r="AK53" i="44" s="1"/>
  <c r="AH4" i="259"/>
  <c r="AH4" i="264"/>
  <c r="AH4" i="49"/>
  <c r="AH4" i="258"/>
  <c r="AH4" i="262"/>
  <c r="AH4" i="260"/>
  <c r="AH4" i="353"/>
  <c r="AH4" i="28"/>
  <c r="AH4" i="346"/>
  <c r="AH4" i="261"/>
  <c r="AH4" i="271"/>
  <c r="AH4" i="46"/>
  <c r="AH4" i="44"/>
  <c r="AH39" i="28"/>
  <c r="AH11" i="28"/>
  <c r="AH174" i="44"/>
  <c r="AH106" i="44"/>
  <c r="AH20" i="271"/>
  <c r="AH21" i="271" s="1"/>
  <c r="AH19" i="46" s="1"/>
  <c r="AH20" i="46" s="1"/>
  <c r="AH30" i="271"/>
  <c r="AH31" i="271" s="1"/>
  <c r="AH25" i="271"/>
  <c r="AH26" i="271" s="1"/>
  <c r="AG16" i="353"/>
  <c r="AL5" i="259"/>
  <c r="AL5" i="264"/>
  <c r="AL5" i="49"/>
  <c r="AL5" i="258"/>
  <c r="AL16" i="346"/>
  <c r="AL5" i="346"/>
  <c r="AL5" i="28"/>
  <c r="AL5" i="353"/>
  <c r="AL5" i="261"/>
  <c r="AL5" i="44"/>
  <c r="AL5" i="46"/>
  <c r="AL5" i="271"/>
  <c r="AM10" i="44"/>
  <c r="AL5" i="262"/>
  <c r="AL13" i="44"/>
  <c r="AL14" i="44" s="1"/>
  <c r="AL43" i="44" s="1"/>
  <c r="AL5" i="260"/>
  <c r="AH102" i="44"/>
  <c r="AH103" i="44" s="1"/>
  <c r="AH74" i="44"/>
  <c r="AH75" i="44" s="1"/>
  <c r="AH170" i="44"/>
  <c r="AH171" i="44" s="1"/>
  <c r="AH173" i="44" s="1"/>
  <c r="AH64" i="44"/>
  <c r="AH54" i="264"/>
  <c r="AH66" i="264"/>
  <c r="AH60" i="264"/>
  <c r="AH72" i="264"/>
  <c r="AJ26" i="44"/>
  <c r="AJ169" i="44"/>
  <c r="AJ101" i="44"/>
  <c r="AJ73" i="44"/>
  <c r="AJ23" i="44"/>
  <c r="AF25" i="46"/>
  <c r="AF311" i="264"/>
  <c r="AG105" i="44"/>
  <c r="AG107" i="44" s="1"/>
  <c r="AF17" i="346"/>
  <c r="AH126" i="44"/>
  <c r="AH66" i="44"/>
  <c r="AH89" i="262"/>
  <c r="AH91" i="44"/>
  <c r="AH45" i="353"/>
  <c r="AH34" i="346"/>
  <c r="AH16" i="258"/>
  <c r="AH47" i="28"/>
  <c r="AH28" i="258"/>
  <c r="AH115" i="44"/>
  <c r="AI116" i="44" s="1"/>
  <c r="AI33" i="262" s="1"/>
  <c r="AH47" i="346"/>
  <c r="AH58" i="28"/>
  <c r="AH101" i="262"/>
  <c r="AH30" i="28"/>
  <c r="AH118" i="44"/>
  <c r="AH66" i="258"/>
  <c r="AH128" i="44"/>
  <c r="AH80" i="258"/>
  <c r="AF33" i="346"/>
  <c r="AF18" i="353"/>
  <c r="AG12" i="346"/>
  <c r="AG13" i="346" s="1"/>
  <c r="AG17" i="346" s="1"/>
  <c r="AG67" i="44"/>
  <c r="O12" i="28"/>
  <c r="O14" i="28" s="1"/>
  <c r="O19" i="28" s="1"/>
  <c r="O24" i="28"/>
  <c r="N25" i="28"/>
  <c r="N26" i="28" s="1"/>
  <c r="P263" i="264"/>
  <c r="AH48" i="44" l="1"/>
  <c r="AH49" i="44" s="1"/>
  <c r="AH125" i="44" s="1"/>
  <c r="AI45" i="44"/>
  <c r="AI141" i="44" s="1"/>
  <c r="AH134" i="264"/>
  <c r="AF60" i="260"/>
  <c r="AF133" i="264"/>
  <c r="AF135" i="264" s="1"/>
  <c r="AF138" i="264" s="1"/>
  <c r="AI229" i="264"/>
  <c r="AI139" i="264"/>
  <c r="AH159" i="260"/>
  <c r="AH224" i="264"/>
  <c r="AF170" i="260"/>
  <c r="AF223" i="264"/>
  <c r="AD230" i="264"/>
  <c r="AE225" i="264"/>
  <c r="AE228" i="264" s="1"/>
  <c r="AE208" i="264"/>
  <c r="AE210" i="264" s="1"/>
  <c r="AE213" i="264" s="1"/>
  <c r="AE215" i="264" s="1"/>
  <c r="AI44" i="44"/>
  <c r="AI10" i="261"/>
  <c r="AH87" i="261"/>
  <c r="AH11" i="261"/>
  <c r="AH12" i="261" s="1"/>
  <c r="AH93" i="261" s="1"/>
  <c r="AF26" i="46"/>
  <c r="AF148" i="260"/>
  <c r="AF149" i="260" s="1"/>
  <c r="AF152" i="260" s="1"/>
  <c r="AF154" i="260" s="1"/>
  <c r="AF169" i="260" s="1"/>
  <c r="AG144" i="260"/>
  <c r="AG145" i="260" s="1"/>
  <c r="AG158" i="260" s="1"/>
  <c r="AG160" i="260" s="1"/>
  <c r="AG147" i="260"/>
  <c r="AH23" i="260"/>
  <c r="AH24" i="260" s="1"/>
  <c r="AH29" i="260" s="1"/>
  <c r="AH140" i="260"/>
  <c r="AH141" i="260" s="1"/>
  <c r="AA191" i="44"/>
  <c r="AA187" i="44"/>
  <c r="AC181" i="44"/>
  <c r="AC36" i="260"/>
  <c r="AB182" i="44"/>
  <c r="AB183" i="44" s="1"/>
  <c r="AB85" i="261" s="1"/>
  <c r="AB186" i="44"/>
  <c r="AG50" i="260"/>
  <c r="AG31" i="260"/>
  <c r="AG112" i="264"/>
  <c r="AG114" i="264" s="1"/>
  <c r="AH128" i="260"/>
  <c r="AH30" i="260"/>
  <c r="AG129" i="260"/>
  <c r="AG133" i="260" s="1"/>
  <c r="AH13" i="46"/>
  <c r="AH14" i="46" s="1"/>
  <c r="AH112" i="264" s="1"/>
  <c r="AH114" i="264" s="1"/>
  <c r="AH119" i="260"/>
  <c r="AH120" i="260" s="1"/>
  <c r="AH127" i="260" s="1"/>
  <c r="AD168" i="260"/>
  <c r="AD178" i="264"/>
  <c r="AD180" i="264" s="1"/>
  <c r="AD183" i="264" s="1"/>
  <c r="AD185" i="264" s="1"/>
  <c r="AE132" i="260"/>
  <c r="AE134" i="260" s="1"/>
  <c r="AH209" i="264"/>
  <c r="AH153" i="260"/>
  <c r="AI214" i="264"/>
  <c r="AH56" i="260"/>
  <c r="AH149" i="264"/>
  <c r="AH113" i="260"/>
  <c r="AH91" i="260"/>
  <c r="AG112" i="260"/>
  <c r="AF114" i="260"/>
  <c r="AE261" i="264"/>
  <c r="AH86" i="260"/>
  <c r="AH87" i="260" s="1"/>
  <c r="AE167" i="260"/>
  <c r="AH108" i="260"/>
  <c r="AH109" i="260" s="1"/>
  <c r="AH179" i="264"/>
  <c r="AE163" i="264"/>
  <c r="AE165" i="264" s="1"/>
  <c r="AE168" i="264" s="1"/>
  <c r="AI184" i="264"/>
  <c r="AF90" i="260"/>
  <c r="AF92" i="260" s="1"/>
  <c r="AH164" i="264"/>
  <c r="AI169" i="264"/>
  <c r="AF165" i="260"/>
  <c r="AF118" i="264"/>
  <c r="AH46" i="260"/>
  <c r="AH47" i="260" s="1"/>
  <c r="AI113" i="264"/>
  <c r="AH68" i="261"/>
  <c r="AH194" i="264"/>
  <c r="AG12" i="260"/>
  <c r="AG13" i="260" s="1"/>
  <c r="AH11" i="260"/>
  <c r="AD120" i="264"/>
  <c r="AE120" i="264"/>
  <c r="AD58" i="261"/>
  <c r="AD37" i="261"/>
  <c r="AD110" i="44"/>
  <c r="AD142" i="44"/>
  <c r="AE68" i="44"/>
  <c r="AD42" i="261"/>
  <c r="AB253" i="264"/>
  <c r="AB254" i="264" s="1"/>
  <c r="AB275" i="264"/>
  <c r="AB288" i="264"/>
  <c r="AB312" i="264"/>
  <c r="AB313" i="264" s="1"/>
  <c r="AB262" i="264"/>
  <c r="AB307" i="264"/>
  <c r="AB300" i="264"/>
  <c r="AB295" i="264"/>
  <c r="AA3" i="49"/>
  <c r="AA3" i="353"/>
  <c r="AA3" i="271"/>
  <c r="AA3" i="28"/>
  <c r="AA3" i="260"/>
  <c r="AA3" i="258"/>
  <c r="AA3" i="46"/>
  <c r="AA3" i="259"/>
  <c r="AA3" i="262"/>
  <c r="AA3" i="261"/>
  <c r="AA3" i="44"/>
  <c r="AA3" i="346"/>
  <c r="AA3" i="264"/>
  <c r="AC13" i="28"/>
  <c r="AC111" i="44"/>
  <c r="AC112" i="44" s="1"/>
  <c r="AC95" i="44"/>
  <c r="AC96" i="44" s="1"/>
  <c r="AC143" i="44"/>
  <c r="AC257" i="264"/>
  <c r="AC258" i="264" s="1"/>
  <c r="AD92" i="44"/>
  <c r="AC119" i="44"/>
  <c r="AB144" i="44"/>
  <c r="AB145" i="44" s="1"/>
  <c r="AC129" i="44"/>
  <c r="AB135" i="44"/>
  <c r="AB136" i="44" s="1"/>
  <c r="AI154" i="264"/>
  <c r="AH119" i="264"/>
  <c r="AI199" i="264"/>
  <c r="AI124" i="264"/>
  <c r="AI12" i="353"/>
  <c r="AG21" i="262"/>
  <c r="AI78" i="264"/>
  <c r="P9" i="49"/>
  <c r="AH175" i="44"/>
  <c r="AH29" i="353" s="1"/>
  <c r="AG18" i="353"/>
  <c r="AG33" i="346"/>
  <c r="AM5" i="259"/>
  <c r="AM5" i="264"/>
  <c r="AM5" i="49"/>
  <c r="AM5" i="258"/>
  <c r="AM5" i="262"/>
  <c r="AM16" i="346"/>
  <c r="AM5" i="28"/>
  <c r="AM5" i="353"/>
  <c r="AM5" i="260"/>
  <c r="AM5" i="346"/>
  <c r="AM5" i="46"/>
  <c r="AM5" i="271"/>
  <c r="AN10" i="44"/>
  <c r="AM13" i="44"/>
  <c r="AM14" i="44" s="1"/>
  <c r="AM43" i="44" s="1"/>
  <c r="AM5" i="44"/>
  <c r="AM5" i="261"/>
  <c r="AK169" i="44"/>
  <c r="AK101" i="44"/>
  <c r="AK73" i="44"/>
  <c r="AK23" i="44"/>
  <c r="AK26" i="44"/>
  <c r="AI90" i="44"/>
  <c r="AI127" i="44"/>
  <c r="AI39" i="28"/>
  <c r="AI11" i="28"/>
  <c r="AI106" i="44"/>
  <c r="AI174" i="44"/>
  <c r="AI80" i="258"/>
  <c r="AI128" i="44"/>
  <c r="AI66" i="258"/>
  <c r="AI118" i="44"/>
  <c r="AI101" i="262"/>
  <c r="AI58" i="28"/>
  <c r="AI30" i="28"/>
  <c r="AI4" i="259"/>
  <c r="AI4" i="264"/>
  <c r="AI4" i="258"/>
  <c r="AI4" i="262"/>
  <c r="AI4" i="49"/>
  <c r="AI4" i="353"/>
  <c r="AI4" i="28"/>
  <c r="AI4" i="261"/>
  <c r="AI4" i="46"/>
  <c r="AI4" i="346"/>
  <c r="AI4" i="271"/>
  <c r="AI4" i="260"/>
  <c r="AI4" i="44"/>
  <c r="AI170" i="44"/>
  <c r="AI171" i="44" s="1"/>
  <c r="AI173" i="44" s="1"/>
  <c r="AI74" i="44"/>
  <c r="AI75" i="44" s="1"/>
  <c r="AI102" i="44"/>
  <c r="AI103" i="44" s="1"/>
  <c r="AI64" i="44"/>
  <c r="AG311" i="264"/>
  <c r="AG25" i="46"/>
  <c r="AG26" i="46" s="1"/>
  <c r="AJ2" i="259"/>
  <c r="AJ252" i="264"/>
  <c r="AJ256" i="264"/>
  <c r="AJ41" i="264"/>
  <c r="AJ42" i="264" s="1"/>
  <c r="AJ46" i="264" s="1"/>
  <c r="AJ47" i="264" s="1"/>
  <c r="AJ31" i="264"/>
  <c r="AJ21" i="264"/>
  <c r="AJ26" i="264"/>
  <c r="AJ2" i="264"/>
  <c r="AJ2" i="262"/>
  <c r="AJ2" i="49"/>
  <c r="AJ2" i="346"/>
  <c r="AJ2" i="28"/>
  <c r="AJ2" i="261"/>
  <c r="AJ2" i="260"/>
  <c r="AJ2" i="46"/>
  <c r="AJ11" i="271"/>
  <c r="AJ12" i="271" s="1"/>
  <c r="AJ15" i="271" s="1"/>
  <c r="AJ16" i="271" s="1"/>
  <c r="AJ2" i="271"/>
  <c r="AJ2" i="258"/>
  <c r="AJ2" i="353"/>
  <c r="AJ87" i="44"/>
  <c r="AJ88" i="44" s="1"/>
  <c r="AJ22" i="262" s="1"/>
  <c r="AJ63" i="44"/>
  <c r="AJ54" i="44" s="1"/>
  <c r="AJ55" i="44" s="1"/>
  <c r="AJ79" i="44"/>
  <c r="AJ80" i="44" s="1"/>
  <c r="AJ190" i="44" s="1"/>
  <c r="AJ59" i="44"/>
  <c r="AJ60" i="44" s="1"/>
  <c r="AJ36" i="261" s="1"/>
  <c r="AJ40" i="44"/>
  <c r="AJ41" i="44" s="1"/>
  <c r="AJ31" i="44"/>
  <c r="AJ33" i="44" s="1"/>
  <c r="AJ25" i="44"/>
  <c r="AJ27" i="44" s="1"/>
  <c r="AJ11" i="353" s="1"/>
  <c r="AJ2" i="44"/>
  <c r="AJ99" i="264"/>
  <c r="AH105" i="44"/>
  <c r="AH107" i="44" s="1"/>
  <c r="AL32" i="44"/>
  <c r="AL18" i="44"/>
  <c r="AL19" i="44" s="1"/>
  <c r="AL22" i="44" s="1"/>
  <c r="AL53" i="44" s="1"/>
  <c r="AI16" i="258"/>
  <c r="AI47" i="28"/>
  <c r="AI28" i="258"/>
  <c r="AI115" i="44"/>
  <c r="AJ116" i="44" s="1"/>
  <c r="AJ33" i="262" s="1"/>
  <c r="AI89" i="262"/>
  <c r="AI34" i="346"/>
  <c r="AI91" i="44"/>
  <c r="AI47" i="346"/>
  <c r="AI45" i="353"/>
  <c r="AI60" i="264"/>
  <c r="AI66" i="264"/>
  <c r="AI72" i="264"/>
  <c r="AI54" i="264"/>
  <c r="AH67" i="44"/>
  <c r="AH12" i="346"/>
  <c r="AH13" i="346" s="1"/>
  <c r="AH17" i="346" s="1"/>
  <c r="AH16" i="353"/>
  <c r="AI126" i="44"/>
  <c r="AI66" i="44"/>
  <c r="AI20" i="271"/>
  <c r="AI21" i="271" s="1"/>
  <c r="AI19" i="46" s="1"/>
  <c r="AI20" i="46" s="1"/>
  <c r="AI25" i="271"/>
  <c r="AI26" i="271" s="1"/>
  <c r="AI30" i="271"/>
  <c r="AI31" i="271" s="1"/>
  <c r="N67" i="49"/>
  <c r="N29" i="28"/>
  <c r="N66" i="28"/>
  <c r="N67" i="28" s="1"/>
  <c r="N73" i="28" s="1"/>
  <c r="O23" i="28"/>
  <c r="AI48" i="44" l="1"/>
  <c r="AI49" i="44" s="1"/>
  <c r="AI125" i="44" s="1"/>
  <c r="AJ45" i="44"/>
  <c r="AJ48" i="44" s="1"/>
  <c r="AI134" i="264"/>
  <c r="AG60" i="260"/>
  <c r="AG133" i="264"/>
  <c r="AG135" i="264" s="1"/>
  <c r="AG138" i="264" s="1"/>
  <c r="AJ229" i="264"/>
  <c r="AJ139" i="264"/>
  <c r="AI159" i="260"/>
  <c r="AI224" i="264"/>
  <c r="AG170" i="260"/>
  <c r="AG223" i="264"/>
  <c r="AE230" i="264"/>
  <c r="AF225" i="264"/>
  <c r="AF228" i="264" s="1"/>
  <c r="AJ44" i="44"/>
  <c r="AJ10" i="261"/>
  <c r="AI87" i="261"/>
  <c r="AI11" i="261"/>
  <c r="AI12" i="261" s="1"/>
  <c r="AI93" i="261" s="1"/>
  <c r="AF208" i="264"/>
  <c r="AF210" i="264" s="1"/>
  <c r="AF213" i="264" s="1"/>
  <c r="AF215" i="264" s="1"/>
  <c r="AG148" i="260"/>
  <c r="AG149" i="260" s="1"/>
  <c r="AG152" i="260" s="1"/>
  <c r="AG154" i="260" s="1"/>
  <c r="AG169" i="260" s="1"/>
  <c r="AH144" i="260"/>
  <c r="AH145" i="260" s="1"/>
  <c r="AH158" i="260" s="1"/>
  <c r="AH160" i="260" s="1"/>
  <c r="AH147" i="260"/>
  <c r="AI23" i="260"/>
  <c r="AI24" i="260" s="1"/>
  <c r="AI29" i="260" s="1"/>
  <c r="AI140" i="260"/>
  <c r="AI141" i="260" s="1"/>
  <c r="AB187" i="44"/>
  <c r="AB191" i="44"/>
  <c r="AD181" i="44"/>
  <c r="AD36" i="260"/>
  <c r="AC182" i="44"/>
  <c r="AC183" i="44" s="1"/>
  <c r="AC85" i="261" s="1"/>
  <c r="AC186" i="44"/>
  <c r="AH50" i="260"/>
  <c r="AH31" i="260"/>
  <c r="AH24" i="46"/>
  <c r="AI128" i="260"/>
  <c r="AI30" i="260"/>
  <c r="AH129" i="260"/>
  <c r="AH133" i="260" s="1"/>
  <c r="AI13" i="46"/>
  <c r="AI14" i="46" s="1"/>
  <c r="AI24" i="46" s="1"/>
  <c r="AI119" i="260"/>
  <c r="AI120" i="260" s="1"/>
  <c r="AI127" i="260" s="1"/>
  <c r="AE168" i="260"/>
  <c r="AE178" i="264"/>
  <c r="AE180" i="264" s="1"/>
  <c r="AE183" i="264" s="1"/>
  <c r="AE185" i="264" s="1"/>
  <c r="AF132" i="260"/>
  <c r="AF134" i="260" s="1"/>
  <c r="AI209" i="264"/>
  <c r="AI153" i="260"/>
  <c r="AJ214" i="264"/>
  <c r="AI56" i="260"/>
  <c r="AI149" i="264"/>
  <c r="AI113" i="260"/>
  <c r="AI91" i="260"/>
  <c r="AH112" i="260"/>
  <c r="AG114" i="260"/>
  <c r="AF261" i="264"/>
  <c r="AI86" i="260"/>
  <c r="AI87" i="260" s="1"/>
  <c r="AF167" i="260"/>
  <c r="AI108" i="260"/>
  <c r="AI109" i="260" s="1"/>
  <c r="AI179" i="264"/>
  <c r="AF163" i="264"/>
  <c r="AF165" i="264" s="1"/>
  <c r="AF168" i="264" s="1"/>
  <c r="AJ184" i="264"/>
  <c r="AG90" i="260"/>
  <c r="AG92" i="260" s="1"/>
  <c r="AI164" i="264"/>
  <c r="AJ169" i="264"/>
  <c r="AE123" i="264"/>
  <c r="AE125" i="264" s="1"/>
  <c r="AE170" i="264"/>
  <c r="AD123" i="264"/>
  <c r="AD125" i="264" s="1"/>
  <c r="AD170" i="264"/>
  <c r="AG165" i="260"/>
  <c r="AG118" i="264"/>
  <c r="AI46" i="260"/>
  <c r="AI47" i="260" s="1"/>
  <c r="AJ113" i="264"/>
  <c r="AI68" i="261"/>
  <c r="AI194" i="264"/>
  <c r="AH12" i="260"/>
  <c r="AH13" i="260" s="1"/>
  <c r="AI11" i="260"/>
  <c r="AF120" i="264"/>
  <c r="AB3" i="49"/>
  <c r="AB3" i="271"/>
  <c r="AB3" i="262"/>
  <c r="AB3" i="28"/>
  <c r="AB3" i="46"/>
  <c r="AB3" i="44"/>
  <c r="AB3" i="259"/>
  <c r="AB3" i="258"/>
  <c r="AB3" i="261"/>
  <c r="AB3" i="264"/>
  <c r="AB3" i="346"/>
  <c r="AB3" i="260"/>
  <c r="AB3" i="353"/>
  <c r="AD129" i="44"/>
  <c r="AC135" i="44"/>
  <c r="AC136" i="44" s="1"/>
  <c r="AD13" i="28"/>
  <c r="AD143" i="44"/>
  <c r="AE92" i="44"/>
  <c r="AD95" i="44"/>
  <c r="AD96" i="44" s="1"/>
  <c r="AD257" i="264"/>
  <c r="AD258" i="264" s="1"/>
  <c r="AD111" i="44"/>
  <c r="AD112" i="44" s="1"/>
  <c r="AC300" i="264"/>
  <c r="AC262" i="264"/>
  <c r="AC295" i="264"/>
  <c r="AC312" i="264"/>
  <c r="AC313" i="264" s="1"/>
  <c r="AC288" i="264"/>
  <c r="AC307" i="264"/>
  <c r="AC275" i="264"/>
  <c r="AC253" i="264"/>
  <c r="AC254" i="264" s="1"/>
  <c r="AD119" i="44"/>
  <c r="AC144" i="44"/>
  <c r="AC145" i="44" s="1"/>
  <c r="AE58" i="261"/>
  <c r="AE37" i="261"/>
  <c r="AE142" i="44"/>
  <c r="AE110" i="44"/>
  <c r="AE42" i="261"/>
  <c r="AF68" i="44"/>
  <c r="AJ154" i="264"/>
  <c r="AI119" i="264"/>
  <c r="AJ199" i="264"/>
  <c r="AJ124" i="264"/>
  <c r="AJ12" i="353"/>
  <c r="AH21" i="262"/>
  <c r="AJ78" i="264"/>
  <c r="P18" i="28"/>
  <c r="P12" i="28"/>
  <c r="P14" i="28" s="1"/>
  <c r="P19" i="28" s="1"/>
  <c r="P24" i="28"/>
  <c r="AI175" i="44"/>
  <c r="AI29" i="353" s="1"/>
  <c r="AJ39" i="28"/>
  <c r="AJ11" i="28"/>
  <c r="AJ174" i="44"/>
  <c r="AJ106" i="44"/>
  <c r="AJ126" i="44"/>
  <c r="AJ66" i="44"/>
  <c r="AJ30" i="271"/>
  <c r="AJ31" i="271" s="1"/>
  <c r="AJ20" i="271"/>
  <c r="AJ21" i="271" s="1"/>
  <c r="AJ19" i="46" s="1"/>
  <c r="AJ20" i="46" s="1"/>
  <c r="AJ25" i="271"/>
  <c r="AJ26" i="271" s="1"/>
  <c r="AJ66" i="264"/>
  <c r="AJ54" i="264"/>
  <c r="AJ60" i="264"/>
  <c r="AJ72" i="264"/>
  <c r="AK256" i="264"/>
  <c r="AK2" i="259"/>
  <c r="AK99" i="264"/>
  <c r="AK252" i="264"/>
  <c r="AK41" i="264"/>
  <c r="AK42" i="264" s="1"/>
  <c r="AK46" i="264" s="1"/>
  <c r="AK47" i="264" s="1"/>
  <c r="AK26" i="264"/>
  <c r="AK2" i="264"/>
  <c r="AK21" i="264"/>
  <c r="AK2" i="49"/>
  <c r="AK2" i="262"/>
  <c r="AK2" i="346"/>
  <c r="AK31" i="264"/>
  <c r="AK2" i="258"/>
  <c r="AK2" i="353"/>
  <c r="AK2" i="28"/>
  <c r="AK2" i="261"/>
  <c r="AK2" i="260"/>
  <c r="AK79" i="44"/>
  <c r="AK80" i="44" s="1"/>
  <c r="AK190" i="44" s="1"/>
  <c r="AK59" i="44"/>
  <c r="AK60" i="44" s="1"/>
  <c r="AK36" i="261" s="1"/>
  <c r="AK40" i="44"/>
  <c r="AK41" i="44" s="1"/>
  <c r="AK31" i="44"/>
  <c r="AK33" i="44" s="1"/>
  <c r="AK11" i="271"/>
  <c r="AK12" i="271" s="1"/>
  <c r="AK15" i="271" s="1"/>
  <c r="AK16" i="271" s="1"/>
  <c r="AK2" i="46"/>
  <c r="AK25" i="44"/>
  <c r="AK27" i="44" s="1"/>
  <c r="AK11" i="353" s="1"/>
  <c r="AK2" i="271"/>
  <c r="AK87" i="44"/>
  <c r="AK88" i="44" s="1"/>
  <c r="AK22" i="262" s="1"/>
  <c r="AK63" i="44"/>
  <c r="AK54" i="44" s="1"/>
  <c r="AK55" i="44" s="1"/>
  <c r="AK2" i="44"/>
  <c r="AJ58" i="28"/>
  <c r="AJ101" i="262"/>
  <c r="AJ30" i="28"/>
  <c r="AJ80" i="258"/>
  <c r="AJ128" i="44"/>
  <c r="AJ66" i="258"/>
  <c r="AJ118" i="44"/>
  <c r="AL23" i="44"/>
  <c r="AL26" i="44"/>
  <c r="AL169" i="44"/>
  <c r="AL101" i="44"/>
  <c r="AL73" i="44"/>
  <c r="AH18" i="353"/>
  <c r="AH33" i="346"/>
  <c r="AJ90" i="44"/>
  <c r="AJ127" i="44"/>
  <c r="AI67" i="44"/>
  <c r="AI12" i="346"/>
  <c r="AI13" i="346" s="1"/>
  <c r="AI17" i="346" s="1"/>
  <c r="AI16" i="353"/>
  <c r="AM18" i="44"/>
  <c r="AM19" i="44" s="1"/>
  <c r="AM22" i="44" s="1"/>
  <c r="AM53" i="44" s="1"/>
  <c r="AM32" i="44"/>
  <c r="AJ4" i="259"/>
  <c r="AJ4" i="264"/>
  <c r="AJ4" i="262"/>
  <c r="AJ4" i="49"/>
  <c r="AJ4" i="28"/>
  <c r="AJ4" i="261"/>
  <c r="AJ4" i="353"/>
  <c r="AJ4" i="346"/>
  <c r="AJ4" i="258"/>
  <c r="AJ4" i="271"/>
  <c r="AJ4" i="260"/>
  <c r="AJ4" i="46"/>
  <c r="AJ4" i="44"/>
  <c r="AJ170" i="44"/>
  <c r="AJ171" i="44" s="1"/>
  <c r="AJ173" i="44" s="1"/>
  <c r="AJ102" i="44"/>
  <c r="AJ103" i="44" s="1"/>
  <c r="AJ74" i="44"/>
  <c r="AJ75" i="44" s="1"/>
  <c r="AJ64" i="44"/>
  <c r="AI105" i="44"/>
  <c r="AI107" i="44" s="1"/>
  <c r="AN5" i="259"/>
  <c r="AN5" i="264"/>
  <c r="AN5" i="258"/>
  <c r="AN5" i="262"/>
  <c r="AN5" i="49"/>
  <c r="AN5" i="353"/>
  <c r="AN5" i="346"/>
  <c r="AN5" i="261"/>
  <c r="AN5" i="46"/>
  <c r="AN16" i="346"/>
  <c r="AN5" i="271"/>
  <c r="AN5" i="28"/>
  <c r="AN5" i="260"/>
  <c r="AN13" i="44"/>
  <c r="AN14" i="44" s="1"/>
  <c r="AN43" i="44" s="1"/>
  <c r="AN5" i="44"/>
  <c r="AO10" i="44"/>
  <c r="AJ34" i="346"/>
  <c r="AJ115" i="44"/>
  <c r="AK116" i="44" s="1"/>
  <c r="AK33" i="262" s="1"/>
  <c r="AJ89" i="262"/>
  <c r="AJ16" i="258"/>
  <c r="AJ47" i="346"/>
  <c r="AJ91" i="44"/>
  <c r="AJ45" i="353"/>
  <c r="AJ47" i="28"/>
  <c r="AJ28" i="258"/>
  <c r="AH311" i="264"/>
  <c r="AH25" i="46"/>
  <c r="O65" i="28"/>
  <c r="O17" i="28"/>
  <c r="O20" i="28" s="1"/>
  <c r="O25" i="28" s="1"/>
  <c r="O26" i="28" s="1"/>
  <c r="Q263" i="264"/>
  <c r="AJ141" i="44" l="1"/>
  <c r="AK45" i="44"/>
  <c r="AK141" i="44" s="1"/>
  <c r="AJ49" i="44"/>
  <c r="AJ125" i="44" s="1"/>
  <c r="AJ134" i="264"/>
  <c r="AH60" i="260"/>
  <c r="AH133" i="264"/>
  <c r="AH135" i="264" s="1"/>
  <c r="AH138" i="264" s="1"/>
  <c r="AK229" i="264"/>
  <c r="AK139" i="264"/>
  <c r="AJ159" i="260"/>
  <c r="AJ224" i="264"/>
  <c r="AH170" i="260"/>
  <c r="AH223" i="264"/>
  <c r="AG225" i="264"/>
  <c r="AG228" i="264" s="1"/>
  <c r="AF230" i="264"/>
  <c r="AK44" i="44"/>
  <c r="AK10" i="261"/>
  <c r="AJ87" i="261"/>
  <c r="AJ11" i="261"/>
  <c r="AJ12" i="261" s="1"/>
  <c r="AJ93" i="261" s="1"/>
  <c r="AG208" i="264"/>
  <c r="AG210" i="264" s="1"/>
  <c r="AG213" i="264" s="1"/>
  <c r="AG215" i="264" s="1"/>
  <c r="AH26" i="46"/>
  <c r="AH148" i="260"/>
  <c r="AH149" i="260" s="1"/>
  <c r="AH152" i="260" s="1"/>
  <c r="AH154" i="260" s="1"/>
  <c r="AH169" i="260" s="1"/>
  <c r="AI144" i="260"/>
  <c r="AI145" i="260" s="1"/>
  <c r="AI158" i="260" s="1"/>
  <c r="AI160" i="260" s="1"/>
  <c r="AI147" i="260"/>
  <c r="AJ23" i="260"/>
  <c r="AJ24" i="260" s="1"/>
  <c r="AJ29" i="260" s="1"/>
  <c r="AJ140" i="260"/>
  <c r="AJ141" i="260" s="1"/>
  <c r="AC191" i="44"/>
  <c r="AC187" i="44"/>
  <c r="AE181" i="44"/>
  <c r="AE36" i="260"/>
  <c r="AD182" i="44"/>
  <c r="AD183" i="44" s="1"/>
  <c r="AD85" i="261" s="1"/>
  <c r="AD186" i="44"/>
  <c r="AI50" i="260"/>
  <c r="AI31" i="260"/>
  <c r="AI112" i="264"/>
  <c r="AI114" i="264" s="1"/>
  <c r="AJ128" i="260"/>
  <c r="AJ30" i="260"/>
  <c r="AI129" i="260"/>
  <c r="AI133" i="260" s="1"/>
  <c r="AJ13" i="46"/>
  <c r="AJ14" i="46" s="1"/>
  <c r="AJ24" i="46" s="1"/>
  <c r="AJ119" i="260"/>
  <c r="AJ120" i="260" s="1"/>
  <c r="AJ127" i="260" s="1"/>
  <c r="AF168" i="260"/>
  <c r="AF178" i="264"/>
  <c r="AF180" i="264" s="1"/>
  <c r="AF183" i="264" s="1"/>
  <c r="AF185" i="264" s="1"/>
  <c r="AG132" i="260"/>
  <c r="AG134" i="260" s="1"/>
  <c r="AJ209" i="264"/>
  <c r="AJ153" i="260"/>
  <c r="AK214" i="264"/>
  <c r="AJ149" i="264"/>
  <c r="AJ56" i="260"/>
  <c r="AJ113" i="260"/>
  <c r="AJ91" i="260"/>
  <c r="AI112" i="260"/>
  <c r="AH114" i="260"/>
  <c r="AG261" i="264"/>
  <c r="AJ86" i="260"/>
  <c r="AJ87" i="260" s="1"/>
  <c r="AG167" i="260"/>
  <c r="AJ108" i="260"/>
  <c r="AJ109" i="260" s="1"/>
  <c r="AG163" i="264"/>
  <c r="AG165" i="264" s="1"/>
  <c r="AG168" i="264" s="1"/>
  <c r="AJ179" i="264"/>
  <c r="AK184" i="264"/>
  <c r="AH90" i="260"/>
  <c r="AH92" i="260" s="1"/>
  <c r="AJ164" i="264"/>
  <c r="AK169" i="264"/>
  <c r="AF123" i="264"/>
  <c r="AF125" i="264" s="1"/>
  <c r="AF170" i="264"/>
  <c r="AH165" i="260"/>
  <c r="AH118" i="264"/>
  <c r="AJ46" i="260"/>
  <c r="AJ47" i="260" s="1"/>
  <c r="AK113" i="264"/>
  <c r="AJ68" i="261"/>
  <c r="AJ194" i="264"/>
  <c r="AI12" i="260"/>
  <c r="AI13" i="260" s="1"/>
  <c r="AJ11" i="260"/>
  <c r="AD275" i="264"/>
  <c r="AD253" i="264"/>
  <c r="AD254" i="264" s="1"/>
  <c r="AD288" i="264"/>
  <c r="AD312" i="264"/>
  <c r="AD313" i="264" s="1"/>
  <c r="AD262" i="264"/>
  <c r="AD295" i="264"/>
  <c r="AD307" i="264"/>
  <c r="AD300" i="264"/>
  <c r="AE129" i="44"/>
  <c r="AD135" i="44"/>
  <c r="AD136" i="44" s="1"/>
  <c r="AF58" i="261"/>
  <c r="AF42" i="261"/>
  <c r="AG68" i="44"/>
  <c r="AF110" i="44"/>
  <c r="AF142" i="44"/>
  <c r="AF37" i="261"/>
  <c r="AD144" i="44"/>
  <c r="AD145" i="44" s="1"/>
  <c r="AE119" i="44"/>
  <c r="AE95" i="44"/>
  <c r="AE96" i="44" s="1"/>
  <c r="AE13" i="28"/>
  <c r="AE111" i="44"/>
  <c r="AE112" i="44" s="1"/>
  <c r="AE257" i="264"/>
  <c r="AE258" i="264" s="1"/>
  <c r="AF92" i="44"/>
  <c r="AE143" i="44"/>
  <c r="AC3" i="259"/>
  <c r="AC3" i="258"/>
  <c r="AC3" i="28"/>
  <c r="AC3" i="44"/>
  <c r="AC3" i="264"/>
  <c r="AC3" i="46"/>
  <c r="AC3" i="353"/>
  <c r="AC3" i="49"/>
  <c r="AC3" i="346"/>
  <c r="AC3" i="260"/>
  <c r="AC3" i="262"/>
  <c r="AC3" i="271"/>
  <c r="AC3" i="261"/>
  <c r="AK154" i="264"/>
  <c r="AJ119" i="264"/>
  <c r="AK199" i="264"/>
  <c r="AK124" i="264"/>
  <c r="AB18" i="346"/>
  <c r="AB23" i="346" s="1"/>
  <c r="AK12" i="353"/>
  <c r="AI21" i="262"/>
  <c r="AJ175" i="44"/>
  <c r="AJ29" i="353" s="1"/>
  <c r="AK78" i="264"/>
  <c r="AN18" i="44"/>
  <c r="AN19" i="44" s="1"/>
  <c r="AN22" i="44" s="1"/>
  <c r="AN53" i="44" s="1"/>
  <c r="AN32" i="44"/>
  <c r="AK170" i="44"/>
  <c r="AK171" i="44" s="1"/>
  <c r="AK173" i="44" s="1"/>
  <c r="AK102" i="44"/>
  <c r="AK103" i="44" s="1"/>
  <c r="AK74" i="44"/>
  <c r="AK75" i="44" s="1"/>
  <c r="AK64" i="44"/>
  <c r="AK126" i="44"/>
  <c r="AK66" i="44"/>
  <c r="AO5" i="259"/>
  <c r="AO5" i="264"/>
  <c r="AO5" i="262"/>
  <c r="AO5" i="49"/>
  <c r="AO5" i="28"/>
  <c r="AO5" i="258"/>
  <c r="AO5" i="353"/>
  <c r="AO5" i="346"/>
  <c r="AO5" i="261"/>
  <c r="AO16" i="346"/>
  <c r="AO5" i="271"/>
  <c r="AO5" i="260"/>
  <c r="AO5" i="46"/>
  <c r="AO5" i="44"/>
  <c r="AP10" i="44"/>
  <c r="AO13" i="44"/>
  <c r="AO14" i="44" s="1"/>
  <c r="AO43" i="44" s="1"/>
  <c r="AJ105" i="44"/>
  <c r="AJ107" i="44" s="1"/>
  <c r="AL2" i="259"/>
  <c r="AL99" i="264"/>
  <c r="AL252" i="264"/>
  <c r="AL256" i="264"/>
  <c r="AL41" i="264"/>
  <c r="AL42" i="264" s="1"/>
  <c r="AL46" i="264" s="1"/>
  <c r="AL47" i="264" s="1"/>
  <c r="AL31" i="264"/>
  <c r="AL26" i="264"/>
  <c r="AL21" i="264"/>
  <c r="AL2" i="49"/>
  <c r="AL2" i="258"/>
  <c r="AL2" i="262"/>
  <c r="AL2" i="264"/>
  <c r="AL2" i="353"/>
  <c r="AL2" i="260"/>
  <c r="AL2" i="28"/>
  <c r="AL2" i="346"/>
  <c r="AL2" i="261"/>
  <c r="AL2" i="46"/>
  <c r="AL11" i="271"/>
  <c r="AL12" i="271" s="1"/>
  <c r="AL15" i="271" s="1"/>
  <c r="AL16" i="271" s="1"/>
  <c r="AL2" i="271"/>
  <c r="AL25" i="44"/>
  <c r="AL27" i="44" s="1"/>
  <c r="AL11" i="353" s="1"/>
  <c r="AL87" i="44"/>
  <c r="AL88" i="44" s="1"/>
  <c r="AL22" i="262" s="1"/>
  <c r="AL63" i="44"/>
  <c r="AL54" i="44" s="1"/>
  <c r="AL55" i="44" s="1"/>
  <c r="AL79" i="44"/>
  <c r="AL80" i="44" s="1"/>
  <c r="AL190" i="44" s="1"/>
  <c r="AL59" i="44"/>
  <c r="AL60" i="44" s="1"/>
  <c r="AL36" i="261" s="1"/>
  <c r="AL2" i="44"/>
  <c r="AL40" i="44"/>
  <c r="AL41" i="44" s="1"/>
  <c r="AL31" i="44"/>
  <c r="AL33" i="44" s="1"/>
  <c r="AK34" i="346"/>
  <c r="AK47" i="28"/>
  <c r="AK16" i="258"/>
  <c r="AK115" i="44"/>
  <c r="AL116" i="44" s="1"/>
  <c r="AL33" i="262" s="1"/>
  <c r="AK89" i="262"/>
  <c r="AK28" i="258"/>
  <c r="AK91" i="44"/>
  <c r="AK47" i="346"/>
  <c r="AK45" i="353"/>
  <c r="AK30" i="271"/>
  <c r="AK31" i="271" s="1"/>
  <c r="AK25" i="271"/>
  <c r="AK26" i="271" s="1"/>
  <c r="AK20" i="271"/>
  <c r="AK21" i="271" s="1"/>
  <c r="AK19" i="46" s="1"/>
  <c r="AK20" i="46" s="1"/>
  <c r="AK127" i="44"/>
  <c r="AK90" i="44"/>
  <c r="AK72" i="264"/>
  <c r="AK60" i="264"/>
  <c r="AK66" i="264"/>
  <c r="AK54" i="264"/>
  <c r="AJ16" i="353"/>
  <c r="AI18" i="353"/>
  <c r="AI33" i="346"/>
  <c r="AK4" i="259"/>
  <c r="AK4" i="264"/>
  <c r="AK4" i="49"/>
  <c r="AK4" i="346"/>
  <c r="AK4" i="262"/>
  <c r="AK4" i="353"/>
  <c r="AK4" i="28"/>
  <c r="AK4" i="258"/>
  <c r="AK4" i="261"/>
  <c r="AK4" i="260"/>
  <c r="AK4" i="46"/>
  <c r="AK4" i="271"/>
  <c r="AK4" i="44"/>
  <c r="AK101" i="262"/>
  <c r="AK30" i="28"/>
  <c r="AK66" i="258"/>
  <c r="AK128" i="44"/>
  <c r="AK80" i="258"/>
  <c r="AK118" i="44"/>
  <c r="AK58" i="28"/>
  <c r="AJ12" i="346"/>
  <c r="AJ13" i="346" s="1"/>
  <c r="AJ17" i="346" s="1"/>
  <c r="AJ67" i="44"/>
  <c r="AM169" i="44"/>
  <c r="AM26" i="44"/>
  <c r="AM101" i="44"/>
  <c r="AM73" i="44"/>
  <c r="AM23" i="44"/>
  <c r="AK11" i="28"/>
  <c r="AK174" i="44"/>
  <c r="AK106" i="44"/>
  <c r="AK39" i="28"/>
  <c r="AI311" i="264"/>
  <c r="AI25" i="46"/>
  <c r="AI26" i="46" s="1"/>
  <c r="Q9" i="49"/>
  <c r="O67" i="49"/>
  <c r="O66" i="28"/>
  <c r="O67" i="28" s="1"/>
  <c r="O73" i="28" s="1"/>
  <c r="P23" i="28"/>
  <c r="O29" i="28"/>
  <c r="AK48" i="44" l="1"/>
  <c r="AK49" i="44" s="1"/>
  <c r="AK125" i="44" s="1"/>
  <c r="AL45" i="44"/>
  <c r="AL48" i="44" s="1"/>
  <c r="AK134" i="264"/>
  <c r="AI60" i="260"/>
  <c r="AI133" i="264"/>
  <c r="AI135" i="264" s="1"/>
  <c r="AI138" i="264" s="1"/>
  <c r="AL229" i="264"/>
  <c r="AL139" i="264"/>
  <c r="AK159" i="260"/>
  <c r="AK224" i="264"/>
  <c r="AI170" i="260"/>
  <c r="AI223" i="264"/>
  <c r="AH208" i="264"/>
  <c r="AH210" i="264" s="1"/>
  <c r="AH213" i="264" s="1"/>
  <c r="AH215" i="264" s="1"/>
  <c r="AH225" i="264"/>
  <c r="AH228" i="264" s="1"/>
  <c r="AG230" i="264"/>
  <c r="AL44" i="44"/>
  <c r="AL10" i="261"/>
  <c r="AK87" i="261"/>
  <c r="AK11" i="261"/>
  <c r="AK12" i="261" s="1"/>
  <c r="AK93" i="261" s="1"/>
  <c r="AI148" i="260"/>
  <c r="AI149" i="260" s="1"/>
  <c r="AI152" i="260" s="1"/>
  <c r="AI154" i="260" s="1"/>
  <c r="AI169" i="260" s="1"/>
  <c r="AJ144" i="260"/>
  <c r="AJ145" i="260" s="1"/>
  <c r="AJ158" i="260" s="1"/>
  <c r="AJ160" i="260" s="1"/>
  <c r="AJ147" i="260"/>
  <c r="AK23" i="260"/>
  <c r="AK24" i="260" s="1"/>
  <c r="AK29" i="260" s="1"/>
  <c r="AK140" i="260"/>
  <c r="AK141" i="260" s="1"/>
  <c r="AD191" i="44"/>
  <c r="AD187" i="44"/>
  <c r="AJ129" i="260"/>
  <c r="AJ133" i="260" s="1"/>
  <c r="AF181" i="44"/>
  <c r="AF36" i="260"/>
  <c r="AE182" i="44"/>
  <c r="AE183" i="44" s="1"/>
  <c r="AE85" i="261" s="1"/>
  <c r="AE186" i="44"/>
  <c r="AJ50" i="260"/>
  <c r="AJ31" i="260"/>
  <c r="AK128" i="260"/>
  <c r="AK30" i="260"/>
  <c r="AJ112" i="264"/>
  <c r="AJ114" i="264" s="1"/>
  <c r="AK13" i="46"/>
  <c r="AK14" i="46" s="1"/>
  <c r="AK112" i="264" s="1"/>
  <c r="AK114" i="264" s="1"/>
  <c r="AK119" i="260"/>
  <c r="AK120" i="260" s="1"/>
  <c r="AK127" i="260" s="1"/>
  <c r="AG168" i="260"/>
  <c r="AG178" i="264"/>
  <c r="AG180" i="264" s="1"/>
  <c r="AG183" i="264" s="1"/>
  <c r="AG185" i="264" s="1"/>
  <c r="AH132" i="260"/>
  <c r="AH134" i="260" s="1"/>
  <c r="AK209" i="264"/>
  <c r="AK153" i="260"/>
  <c r="AL214" i="264"/>
  <c r="AK149" i="264"/>
  <c r="AK56" i="260"/>
  <c r="AK113" i="260"/>
  <c r="AK91" i="260"/>
  <c r="AJ112" i="260"/>
  <c r="AI114" i="260"/>
  <c r="AH261" i="264"/>
  <c r="AK86" i="260"/>
  <c r="AK87" i="260" s="1"/>
  <c r="AH167" i="260"/>
  <c r="AK108" i="260"/>
  <c r="AK109" i="260" s="1"/>
  <c r="AK179" i="264"/>
  <c r="AH163" i="264"/>
  <c r="AH165" i="264" s="1"/>
  <c r="AH168" i="264" s="1"/>
  <c r="AL184" i="264"/>
  <c r="AI90" i="260"/>
  <c r="AI92" i="260" s="1"/>
  <c r="AK164" i="264"/>
  <c r="AL169" i="264"/>
  <c r="AI165" i="260"/>
  <c r="AI118" i="264"/>
  <c r="AK46" i="260"/>
  <c r="AK47" i="260" s="1"/>
  <c r="AL113" i="264"/>
  <c r="AK68" i="261"/>
  <c r="AK194" i="264"/>
  <c r="AJ12" i="260"/>
  <c r="AJ13" i="260" s="1"/>
  <c r="AH120" i="264"/>
  <c r="AK11" i="260"/>
  <c r="AE312" i="264"/>
  <c r="AE313" i="264" s="1"/>
  <c r="AE288" i="264"/>
  <c r="AE307" i="264"/>
  <c r="AE300" i="264"/>
  <c r="AE295" i="264"/>
  <c r="AE262" i="264"/>
  <c r="AE275" i="264"/>
  <c r="AE253" i="264"/>
  <c r="AE254" i="264" s="1"/>
  <c r="AE144" i="44"/>
  <c r="AE145" i="44" s="1"/>
  <c r="AF119" i="44"/>
  <c r="AD3" i="259"/>
  <c r="AD3" i="44"/>
  <c r="AD3" i="264"/>
  <c r="AD3" i="346"/>
  <c r="AD3" i="49"/>
  <c r="AD3" i="353"/>
  <c r="AD3" i="46"/>
  <c r="AD3" i="271"/>
  <c r="AD3" i="262"/>
  <c r="AD3" i="260"/>
  <c r="AD3" i="258"/>
  <c r="AD3" i="261"/>
  <c r="AD3" i="28"/>
  <c r="AG58" i="261"/>
  <c r="AG110" i="44"/>
  <c r="AG142" i="44"/>
  <c r="AG42" i="261"/>
  <c r="AH68" i="44"/>
  <c r="AG37" i="261"/>
  <c r="AF129" i="44"/>
  <c r="AE135" i="44"/>
  <c r="AE136" i="44" s="1"/>
  <c r="AF143" i="44"/>
  <c r="AF95" i="44"/>
  <c r="AF96" i="44" s="1"/>
  <c r="AG92" i="44"/>
  <c r="AF257" i="264"/>
  <c r="AF258" i="264" s="1"/>
  <c r="AF13" i="28"/>
  <c r="AF111" i="44"/>
  <c r="AF112" i="44" s="1"/>
  <c r="AG120" i="264"/>
  <c r="AL154" i="264"/>
  <c r="AK119" i="264"/>
  <c r="AL199" i="264"/>
  <c r="AL124" i="264"/>
  <c r="AL12" i="353"/>
  <c r="AJ21" i="262"/>
  <c r="AL78" i="264"/>
  <c r="AK16" i="353"/>
  <c r="AL102" i="44"/>
  <c r="AL103" i="44" s="1"/>
  <c r="AL74" i="44"/>
  <c r="AL75" i="44" s="1"/>
  <c r="AL170" i="44"/>
  <c r="AL171" i="44" s="1"/>
  <c r="AL173" i="44" s="1"/>
  <c r="AL64" i="44"/>
  <c r="AL25" i="271"/>
  <c r="AL26" i="271" s="1"/>
  <c r="AL30" i="271"/>
  <c r="AL31" i="271" s="1"/>
  <c r="AL20" i="271"/>
  <c r="AL21" i="271" s="1"/>
  <c r="AL19" i="46" s="1"/>
  <c r="AL20" i="46" s="1"/>
  <c r="AO32" i="44"/>
  <c r="AO18" i="44"/>
  <c r="AO19" i="44" s="1"/>
  <c r="AO22" i="44" s="1"/>
  <c r="AO53" i="44" s="1"/>
  <c r="AK175" i="44"/>
  <c r="AK29" i="353" s="1"/>
  <c r="AN26" i="44"/>
  <c r="AN101" i="44"/>
  <c r="AN73" i="44"/>
  <c r="AN169" i="44"/>
  <c r="AN23" i="44"/>
  <c r="AJ311" i="264"/>
  <c r="AJ25" i="46"/>
  <c r="AJ26" i="46" s="1"/>
  <c r="AL89" i="262"/>
  <c r="AL91" i="44"/>
  <c r="AL16" i="258"/>
  <c r="AL115" i="44"/>
  <c r="AM116" i="44" s="1"/>
  <c r="AM33" i="262" s="1"/>
  <c r="AL34" i="346"/>
  <c r="AL47" i="28"/>
  <c r="AL45" i="353"/>
  <c r="AL28" i="258"/>
  <c r="AL47" i="346"/>
  <c r="AL54" i="264"/>
  <c r="AL66" i="264"/>
  <c r="AL60" i="264"/>
  <c r="AL72" i="264"/>
  <c r="AJ33" i="346"/>
  <c r="AJ18" i="353"/>
  <c r="AP5" i="259"/>
  <c r="AP5" i="264"/>
  <c r="AP5" i="49"/>
  <c r="AP5" i="258"/>
  <c r="AP16" i="346"/>
  <c r="AP5" i="346"/>
  <c r="AP5" i="262"/>
  <c r="AP5" i="28"/>
  <c r="AP5" i="260"/>
  <c r="AP5" i="46"/>
  <c r="AP5" i="353"/>
  <c r="AP5" i="261"/>
  <c r="AP5" i="271"/>
  <c r="AP5" i="44"/>
  <c r="AQ10" i="44"/>
  <c r="AP13" i="44"/>
  <c r="AP14" i="44" s="1"/>
  <c r="AP43" i="44" s="1"/>
  <c r="AK12" i="346"/>
  <c r="AK67" i="44"/>
  <c r="AL80" i="258"/>
  <c r="AL118" i="44"/>
  <c r="AL30" i="28"/>
  <c r="AL66" i="258"/>
  <c r="AL101" i="262"/>
  <c r="AL58" i="28"/>
  <c r="AL128" i="44"/>
  <c r="AL126" i="44"/>
  <c r="AL66" i="44"/>
  <c r="AM2" i="259"/>
  <c r="AM256" i="264"/>
  <c r="AM99" i="264"/>
  <c r="AM252" i="264"/>
  <c r="AM41" i="264"/>
  <c r="AM42" i="264" s="1"/>
  <c r="AM46" i="264" s="1"/>
  <c r="AM47" i="264" s="1"/>
  <c r="AM21" i="264"/>
  <c r="AM31" i="264"/>
  <c r="AM2" i="264"/>
  <c r="AM2" i="258"/>
  <c r="AM26" i="264"/>
  <c r="AM2" i="262"/>
  <c r="AM2" i="353"/>
  <c r="AM2" i="28"/>
  <c r="AM2" i="261"/>
  <c r="AM2" i="46"/>
  <c r="AM2" i="346"/>
  <c r="AM2" i="49"/>
  <c r="AM11" i="271"/>
  <c r="AM12" i="271" s="1"/>
  <c r="AM15" i="271" s="1"/>
  <c r="AM16" i="271" s="1"/>
  <c r="AM2" i="271"/>
  <c r="AM2" i="260"/>
  <c r="AM25" i="44"/>
  <c r="AM27" i="44" s="1"/>
  <c r="AM11" i="353" s="1"/>
  <c r="AM87" i="44"/>
  <c r="AM88" i="44" s="1"/>
  <c r="AM22" i="262" s="1"/>
  <c r="AM63" i="44"/>
  <c r="AM54" i="44" s="1"/>
  <c r="AM55" i="44" s="1"/>
  <c r="AM79" i="44"/>
  <c r="AM80" i="44" s="1"/>
  <c r="AM190" i="44" s="1"/>
  <c r="AM59" i="44"/>
  <c r="AM60" i="44" s="1"/>
  <c r="AM36" i="261" s="1"/>
  <c r="AM40" i="44"/>
  <c r="AM41" i="44" s="1"/>
  <c r="AM31" i="44"/>
  <c r="AM33" i="44" s="1"/>
  <c r="AM2" i="44"/>
  <c r="AL4" i="259"/>
  <c r="AL4" i="49"/>
  <c r="AL4" i="258"/>
  <c r="AL4" i="262"/>
  <c r="AL4" i="264"/>
  <c r="AL4" i="346"/>
  <c r="AL4" i="260"/>
  <c r="AL4" i="28"/>
  <c r="AL4" i="261"/>
  <c r="AL4" i="46"/>
  <c r="AL4" i="353"/>
  <c r="AL4" i="271"/>
  <c r="AL4" i="44"/>
  <c r="AL127" i="44"/>
  <c r="AL90" i="44"/>
  <c r="AL11" i="28"/>
  <c r="AL39" i="28"/>
  <c r="AL174" i="44"/>
  <c r="AL106" i="44"/>
  <c r="AK105" i="44"/>
  <c r="AK107" i="44" s="1"/>
  <c r="Q18" i="28"/>
  <c r="Q24" i="28"/>
  <c r="Q12" i="28"/>
  <c r="Q14" i="28" s="1"/>
  <c r="Q19" i="28" s="1"/>
  <c r="P65" i="28"/>
  <c r="P17" i="28"/>
  <c r="P20" i="28" s="1"/>
  <c r="P25" i="28" s="1"/>
  <c r="P26" i="28" s="1"/>
  <c r="R263" i="264"/>
  <c r="AM45" i="44" l="1"/>
  <c r="AL49" i="44"/>
  <c r="AL125" i="44" s="1"/>
  <c r="AL141" i="44"/>
  <c r="AL134" i="264"/>
  <c r="AJ60" i="260"/>
  <c r="AJ133" i="264"/>
  <c r="AJ135" i="264" s="1"/>
  <c r="AJ138" i="264" s="1"/>
  <c r="AM229" i="264"/>
  <c r="AM139" i="264"/>
  <c r="AI208" i="264"/>
  <c r="AI210" i="264" s="1"/>
  <c r="AI213" i="264" s="1"/>
  <c r="AI215" i="264" s="1"/>
  <c r="AL159" i="260"/>
  <c r="AL224" i="264"/>
  <c r="AH230" i="264"/>
  <c r="AJ170" i="260"/>
  <c r="AJ223" i="264"/>
  <c r="AI225" i="264"/>
  <c r="AI228" i="264" s="1"/>
  <c r="AI230" i="264" s="1"/>
  <c r="AL87" i="261"/>
  <c r="AL11" i="261"/>
  <c r="AL12" i="261" s="1"/>
  <c r="AL93" i="261" s="1"/>
  <c r="AM44" i="44"/>
  <c r="AN45" i="44" s="1"/>
  <c r="AM10" i="261"/>
  <c r="AJ148" i="260"/>
  <c r="AJ149" i="260" s="1"/>
  <c r="AJ152" i="260" s="1"/>
  <c r="AJ154" i="260" s="1"/>
  <c r="AJ169" i="260" s="1"/>
  <c r="AK144" i="260"/>
  <c r="AK145" i="260" s="1"/>
  <c r="AK158" i="260" s="1"/>
  <c r="AK160" i="260" s="1"/>
  <c r="AK147" i="260"/>
  <c r="AL23" i="260"/>
  <c r="AL24" i="260" s="1"/>
  <c r="AL29" i="260" s="1"/>
  <c r="AL140" i="260"/>
  <c r="AL141" i="260" s="1"/>
  <c r="AK31" i="260"/>
  <c r="AE191" i="44"/>
  <c r="AE187" i="44"/>
  <c r="AG181" i="44"/>
  <c r="AG36" i="260"/>
  <c r="AF182" i="44"/>
  <c r="AF183" i="44" s="1"/>
  <c r="AF186" i="44"/>
  <c r="AK50" i="260"/>
  <c r="AK24" i="46"/>
  <c r="AL128" i="260"/>
  <c r="AL30" i="260"/>
  <c r="AK129" i="260"/>
  <c r="AK133" i="260" s="1"/>
  <c r="AL13" i="46"/>
  <c r="AL14" i="46" s="1"/>
  <c r="AL24" i="46" s="1"/>
  <c r="AL119" i="260"/>
  <c r="AL120" i="260" s="1"/>
  <c r="AL127" i="260" s="1"/>
  <c r="AH168" i="260"/>
  <c r="AH178" i="264"/>
  <c r="AH180" i="264" s="1"/>
  <c r="AH183" i="264" s="1"/>
  <c r="AH185" i="264" s="1"/>
  <c r="AI132" i="260"/>
  <c r="AI134" i="260" s="1"/>
  <c r="AL209" i="264"/>
  <c r="AL153" i="260"/>
  <c r="AM214" i="264"/>
  <c r="AL149" i="264"/>
  <c r="AL56" i="260"/>
  <c r="AL113" i="260"/>
  <c r="AL91" i="260"/>
  <c r="AK112" i="260"/>
  <c r="AJ114" i="260"/>
  <c r="AI261" i="264"/>
  <c r="AL86" i="260"/>
  <c r="AL87" i="260" s="1"/>
  <c r="AI167" i="260"/>
  <c r="AL108" i="260"/>
  <c r="AL109" i="260" s="1"/>
  <c r="AI163" i="264"/>
  <c r="AI165" i="264" s="1"/>
  <c r="AI168" i="264" s="1"/>
  <c r="AL179" i="264"/>
  <c r="AM184" i="264"/>
  <c r="AJ90" i="260"/>
  <c r="AJ92" i="260" s="1"/>
  <c r="AL164" i="264"/>
  <c r="AM169" i="264"/>
  <c r="AG123" i="264"/>
  <c r="AG125" i="264" s="1"/>
  <c r="AG170" i="264"/>
  <c r="AH123" i="264"/>
  <c r="AH125" i="264" s="1"/>
  <c r="AH170" i="264"/>
  <c r="AJ165" i="260"/>
  <c r="AJ118" i="264"/>
  <c r="AL46" i="260"/>
  <c r="AL47" i="260" s="1"/>
  <c r="AM113" i="264"/>
  <c r="AL68" i="261"/>
  <c r="AL194" i="264"/>
  <c r="AK12" i="260"/>
  <c r="AK13" i="260" s="1"/>
  <c r="AL11" i="260"/>
  <c r="AF135" i="44"/>
  <c r="AF136" i="44" s="1"/>
  <c r="AG129" i="44"/>
  <c r="AF144" i="44"/>
  <c r="AF145" i="44" s="1"/>
  <c r="AG119" i="44"/>
  <c r="AG111" i="44"/>
  <c r="AG112" i="44" s="1"/>
  <c r="AG13" i="28"/>
  <c r="AG95" i="44"/>
  <c r="AG96" i="44" s="1"/>
  <c r="AG143" i="44"/>
  <c r="AH92" i="44"/>
  <c r="AG257" i="264"/>
  <c r="AG258" i="264" s="1"/>
  <c r="AH58" i="261"/>
  <c r="AH42" i="261"/>
  <c r="AI68" i="44"/>
  <c r="AH37" i="261"/>
  <c r="AH110" i="44"/>
  <c r="AH142" i="44"/>
  <c r="AF307" i="264"/>
  <c r="AF253" i="264"/>
  <c r="AF254" i="264" s="1"/>
  <c r="AF262" i="264"/>
  <c r="AF295" i="264"/>
  <c r="AF312" i="264"/>
  <c r="AF313" i="264" s="1"/>
  <c r="AF300" i="264"/>
  <c r="AF275" i="264"/>
  <c r="AF288" i="264"/>
  <c r="AE3" i="258"/>
  <c r="AE3" i="28"/>
  <c r="AE3" i="46"/>
  <c r="AE3" i="353"/>
  <c r="AE3" i="259"/>
  <c r="AE3" i="262"/>
  <c r="AE3" i="261"/>
  <c r="AE3" i="44"/>
  <c r="AE3" i="264"/>
  <c r="AE3" i="260"/>
  <c r="AE3" i="49"/>
  <c r="AE3" i="271"/>
  <c r="AE3" i="346"/>
  <c r="AM154" i="264"/>
  <c r="AL119" i="264"/>
  <c r="AM199" i="264"/>
  <c r="AM124" i="264"/>
  <c r="AM48" i="44"/>
  <c r="AM49" i="44" s="1"/>
  <c r="AM125" i="44" s="1"/>
  <c r="AM141" i="44"/>
  <c r="AM12" i="353"/>
  <c r="AK21" i="262"/>
  <c r="AM78" i="264"/>
  <c r="AM127" i="44"/>
  <c r="AM90" i="44"/>
  <c r="AM39" i="28"/>
  <c r="AM11" i="28"/>
  <c r="AM174" i="44"/>
  <c r="AM106" i="44"/>
  <c r="AM30" i="271"/>
  <c r="AM31" i="271" s="1"/>
  <c r="AM20" i="271"/>
  <c r="AM21" i="271" s="1"/>
  <c r="AM19" i="46" s="1"/>
  <c r="AM20" i="46" s="1"/>
  <c r="AM25" i="271"/>
  <c r="AM26" i="271" s="1"/>
  <c r="AK311" i="264"/>
  <c r="AK25" i="46"/>
  <c r="AP32" i="44"/>
  <c r="AP18" i="44"/>
  <c r="AP19" i="44" s="1"/>
  <c r="AP22" i="44" s="1"/>
  <c r="AP53" i="44" s="1"/>
  <c r="AO101" i="44"/>
  <c r="AO73" i="44"/>
  <c r="AO169" i="44"/>
  <c r="AO23" i="44"/>
  <c r="AO26" i="44"/>
  <c r="AL105" i="44"/>
  <c r="AL107" i="44" s="1"/>
  <c r="AQ5" i="259"/>
  <c r="AQ5" i="49"/>
  <c r="AQ5" i="258"/>
  <c r="AQ5" i="262"/>
  <c r="AQ5" i="264"/>
  <c r="AQ16" i="346"/>
  <c r="AQ5" i="28"/>
  <c r="AQ5" i="260"/>
  <c r="AQ5" i="353"/>
  <c r="AQ5" i="261"/>
  <c r="AQ5" i="346"/>
  <c r="AQ5" i="271"/>
  <c r="AQ5" i="46"/>
  <c r="AR10" i="44"/>
  <c r="AQ13" i="44"/>
  <c r="AQ14" i="44" s="1"/>
  <c r="AQ43" i="44" s="1"/>
  <c r="AQ5" i="44"/>
  <c r="AM101" i="262"/>
  <c r="AM30" i="28"/>
  <c r="AM66" i="258"/>
  <c r="AM128" i="44"/>
  <c r="AM80" i="258"/>
  <c r="AM58" i="28"/>
  <c r="AM118" i="44"/>
  <c r="AL12" i="346"/>
  <c r="AL13" i="346" s="1"/>
  <c r="AL17" i="346" s="1"/>
  <c r="AL67" i="44"/>
  <c r="AM170" i="44"/>
  <c r="AM171" i="44" s="1"/>
  <c r="AM173" i="44" s="1"/>
  <c r="AM74" i="44"/>
  <c r="AM75" i="44" s="1"/>
  <c r="AM102" i="44"/>
  <c r="AM103" i="44" s="1"/>
  <c r="AM64" i="44"/>
  <c r="AM16" i="258"/>
  <c r="AM47" i="28"/>
  <c r="AM28" i="258"/>
  <c r="AM115" i="44"/>
  <c r="AN116" i="44" s="1"/>
  <c r="AN33" i="262" s="1"/>
  <c r="AM89" i="262"/>
  <c r="AM34" i="346"/>
  <c r="AM91" i="44"/>
  <c r="AM47" i="346"/>
  <c r="AM45" i="353"/>
  <c r="AM60" i="264"/>
  <c r="AM66" i="264"/>
  <c r="AM72" i="264"/>
  <c r="AM54" i="264"/>
  <c r="AL175" i="44"/>
  <c r="AL29" i="353" s="1"/>
  <c r="AM4" i="259"/>
  <c r="AM4" i="264"/>
  <c r="AM4" i="258"/>
  <c r="AM4" i="262"/>
  <c r="AM4" i="49"/>
  <c r="AM4" i="353"/>
  <c r="AM4" i="261"/>
  <c r="AM4" i="46"/>
  <c r="AM4" i="28"/>
  <c r="AM4" i="260"/>
  <c r="AM4" i="346"/>
  <c r="AM4" i="271"/>
  <c r="AM4" i="44"/>
  <c r="AK33" i="346"/>
  <c r="AK18" i="353"/>
  <c r="AL16" i="353"/>
  <c r="AM126" i="44"/>
  <c r="AM66" i="44"/>
  <c r="AN2" i="259"/>
  <c r="AN252" i="264"/>
  <c r="AN99" i="264"/>
  <c r="AN256" i="264"/>
  <c r="AN21" i="264"/>
  <c r="AN31" i="264"/>
  <c r="AN2" i="264"/>
  <c r="AN26" i="264"/>
  <c r="AN2" i="262"/>
  <c r="AN2" i="49"/>
  <c r="AN2" i="28"/>
  <c r="AN41" i="264"/>
  <c r="AN42" i="264" s="1"/>
  <c r="AN46" i="264" s="1"/>
  <c r="AN47" i="264" s="1"/>
  <c r="AN2" i="353"/>
  <c r="AN2" i="261"/>
  <c r="AN2" i="258"/>
  <c r="AN2" i="346"/>
  <c r="AN11" i="271"/>
  <c r="AN12" i="271" s="1"/>
  <c r="AN15" i="271" s="1"/>
  <c r="AN16" i="271" s="1"/>
  <c r="AN2" i="271"/>
  <c r="AN2" i="260"/>
  <c r="AN2" i="46"/>
  <c r="AN87" i="44"/>
  <c r="AN88" i="44" s="1"/>
  <c r="AN22" i="262" s="1"/>
  <c r="AN63" i="44"/>
  <c r="AN54" i="44" s="1"/>
  <c r="AN55" i="44" s="1"/>
  <c r="AN79" i="44"/>
  <c r="AN80" i="44" s="1"/>
  <c r="AN190" i="44" s="1"/>
  <c r="AN59" i="44"/>
  <c r="AN60" i="44" s="1"/>
  <c r="AN36" i="261" s="1"/>
  <c r="AN40" i="44"/>
  <c r="AN41" i="44" s="1"/>
  <c r="AN31" i="44"/>
  <c r="AN33" i="44" s="1"/>
  <c r="AN25" i="44"/>
  <c r="AN27" i="44" s="1"/>
  <c r="AN11" i="353" s="1"/>
  <c r="AN2" i="44"/>
  <c r="P67" i="49"/>
  <c r="P66" i="28"/>
  <c r="P67" i="28" s="1"/>
  <c r="P73" i="28" s="1"/>
  <c r="Q23" i="28"/>
  <c r="P29" i="28"/>
  <c r="AM134" i="264" l="1"/>
  <c r="AK60" i="260"/>
  <c r="AK133" i="264"/>
  <c r="AK135" i="264" s="1"/>
  <c r="AK138" i="264" s="1"/>
  <c r="AN229" i="264"/>
  <c r="AN139" i="264"/>
  <c r="AK170" i="260"/>
  <c r="AK223" i="264"/>
  <c r="AM159" i="260"/>
  <c r="AM224" i="264"/>
  <c r="AJ225" i="264"/>
  <c r="AJ228" i="264" s="1"/>
  <c r="AJ208" i="264"/>
  <c r="AJ210" i="264" s="1"/>
  <c r="AJ213" i="264" s="1"/>
  <c r="AJ215" i="264" s="1"/>
  <c r="AM87" i="261"/>
  <c r="AM11" i="261"/>
  <c r="AM12" i="261" s="1"/>
  <c r="AM93" i="261" s="1"/>
  <c r="AN44" i="44"/>
  <c r="AO45" i="44" s="1"/>
  <c r="AN10" i="261"/>
  <c r="AK148" i="260"/>
  <c r="AK149" i="260" s="1"/>
  <c r="AK152" i="260" s="1"/>
  <c r="AK154" i="260" s="1"/>
  <c r="AK169" i="260" s="1"/>
  <c r="AL144" i="260"/>
  <c r="AL145" i="260" s="1"/>
  <c r="AL158" i="260" s="1"/>
  <c r="AL160" i="260" s="1"/>
  <c r="AL147" i="260"/>
  <c r="AM23" i="260"/>
  <c r="AM24" i="260" s="1"/>
  <c r="AM29" i="260" s="1"/>
  <c r="AM140" i="260"/>
  <c r="AM141" i="260" s="1"/>
  <c r="AK26" i="46"/>
  <c r="AF187" i="44"/>
  <c r="AF85" i="261"/>
  <c r="AF191" i="44"/>
  <c r="AH181" i="44"/>
  <c r="AH36" i="260"/>
  <c r="AG182" i="44"/>
  <c r="AG183" i="44" s="1"/>
  <c r="AG85" i="261" s="1"/>
  <c r="AG186" i="44"/>
  <c r="AL50" i="260"/>
  <c r="AL31" i="260"/>
  <c r="AL129" i="260"/>
  <c r="AL133" i="260" s="1"/>
  <c r="AM128" i="260"/>
  <c r="AM30" i="260"/>
  <c r="AL112" i="264"/>
  <c r="AL114" i="264" s="1"/>
  <c r="AM13" i="46"/>
  <c r="AM14" i="46" s="1"/>
  <c r="AM24" i="46" s="1"/>
  <c r="AM119" i="260"/>
  <c r="AM120" i="260" s="1"/>
  <c r="AM127" i="260" s="1"/>
  <c r="AI168" i="260"/>
  <c r="AI178" i="264"/>
  <c r="AI180" i="264" s="1"/>
  <c r="AI183" i="264" s="1"/>
  <c r="AI185" i="264" s="1"/>
  <c r="AJ132" i="260"/>
  <c r="AJ134" i="260" s="1"/>
  <c r="AM209" i="264"/>
  <c r="AM153" i="260"/>
  <c r="AN214" i="264"/>
  <c r="AM149" i="264"/>
  <c r="AM56" i="260"/>
  <c r="AM113" i="260"/>
  <c r="AM91" i="260"/>
  <c r="AL112" i="260"/>
  <c r="AK114" i="260"/>
  <c r="AJ261" i="264"/>
  <c r="AM86" i="260"/>
  <c r="AM87" i="260" s="1"/>
  <c r="AJ167" i="260"/>
  <c r="AM108" i="260"/>
  <c r="AM109" i="260" s="1"/>
  <c r="AM179" i="264"/>
  <c r="AJ163" i="264"/>
  <c r="AJ165" i="264" s="1"/>
  <c r="AJ168" i="264" s="1"/>
  <c r="AN184" i="264"/>
  <c r="AK90" i="260"/>
  <c r="AK92" i="260" s="1"/>
  <c r="AM164" i="264"/>
  <c r="AN169" i="264"/>
  <c r="AK165" i="260"/>
  <c r="AK118" i="264"/>
  <c r="AM46" i="260"/>
  <c r="AM47" i="260" s="1"/>
  <c r="AN113" i="264"/>
  <c r="AM68" i="261"/>
  <c r="AM194" i="264"/>
  <c r="AL12" i="260"/>
  <c r="AL13" i="260" s="1"/>
  <c r="AM11" i="260"/>
  <c r="AI58" i="261"/>
  <c r="AI37" i="261"/>
  <c r="AI142" i="44"/>
  <c r="AJ68" i="44"/>
  <c r="AI110" i="44"/>
  <c r="AI42" i="261"/>
  <c r="AH257" i="264"/>
  <c r="AH258" i="264" s="1"/>
  <c r="AH143" i="44"/>
  <c r="AI92" i="44"/>
  <c r="AH95" i="44"/>
  <c r="AH96" i="44" s="1"/>
  <c r="AH111" i="44"/>
  <c r="AH112" i="44" s="1"/>
  <c r="AH13" i="28"/>
  <c r="AH129" i="44"/>
  <c r="AG135" i="44"/>
  <c r="AG136" i="44" s="1"/>
  <c r="AG307" i="264"/>
  <c r="AG253" i="264"/>
  <c r="AG254" i="264" s="1"/>
  <c r="AG288" i="264"/>
  <c r="AG295" i="264"/>
  <c r="AG300" i="264"/>
  <c r="AG262" i="264"/>
  <c r="AG275" i="264"/>
  <c r="AG312" i="264"/>
  <c r="AG313" i="264" s="1"/>
  <c r="AG144" i="44"/>
  <c r="AG145" i="44" s="1"/>
  <c r="AH119" i="44"/>
  <c r="AF3" i="259"/>
  <c r="AF3" i="261"/>
  <c r="AF3" i="264"/>
  <c r="AF3" i="346"/>
  <c r="AF3" i="260"/>
  <c r="AF3" i="28"/>
  <c r="AF3" i="258"/>
  <c r="AF3" i="49"/>
  <c r="AF3" i="353"/>
  <c r="AF3" i="271"/>
  <c r="AF3" i="262"/>
  <c r="AF3" i="46"/>
  <c r="AF3" i="44"/>
  <c r="AI120" i="264"/>
  <c r="AN154" i="264"/>
  <c r="AM119" i="264"/>
  <c r="AN199" i="264"/>
  <c r="AN124" i="264"/>
  <c r="AN141" i="44"/>
  <c r="AN48" i="44"/>
  <c r="AN49" i="44" s="1"/>
  <c r="AN125" i="44" s="1"/>
  <c r="AN12" i="353"/>
  <c r="AL21" i="262"/>
  <c r="AN78" i="264"/>
  <c r="R18" i="28"/>
  <c r="R9" i="49"/>
  <c r="R12" i="28"/>
  <c r="R14" i="28" s="1"/>
  <c r="R19" i="28" s="1"/>
  <c r="R24" i="28"/>
  <c r="AM175" i="44"/>
  <c r="AM29" i="353" s="1"/>
  <c r="AL33" i="346"/>
  <c r="AL18" i="353"/>
  <c r="AN39" i="28"/>
  <c r="AN11" i="28"/>
  <c r="AN174" i="44"/>
  <c r="AN106" i="44"/>
  <c r="AN66" i="44"/>
  <c r="AN126" i="44"/>
  <c r="AN30" i="271"/>
  <c r="AN31" i="271" s="1"/>
  <c r="AN25" i="271"/>
  <c r="AN26" i="271" s="1"/>
  <c r="AN20" i="271"/>
  <c r="AN21" i="271" s="1"/>
  <c r="AN19" i="46" s="1"/>
  <c r="AN20" i="46" s="1"/>
  <c r="AN66" i="264"/>
  <c r="AN54" i="264"/>
  <c r="AN60" i="264"/>
  <c r="AN72" i="264"/>
  <c r="AL25" i="46"/>
  <c r="AL26" i="46" s="1"/>
  <c r="AL311" i="264"/>
  <c r="AM105" i="44"/>
  <c r="AM107" i="44" s="1"/>
  <c r="AM16" i="353"/>
  <c r="AN90" i="44"/>
  <c r="AN127" i="44"/>
  <c r="AQ18" i="44"/>
  <c r="AQ19" i="44" s="1"/>
  <c r="AQ22" i="44" s="1"/>
  <c r="AQ53" i="44" s="1"/>
  <c r="AQ32" i="44"/>
  <c r="AP169" i="44"/>
  <c r="AP23" i="44"/>
  <c r="AP26" i="44"/>
  <c r="AP101" i="44"/>
  <c r="AP73" i="44"/>
  <c r="AN4" i="259"/>
  <c r="AN4" i="264"/>
  <c r="AN4" i="262"/>
  <c r="AN4" i="49"/>
  <c r="AN4" i="28"/>
  <c r="AN4" i="258"/>
  <c r="AN4" i="261"/>
  <c r="AN4" i="353"/>
  <c r="AN4" i="346"/>
  <c r="AN4" i="271"/>
  <c r="AN4" i="260"/>
  <c r="AN4" i="44"/>
  <c r="AN4" i="46"/>
  <c r="AN170" i="44"/>
  <c r="AN171" i="44" s="1"/>
  <c r="AN173" i="44" s="1"/>
  <c r="AN102" i="44"/>
  <c r="AN103" i="44" s="1"/>
  <c r="AN74" i="44"/>
  <c r="AN75" i="44" s="1"/>
  <c r="AN64" i="44"/>
  <c r="AR5" i="259"/>
  <c r="AR5" i="264"/>
  <c r="AR5" i="258"/>
  <c r="AR5" i="262"/>
  <c r="AR5" i="49"/>
  <c r="AR5" i="353"/>
  <c r="AR16" i="346"/>
  <c r="AR5" i="28"/>
  <c r="AR5" i="261"/>
  <c r="AR5" i="46"/>
  <c r="AR5" i="346"/>
  <c r="AR5" i="271"/>
  <c r="AR13" i="44"/>
  <c r="AR14" i="44" s="1"/>
  <c r="AR43" i="44" s="1"/>
  <c r="AR5" i="260"/>
  <c r="AR5" i="44"/>
  <c r="AS10" i="44"/>
  <c r="AO256" i="264"/>
  <c r="AO2" i="259"/>
  <c r="AO99" i="264"/>
  <c r="AO252" i="264"/>
  <c r="AO41" i="264"/>
  <c r="AO42" i="264" s="1"/>
  <c r="AO46" i="264" s="1"/>
  <c r="AO47" i="264" s="1"/>
  <c r="AO26" i="264"/>
  <c r="AO31" i="264"/>
  <c r="AO21" i="264"/>
  <c r="AO2" i="264"/>
  <c r="AO2" i="49"/>
  <c r="AO2" i="258"/>
  <c r="AO2" i="346"/>
  <c r="AO2" i="262"/>
  <c r="AO2" i="28"/>
  <c r="AO2" i="353"/>
  <c r="AO2" i="261"/>
  <c r="AO2" i="260"/>
  <c r="AO2" i="46"/>
  <c r="AO11" i="271"/>
  <c r="AO12" i="271" s="1"/>
  <c r="AO15" i="271" s="1"/>
  <c r="AO16" i="271" s="1"/>
  <c r="AO79" i="44"/>
  <c r="AO80" i="44" s="1"/>
  <c r="AO190" i="44" s="1"/>
  <c r="AO59" i="44"/>
  <c r="AO60" i="44" s="1"/>
  <c r="AO36" i="261" s="1"/>
  <c r="AO40" i="44"/>
  <c r="AO41" i="44" s="1"/>
  <c r="AO31" i="44"/>
  <c r="AO33" i="44" s="1"/>
  <c r="AO2" i="271"/>
  <c r="AO25" i="44"/>
  <c r="AO27" i="44" s="1"/>
  <c r="AO11" i="353" s="1"/>
  <c r="AO2" i="44"/>
  <c r="AO87" i="44"/>
  <c r="AO88" i="44" s="1"/>
  <c r="AO22" i="262" s="1"/>
  <c r="AO63" i="44"/>
  <c r="AO54" i="44" s="1"/>
  <c r="AO55" i="44" s="1"/>
  <c r="AN89" i="262"/>
  <c r="AN16" i="258"/>
  <c r="AN34" i="346"/>
  <c r="AN91" i="44"/>
  <c r="AN45" i="353"/>
  <c r="AN47" i="346"/>
  <c r="AN115" i="44"/>
  <c r="AO116" i="44" s="1"/>
  <c r="AO33" i="262" s="1"/>
  <c r="AN28" i="258"/>
  <c r="AN47" i="28"/>
  <c r="AN80" i="258"/>
  <c r="AN128" i="44"/>
  <c r="AN66" i="258"/>
  <c r="AN118" i="44"/>
  <c r="AN58" i="28"/>
  <c r="AN101" i="262"/>
  <c r="AN30" i="28"/>
  <c r="AM12" i="346"/>
  <c r="AM13" i="346" s="1"/>
  <c r="AM17" i="346" s="1"/>
  <c r="AM67" i="44"/>
  <c r="Q65" i="28"/>
  <c r="Q17" i="28"/>
  <c r="Q20" i="28" s="1"/>
  <c r="Q25" i="28" s="1"/>
  <c r="Q26" i="28" s="1"/>
  <c r="S263" i="264"/>
  <c r="AN134" i="264" l="1"/>
  <c r="AL60" i="260"/>
  <c r="AL133" i="264"/>
  <c r="AL135" i="264" s="1"/>
  <c r="AL138" i="264" s="1"/>
  <c r="AO229" i="264"/>
  <c r="AO139" i="264"/>
  <c r="AK208" i="264"/>
  <c r="AK210" i="264" s="1"/>
  <c r="AK213" i="264" s="1"/>
  <c r="AK215" i="264" s="1"/>
  <c r="AN159" i="260"/>
  <c r="AN224" i="264"/>
  <c r="AL170" i="260"/>
  <c r="AL223" i="264"/>
  <c r="AJ230" i="264"/>
  <c r="AK225" i="264"/>
  <c r="AK228" i="264" s="1"/>
  <c r="AN87" i="261"/>
  <c r="AN11" i="261"/>
  <c r="AN12" i="261" s="1"/>
  <c r="AN93" i="261" s="1"/>
  <c r="AO44" i="44"/>
  <c r="AP45" i="44" s="1"/>
  <c r="AO10" i="261"/>
  <c r="AL148" i="260"/>
  <c r="AL149" i="260" s="1"/>
  <c r="AL152" i="260" s="1"/>
  <c r="AL154" i="260" s="1"/>
  <c r="AL169" i="260" s="1"/>
  <c r="AM144" i="260"/>
  <c r="AM145" i="260" s="1"/>
  <c r="AM158" i="260" s="1"/>
  <c r="AM160" i="260" s="1"/>
  <c r="AM147" i="260"/>
  <c r="AN23" i="260"/>
  <c r="AN24" i="260" s="1"/>
  <c r="AN29" i="260" s="1"/>
  <c r="AN140" i="260"/>
  <c r="AN141" i="260" s="1"/>
  <c r="AM31" i="260"/>
  <c r="AG187" i="44"/>
  <c r="AG191" i="44"/>
  <c r="AM112" i="264"/>
  <c r="AM114" i="264" s="1"/>
  <c r="AI181" i="44"/>
  <c r="AI36" i="260"/>
  <c r="AH182" i="44"/>
  <c r="AH183" i="44" s="1"/>
  <c r="AH85" i="261" s="1"/>
  <c r="AH186" i="44"/>
  <c r="AM50" i="260"/>
  <c r="AN128" i="260"/>
  <c r="AN30" i="260"/>
  <c r="AM129" i="260"/>
  <c r="AM133" i="260" s="1"/>
  <c r="AN13" i="46"/>
  <c r="AN14" i="46" s="1"/>
  <c r="AN112" i="264" s="1"/>
  <c r="AN114" i="264" s="1"/>
  <c r="AN119" i="260"/>
  <c r="AN120" i="260" s="1"/>
  <c r="AN127" i="260" s="1"/>
  <c r="AJ168" i="260"/>
  <c r="AJ178" i="264"/>
  <c r="AJ180" i="264" s="1"/>
  <c r="AJ183" i="264" s="1"/>
  <c r="AJ185" i="264" s="1"/>
  <c r="AK132" i="260"/>
  <c r="AK134" i="260" s="1"/>
  <c r="AN209" i="264"/>
  <c r="AN153" i="260"/>
  <c r="AO214" i="264"/>
  <c r="AN149" i="264"/>
  <c r="AN56" i="260"/>
  <c r="AN113" i="260"/>
  <c r="AN91" i="260"/>
  <c r="AM112" i="260"/>
  <c r="AL114" i="260"/>
  <c r="AK261" i="264"/>
  <c r="AN86" i="260"/>
  <c r="AN87" i="260" s="1"/>
  <c r="AK167" i="260"/>
  <c r="AN108" i="260"/>
  <c r="AN109" i="260" s="1"/>
  <c r="AK163" i="264"/>
  <c r="AK165" i="264" s="1"/>
  <c r="AK168" i="264" s="1"/>
  <c r="AN179" i="264"/>
  <c r="AO184" i="264"/>
  <c r="AL90" i="260"/>
  <c r="AL92" i="260" s="1"/>
  <c r="AN164" i="264"/>
  <c r="AO169" i="264"/>
  <c r="AI123" i="264"/>
  <c r="AI125" i="264" s="1"/>
  <c r="AI170" i="264"/>
  <c r="AL165" i="260"/>
  <c r="AL118" i="264"/>
  <c r="AN46" i="260"/>
  <c r="AN47" i="260" s="1"/>
  <c r="AO113" i="264"/>
  <c r="AN68" i="261"/>
  <c r="AN194" i="264"/>
  <c r="AM12" i="260"/>
  <c r="AM13" i="260" s="1"/>
  <c r="AJ120" i="264"/>
  <c r="AN11" i="260"/>
  <c r="AH144" i="44"/>
  <c r="AH145" i="44" s="1"/>
  <c r="AI119" i="44"/>
  <c r="AH312" i="264"/>
  <c r="AH313" i="264" s="1"/>
  <c r="AH300" i="264"/>
  <c r="AH307" i="264"/>
  <c r="AH288" i="264"/>
  <c r="AH253" i="264"/>
  <c r="AH254" i="264" s="1"/>
  <c r="AH295" i="264"/>
  <c r="AH275" i="264"/>
  <c r="AH262" i="264"/>
  <c r="AJ58" i="261"/>
  <c r="AJ37" i="261"/>
  <c r="AK68" i="44"/>
  <c r="AJ42" i="261"/>
  <c r="AJ110" i="44"/>
  <c r="AJ142" i="44"/>
  <c r="AG3" i="271"/>
  <c r="AG3" i="28"/>
  <c r="AG3" i="259"/>
  <c r="AG3" i="264"/>
  <c r="AG3" i="353"/>
  <c r="AG3" i="46"/>
  <c r="AG3" i="346"/>
  <c r="AG3" i="49"/>
  <c r="AG3" i="260"/>
  <c r="AG3" i="262"/>
  <c r="AG3" i="261"/>
  <c r="AG3" i="258"/>
  <c r="AG3" i="44"/>
  <c r="AI129" i="44"/>
  <c r="AH135" i="44"/>
  <c r="AH136" i="44" s="1"/>
  <c r="AI111" i="44"/>
  <c r="AI112" i="44" s="1"/>
  <c r="AJ92" i="44"/>
  <c r="AI257" i="264"/>
  <c r="AI258" i="264" s="1"/>
  <c r="AI143" i="44"/>
  <c r="AI95" i="44"/>
  <c r="AI96" i="44" s="1"/>
  <c r="AI13" i="28"/>
  <c r="AO48" i="44"/>
  <c r="AO49" i="44" s="1"/>
  <c r="AO125" i="44" s="1"/>
  <c r="AO154" i="264"/>
  <c r="AN119" i="264"/>
  <c r="AO199" i="264"/>
  <c r="AO124" i="264"/>
  <c r="AO141" i="44"/>
  <c r="AO12" i="353"/>
  <c r="AM21" i="262"/>
  <c r="AN175" i="44"/>
  <c r="AN29" i="353" s="1"/>
  <c r="AO78" i="264"/>
  <c r="AO127" i="44"/>
  <c r="AO90" i="44"/>
  <c r="AM311" i="264"/>
  <c r="AM25" i="46"/>
  <c r="AM26" i="46" s="1"/>
  <c r="AO4" i="259"/>
  <c r="AO4" i="264"/>
  <c r="AO4" i="49"/>
  <c r="AO4" i="262"/>
  <c r="AO4" i="258"/>
  <c r="AO4" i="346"/>
  <c r="AO4" i="353"/>
  <c r="AO4" i="28"/>
  <c r="AO4" i="260"/>
  <c r="AO4" i="46"/>
  <c r="AO4" i="261"/>
  <c r="AO4" i="44"/>
  <c r="AO4" i="271"/>
  <c r="AO25" i="271"/>
  <c r="AO26" i="271" s="1"/>
  <c r="AO20" i="271"/>
  <c r="AO21" i="271" s="1"/>
  <c r="AO19" i="46" s="1"/>
  <c r="AO20" i="46" s="1"/>
  <c r="AO30" i="271"/>
  <c r="AO31" i="271" s="1"/>
  <c r="AN105" i="44"/>
  <c r="AN107" i="44" s="1"/>
  <c r="AM33" i="346"/>
  <c r="AM18" i="353"/>
  <c r="AN16" i="353"/>
  <c r="AO58" i="28"/>
  <c r="AO30" i="28"/>
  <c r="AO80" i="258"/>
  <c r="AO101" i="262"/>
  <c r="AO66" i="258"/>
  <c r="AO128" i="44"/>
  <c r="AO118" i="44"/>
  <c r="AO170" i="44"/>
  <c r="AO171" i="44" s="1"/>
  <c r="AO173" i="44" s="1"/>
  <c r="AO102" i="44"/>
  <c r="AO103" i="44" s="1"/>
  <c r="AO74" i="44"/>
  <c r="AO75" i="44" s="1"/>
  <c r="AO64" i="44"/>
  <c r="AO39" i="28"/>
  <c r="AO11" i="28"/>
  <c r="AO174" i="44"/>
  <c r="AO106" i="44"/>
  <c r="AO72" i="264"/>
  <c r="AO60" i="264"/>
  <c r="AO66" i="264"/>
  <c r="AO54" i="264"/>
  <c r="AS5" i="259"/>
  <c r="AS5" i="264"/>
  <c r="AS5" i="262"/>
  <c r="AS5" i="49"/>
  <c r="AS5" i="28"/>
  <c r="AS5" i="261"/>
  <c r="AS5" i="353"/>
  <c r="AS5" i="346"/>
  <c r="AS5" i="258"/>
  <c r="AS5" i="271"/>
  <c r="AS5" i="260"/>
  <c r="AS5" i="46"/>
  <c r="AS16" i="346"/>
  <c r="AS5" i="44"/>
  <c r="AT10" i="44"/>
  <c r="AS13" i="44"/>
  <c r="AS14" i="44" s="1"/>
  <c r="AS43" i="44" s="1"/>
  <c r="AO89" i="262"/>
  <c r="AO28" i="258"/>
  <c r="AO45" i="353"/>
  <c r="AO91" i="44"/>
  <c r="AO34" i="346"/>
  <c r="AO47" i="346"/>
  <c r="AO47" i="28"/>
  <c r="AO16" i="258"/>
  <c r="AO115" i="44"/>
  <c r="AP116" i="44" s="1"/>
  <c r="AP33" i="262" s="1"/>
  <c r="AN12" i="346"/>
  <c r="AN13" i="346" s="1"/>
  <c r="AN17" i="346" s="1"/>
  <c r="AN67" i="44"/>
  <c r="AP2" i="259"/>
  <c r="AP99" i="264"/>
  <c r="AP252" i="264"/>
  <c r="AP256" i="264"/>
  <c r="AP41" i="264"/>
  <c r="AP42" i="264" s="1"/>
  <c r="AP46" i="264" s="1"/>
  <c r="AP47" i="264" s="1"/>
  <c r="AP31" i="264"/>
  <c r="AP26" i="264"/>
  <c r="AP2" i="49"/>
  <c r="AP2" i="258"/>
  <c r="AP2" i="264"/>
  <c r="AP2" i="262"/>
  <c r="AP2" i="346"/>
  <c r="AP21" i="264"/>
  <c r="AP2" i="260"/>
  <c r="AP2" i="353"/>
  <c r="AP11" i="271"/>
  <c r="AP12" i="271" s="1"/>
  <c r="AP15" i="271" s="1"/>
  <c r="AP16" i="271" s="1"/>
  <c r="AP2" i="271"/>
  <c r="AP2" i="28"/>
  <c r="AP2" i="46"/>
  <c r="AP25" i="44"/>
  <c r="AP27" i="44" s="1"/>
  <c r="AP11" i="353" s="1"/>
  <c r="AP2" i="261"/>
  <c r="AP87" i="44"/>
  <c r="AP88" i="44" s="1"/>
  <c r="AP22" i="262" s="1"/>
  <c r="AP63" i="44"/>
  <c r="AP54" i="44" s="1"/>
  <c r="AP55" i="44" s="1"/>
  <c r="AP40" i="44"/>
  <c r="AP41" i="44" s="1"/>
  <c r="AP2" i="44"/>
  <c r="AP31" i="44"/>
  <c r="AP33" i="44" s="1"/>
  <c r="AP79" i="44"/>
  <c r="AP80" i="44" s="1"/>
  <c r="AP190" i="44" s="1"/>
  <c r="AP59" i="44"/>
  <c r="AP60" i="44" s="1"/>
  <c r="AP36" i="261" s="1"/>
  <c r="AQ169" i="44"/>
  <c r="AQ26" i="44"/>
  <c r="AQ101" i="44"/>
  <c r="AQ73" i="44"/>
  <c r="AQ23" i="44"/>
  <c r="AO66" i="44"/>
  <c r="AO126" i="44"/>
  <c r="AR18" i="44"/>
  <c r="AR19" i="44" s="1"/>
  <c r="AR22" i="44" s="1"/>
  <c r="AR53" i="44" s="1"/>
  <c r="AR32" i="44"/>
  <c r="S12" i="28"/>
  <c r="S14" i="28" s="1"/>
  <c r="S19" i="28" s="1"/>
  <c r="Q67" i="49"/>
  <c r="Q66" i="28"/>
  <c r="Q67" i="28" s="1"/>
  <c r="Q73" i="28" s="1"/>
  <c r="Q29" i="28"/>
  <c r="R23" i="28"/>
  <c r="AO134" i="264" l="1"/>
  <c r="AM60" i="260"/>
  <c r="AM133" i="264"/>
  <c r="AM135" i="264" s="1"/>
  <c r="AM138" i="264" s="1"/>
  <c r="AP229" i="264"/>
  <c r="AP139" i="264"/>
  <c r="AO159" i="260"/>
  <c r="AO224" i="264"/>
  <c r="AM170" i="260"/>
  <c r="AM223" i="264"/>
  <c r="AK230" i="264"/>
  <c r="AL225" i="264"/>
  <c r="AL228" i="264" s="1"/>
  <c r="AL208" i="264"/>
  <c r="AL210" i="264" s="1"/>
  <c r="AL213" i="264" s="1"/>
  <c r="AL215" i="264" s="1"/>
  <c r="AP44" i="44"/>
  <c r="AQ45" i="44" s="1"/>
  <c r="AP10" i="261"/>
  <c r="AO87" i="261"/>
  <c r="AO11" i="261"/>
  <c r="AO12" i="261" s="1"/>
  <c r="AO93" i="261" s="1"/>
  <c r="AM148" i="260"/>
  <c r="AM149" i="260" s="1"/>
  <c r="AM152" i="260" s="1"/>
  <c r="AM154" i="260" s="1"/>
  <c r="AM169" i="260" s="1"/>
  <c r="AN144" i="260"/>
  <c r="AN145" i="260" s="1"/>
  <c r="AN158" i="260" s="1"/>
  <c r="AN160" i="260" s="1"/>
  <c r="AN147" i="260"/>
  <c r="AO23" i="260"/>
  <c r="AO24" i="260" s="1"/>
  <c r="AO29" i="260" s="1"/>
  <c r="AO140" i="260"/>
  <c r="AO141" i="260" s="1"/>
  <c r="AH191" i="44"/>
  <c r="AH187" i="44"/>
  <c r="AJ181" i="44"/>
  <c r="AJ36" i="260"/>
  <c r="AI182" i="44"/>
  <c r="AI183" i="44" s="1"/>
  <c r="AI85" i="261" s="1"/>
  <c r="AI186" i="44"/>
  <c r="AN50" i="260"/>
  <c r="AN31" i="260"/>
  <c r="AN129" i="260"/>
  <c r="AN133" i="260" s="1"/>
  <c r="AN24" i="46"/>
  <c r="AO128" i="260"/>
  <c r="AO30" i="260"/>
  <c r="AO13" i="46"/>
  <c r="AO14" i="46" s="1"/>
  <c r="AO24" i="46" s="1"/>
  <c r="AO119" i="260"/>
  <c r="AO120" i="260" s="1"/>
  <c r="AO127" i="260" s="1"/>
  <c r="AK168" i="260"/>
  <c r="AK178" i="264"/>
  <c r="AK180" i="264" s="1"/>
  <c r="AK183" i="264" s="1"/>
  <c r="AK185" i="264" s="1"/>
  <c r="AL132" i="260"/>
  <c r="AL134" i="260" s="1"/>
  <c r="AO209" i="264"/>
  <c r="AO153" i="260"/>
  <c r="AP214" i="264"/>
  <c r="AO56" i="260"/>
  <c r="AO149" i="264"/>
  <c r="AO113" i="260"/>
  <c r="AO91" i="260"/>
  <c r="AN112" i="260"/>
  <c r="AM114" i="260"/>
  <c r="AL261" i="264"/>
  <c r="AO86" i="260"/>
  <c r="AO87" i="260" s="1"/>
  <c r="AL167" i="260"/>
  <c r="AO108" i="260"/>
  <c r="AO109" i="260" s="1"/>
  <c r="AO179" i="264"/>
  <c r="AL163" i="264"/>
  <c r="AL165" i="264" s="1"/>
  <c r="AL168" i="264" s="1"/>
  <c r="AP184" i="264"/>
  <c r="AM90" i="260"/>
  <c r="AM92" i="260" s="1"/>
  <c r="AO164" i="264"/>
  <c r="AP169" i="264"/>
  <c r="AJ123" i="264"/>
  <c r="AJ125" i="264" s="1"/>
  <c r="AJ170" i="264"/>
  <c r="AM165" i="260"/>
  <c r="AM118" i="264"/>
  <c r="AO46" i="260"/>
  <c r="AO47" i="260" s="1"/>
  <c r="AP113" i="264"/>
  <c r="AO68" i="261"/>
  <c r="AO194" i="264"/>
  <c r="AK120" i="264"/>
  <c r="AN12" i="260"/>
  <c r="AN13" i="260" s="1"/>
  <c r="AO11" i="260"/>
  <c r="AJ13" i="28"/>
  <c r="AJ95" i="44"/>
  <c r="AJ96" i="44" s="1"/>
  <c r="AJ257" i="264"/>
  <c r="AJ258" i="264" s="1"/>
  <c r="AJ143" i="44"/>
  <c r="AJ111" i="44"/>
  <c r="AJ112" i="44" s="1"/>
  <c r="AK92" i="44"/>
  <c r="AI312" i="264"/>
  <c r="AI313" i="264" s="1"/>
  <c r="AI262" i="264"/>
  <c r="AI288" i="264"/>
  <c r="AI295" i="264"/>
  <c r="AI275" i="264"/>
  <c r="AI307" i="264"/>
  <c r="AI253" i="264"/>
  <c r="AI254" i="264" s="1"/>
  <c r="AI300" i="264"/>
  <c r="AI144" i="44"/>
  <c r="AI145" i="44" s="1"/>
  <c r="AJ119" i="44"/>
  <c r="AH3" i="261"/>
  <c r="AH3" i="259"/>
  <c r="AH3" i="271"/>
  <c r="AH3" i="264"/>
  <c r="AH3" i="346"/>
  <c r="AH3" i="260"/>
  <c r="AH3" i="44"/>
  <c r="AH3" i="28"/>
  <c r="AH3" i="49"/>
  <c r="AH3" i="353"/>
  <c r="AH3" i="46"/>
  <c r="AH3" i="258"/>
  <c r="AH3" i="262"/>
  <c r="AK58" i="261"/>
  <c r="AK42" i="261"/>
  <c r="AK110" i="44"/>
  <c r="AL68" i="44"/>
  <c r="AK37" i="261"/>
  <c r="AK142" i="44"/>
  <c r="AJ129" i="44"/>
  <c r="AI135" i="44"/>
  <c r="AI136" i="44" s="1"/>
  <c r="AP48" i="44"/>
  <c r="AP49" i="44" s="1"/>
  <c r="AP125" i="44" s="1"/>
  <c r="AP141" i="44"/>
  <c r="AP154" i="264"/>
  <c r="AO119" i="264"/>
  <c r="AP199" i="264"/>
  <c r="AP124" i="264"/>
  <c r="AP12" i="353"/>
  <c r="AN21" i="262"/>
  <c r="AP78" i="264"/>
  <c r="AO175" i="44"/>
  <c r="AO29" i="353" s="1"/>
  <c r="AP127" i="44"/>
  <c r="AP90" i="44"/>
  <c r="AP170" i="44"/>
  <c r="AP171" i="44" s="1"/>
  <c r="AP173" i="44" s="1"/>
  <c r="AP102" i="44"/>
  <c r="AP103" i="44" s="1"/>
  <c r="AP74" i="44"/>
  <c r="AP75" i="44" s="1"/>
  <c r="AP64" i="44"/>
  <c r="AP11" i="28"/>
  <c r="AP39" i="28"/>
  <c r="AP106" i="44"/>
  <c r="AP174" i="44"/>
  <c r="AS32" i="44"/>
  <c r="AS18" i="44"/>
  <c r="AS19" i="44" s="1"/>
  <c r="AS22" i="44" s="1"/>
  <c r="AS53" i="44" s="1"/>
  <c r="AN311" i="264"/>
  <c r="AN25" i="46"/>
  <c r="AP4" i="259"/>
  <c r="AP4" i="49"/>
  <c r="AP4" i="258"/>
  <c r="AP4" i="264"/>
  <c r="AP4" i="262"/>
  <c r="AP4" i="353"/>
  <c r="AP4" i="28"/>
  <c r="AP4" i="346"/>
  <c r="AP4" i="260"/>
  <c r="AP4" i="46"/>
  <c r="AP4" i="261"/>
  <c r="AP4" i="271"/>
  <c r="AP4" i="44"/>
  <c r="AT5" i="259"/>
  <c r="AT5" i="264"/>
  <c r="AT5" i="49"/>
  <c r="AT5" i="258"/>
  <c r="AT5" i="262"/>
  <c r="AT16" i="346"/>
  <c r="AT5" i="346"/>
  <c r="AT5" i="353"/>
  <c r="AT5" i="261"/>
  <c r="AT5" i="28"/>
  <c r="AT5" i="260"/>
  <c r="AT5" i="46"/>
  <c r="AT5" i="44"/>
  <c r="AU10" i="44"/>
  <c r="AT13" i="44"/>
  <c r="AT14" i="44" s="1"/>
  <c r="AT43" i="44" s="1"/>
  <c r="AT5" i="271"/>
  <c r="AR26" i="44"/>
  <c r="AR101" i="44"/>
  <c r="AR73" i="44"/>
  <c r="AR23" i="44"/>
  <c r="AR169" i="44"/>
  <c r="AP30" i="271"/>
  <c r="AP31" i="271" s="1"/>
  <c r="AP25" i="271"/>
  <c r="AP26" i="271" s="1"/>
  <c r="AP20" i="271"/>
  <c r="AP21" i="271" s="1"/>
  <c r="AP19" i="46" s="1"/>
  <c r="AP20" i="46" s="1"/>
  <c r="AO16" i="353"/>
  <c r="AN33" i="346"/>
  <c r="AN18" i="353"/>
  <c r="AQ2" i="259"/>
  <c r="AQ256" i="264"/>
  <c r="AQ252" i="264"/>
  <c r="AQ41" i="264"/>
  <c r="AQ42" i="264" s="1"/>
  <c r="AQ46" i="264" s="1"/>
  <c r="AQ47" i="264" s="1"/>
  <c r="AQ99" i="264"/>
  <c r="AQ26" i="264"/>
  <c r="AQ21" i="264"/>
  <c r="AQ2" i="264"/>
  <c r="AQ2" i="258"/>
  <c r="AQ2" i="262"/>
  <c r="AQ31" i="264"/>
  <c r="AQ2" i="353"/>
  <c r="AQ2" i="261"/>
  <c r="AQ2" i="46"/>
  <c r="AQ2" i="49"/>
  <c r="AQ2" i="28"/>
  <c r="AQ11" i="271"/>
  <c r="AQ12" i="271" s="1"/>
  <c r="AQ15" i="271" s="1"/>
  <c r="AQ16" i="271" s="1"/>
  <c r="AQ2" i="271"/>
  <c r="AQ25" i="44"/>
  <c r="AQ27" i="44" s="1"/>
  <c r="AQ11" i="353" s="1"/>
  <c r="AQ87" i="44"/>
  <c r="AQ88" i="44" s="1"/>
  <c r="AQ22" i="262" s="1"/>
  <c r="AQ63" i="44"/>
  <c r="AQ54" i="44" s="1"/>
  <c r="AQ55" i="44" s="1"/>
  <c r="AQ2" i="346"/>
  <c r="AQ79" i="44"/>
  <c r="AQ80" i="44" s="1"/>
  <c r="AQ190" i="44" s="1"/>
  <c r="AQ59" i="44"/>
  <c r="AQ60" i="44" s="1"/>
  <c r="AQ36" i="261" s="1"/>
  <c r="AQ40" i="44"/>
  <c r="AQ41" i="44" s="1"/>
  <c r="AQ31" i="44"/>
  <c r="AQ33" i="44" s="1"/>
  <c r="AQ2" i="44"/>
  <c r="AQ2" i="260"/>
  <c r="AP45" i="353"/>
  <c r="AP34" i="346"/>
  <c r="AP16" i="258"/>
  <c r="AP47" i="346"/>
  <c r="AP47" i="28"/>
  <c r="AP28" i="258"/>
  <c r="AP115" i="44"/>
  <c r="AQ116" i="44" s="1"/>
  <c r="AQ33" i="262" s="1"/>
  <c r="AP91" i="44"/>
  <c r="AP89" i="262"/>
  <c r="AP54" i="264"/>
  <c r="AP66" i="264"/>
  <c r="AP60" i="264"/>
  <c r="AP72" i="264"/>
  <c r="AO12" i="346"/>
  <c r="AO13" i="346" s="1"/>
  <c r="AO17" i="346" s="1"/>
  <c r="AO67" i="44"/>
  <c r="AP66" i="44"/>
  <c r="AP126" i="44"/>
  <c r="AP80" i="258"/>
  <c r="AP118" i="44"/>
  <c r="AP58" i="28"/>
  <c r="AP66" i="258"/>
  <c r="AP101" i="262"/>
  <c r="AP30" i="28"/>
  <c r="AP128" i="44"/>
  <c r="AO105" i="44"/>
  <c r="AO107" i="44" s="1"/>
  <c r="S18" i="28"/>
  <c r="S24" i="28"/>
  <c r="S9" i="49"/>
  <c r="T263" i="264"/>
  <c r="R65" i="28"/>
  <c r="R17" i="28"/>
  <c r="R20" i="28" s="1"/>
  <c r="R25" i="28" s="1"/>
  <c r="R26" i="28" s="1"/>
  <c r="AP134" i="264" l="1"/>
  <c r="AN60" i="260"/>
  <c r="AN133" i="264"/>
  <c r="AN135" i="264" s="1"/>
  <c r="AN138" i="264" s="1"/>
  <c r="AQ229" i="264"/>
  <c r="AQ139" i="264"/>
  <c r="AP159" i="260"/>
  <c r="AP224" i="264"/>
  <c r="AN170" i="260"/>
  <c r="AN223" i="264"/>
  <c r="AL230" i="264"/>
  <c r="AM225" i="264"/>
  <c r="AM228" i="264" s="1"/>
  <c r="AP87" i="261"/>
  <c r="AP11" i="261"/>
  <c r="AP12" i="261" s="1"/>
  <c r="AP93" i="261" s="1"/>
  <c r="AQ44" i="44"/>
  <c r="AR45" i="44" s="1"/>
  <c r="AQ10" i="261"/>
  <c r="AM208" i="264"/>
  <c r="AM210" i="264" s="1"/>
  <c r="AM213" i="264" s="1"/>
  <c r="AM215" i="264" s="1"/>
  <c r="AN148" i="260"/>
  <c r="AN149" i="260" s="1"/>
  <c r="AN152" i="260" s="1"/>
  <c r="AN154" i="260" s="1"/>
  <c r="AN169" i="260" s="1"/>
  <c r="AO144" i="260"/>
  <c r="AO145" i="260" s="1"/>
  <c r="AO158" i="260" s="1"/>
  <c r="AO160" i="260" s="1"/>
  <c r="AO147" i="260"/>
  <c r="AN26" i="46"/>
  <c r="AP23" i="260"/>
  <c r="AP24" i="260" s="1"/>
  <c r="AP29" i="260" s="1"/>
  <c r="AP140" i="260"/>
  <c r="AP141" i="260" s="1"/>
  <c r="AI187" i="44"/>
  <c r="AI191" i="44"/>
  <c r="AK181" i="44"/>
  <c r="AK36" i="260"/>
  <c r="AJ182" i="44"/>
  <c r="AJ183" i="44" s="1"/>
  <c r="AJ85" i="261" s="1"/>
  <c r="AJ186" i="44"/>
  <c r="AO50" i="260"/>
  <c r="AO31" i="260"/>
  <c r="AO112" i="264"/>
  <c r="AO114" i="264" s="1"/>
  <c r="AP128" i="260"/>
  <c r="AP30" i="260"/>
  <c r="AO129" i="260"/>
  <c r="AO133" i="260" s="1"/>
  <c r="AP13" i="46"/>
  <c r="AP14" i="46" s="1"/>
  <c r="AP24" i="46" s="1"/>
  <c r="AP119" i="260"/>
  <c r="AP120" i="260" s="1"/>
  <c r="AP127" i="260" s="1"/>
  <c r="AL168" i="260"/>
  <c r="AL178" i="264"/>
  <c r="AL180" i="264" s="1"/>
  <c r="AL183" i="264" s="1"/>
  <c r="AL185" i="264" s="1"/>
  <c r="AM132" i="260"/>
  <c r="AM134" i="260" s="1"/>
  <c r="AP209" i="264"/>
  <c r="AP153" i="260"/>
  <c r="AQ214" i="264"/>
  <c r="AP56" i="260"/>
  <c r="AP149" i="264"/>
  <c r="AP113" i="260"/>
  <c r="AP91" i="260"/>
  <c r="AO112" i="260"/>
  <c r="AN114" i="260"/>
  <c r="AM261" i="264"/>
  <c r="AP86" i="260"/>
  <c r="AP87" i="260" s="1"/>
  <c r="AM167" i="260"/>
  <c r="AP108" i="260"/>
  <c r="AP109" i="260" s="1"/>
  <c r="AP179" i="264"/>
  <c r="AM163" i="264"/>
  <c r="AM165" i="264" s="1"/>
  <c r="AM168" i="264" s="1"/>
  <c r="AQ184" i="264"/>
  <c r="AN90" i="260"/>
  <c r="AN92" i="260" s="1"/>
  <c r="AP164" i="264"/>
  <c r="AQ169" i="264"/>
  <c r="AK123" i="264"/>
  <c r="AK125" i="264" s="1"/>
  <c r="AK170" i="264"/>
  <c r="AN165" i="260"/>
  <c r="AN118" i="264"/>
  <c r="AP46" i="260"/>
  <c r="AP47" i="260" s="1"/>
  <c r="AQ113" i="264"/>
  <c r="AP68" i="261"/>
  <c r="AP194" i="264"/>
  <c r="AO12" i="260"/>
  <c r="AO13" i="260" s="1"/>
  <c r="AL120" i="264"/>
  <c r="AP11" i="260"/>
  <c r="AM120" i="264"/>
  <c r="AI3" i="264"/>
  <c r="AI3" i="346"/>
  <c r="AI3" i="258"/>
  <c r="AI3" i="28"/>
  <c r="AI3" i="46"/>
  <c r="AI3" i="262"/>
  <c r="AI3" i="44"/>
  <c r="AI3" i="353"/>
  <c r="AI3" i="259"/>
  <c r="AI3" i="261"/>
  <c r="AI3" i="260"/>
  <c r="AI3" i="49"/>
  <c r="AI3" i="271"/>
  <c r="AJ135" i="44"/>
  <c r="AJ136" i="44" s="1"/>
  <c r="AK129" i="44"/>
  <c r="AJ144" i="44"/>
  <c r="AJ145" i="44" s="1"/>
  <c r="AK119" i="44"/>
  <c r="AL58" i="261"/>
  <c r="AM68" i="44"/>
  <c r="AL110" i="44"/>
  <c r="AL42" i="261"/>
  <c r="AL37" i="261"/>
  <c r="AL142" i="44"/>
  <c r="AK95" i="44"/>
  <c r="AK96" i="44" s="1"/>
  <c r="AK13" i="28"/>
  <c r="AK257" i="264"/>
  <c r="AK258" i="264" s="1"/>
  <c r="AK143" i="44"/>
  <c r="AL92" i="44"/>
  <c r="AK111" i="44"/>
  <c r="AK112" i="44" s="1"/>
  <c r="AJ253" i="264"/>
  <c r="AJ254" i="264" s="1"/>
  <c r="AJ312" i="264"/>
  <c r="AJ313" i="264" s="1"/>
  <c r="AJ307" i="264"/>
  <c r="AJ295" i="264"/>
  <c r="AJ288" i="264"/>
  <c r="AJ300" i="264"/>
  <c r="AJ262" i="264"/>
  <c r="AJ275" i="264"/>
  <c r="AQ154" i="264"/>
  <c r="AP119" i="264"/>
  <c r="AQ199" i="264"/>
  <c r="AQ124" i="264"/>
  <c r="AQ141" i="44"/>
  <c r="AQ48" i="44"/>
  <c r="AQ49" i="44" s="1"/>
  <c r="AQ125" i="44" s="1"/>
  <c r="AQ12" i="353"/>
  <c r="AO21" i="262"/>
  <c r="AQ78" i="264"/>
  <c r="AQ4" i="259"/>
  <c r="AQ4" i="264"/>
  <c r="AQ4" i="258"/>
  <c r="AQ4" i="262"/>
  <c r="AQ4" i="353"/>
  <c r="AQ4" i="49"/>
  <c r="AQ4" i="346"/>
  <c r="AQ4" i="261"/>
  <c r="AQ4" i="46"/>
  <c r="AQ4" i="260"/>
  <c r="AQ4" i="271"/>
  <c r="AQ4" i="44"/>
  <c r="AQ4" i="28"/>
  <c r="AQ39" i="28"/>
  <c r="AQ11" i="28"/>
  <c r="AQ106" i="44"/>
  <c r="AQ174" i="44"/>
  <c r="AT32" i="44"/>
  <c r="AT18" i="44"/>
  <c r="AT19" i="44" s="1"/>
  <c r="AT22" i="44" s="1"/>
  <c r="AT53" i="44" s="1"/>
  <c r="AS101" i="44"/>
  <c r="AS73" i="44"/>
  <c r="AS23" i="44"/>
  <c r="AS169" i="44"/>
  <c r="AS26" i="44"/>
  <c r="AP16" i="353"/>
  <c r="AP175" i="44"/>
  <c r="AP29" i="353" s="1"/>
  <c r="AQ101" i="262"/>
  <c r="AQ30" i="28"/>
  <c r="AQ80" i="258"/>
  <c r="AQ128" i="44"/>
  <c r="AQ66" i="258"/>
  <c r="AQ118" i="44"/>
  <c r="AQ58" i="28"/>
  <c r="AQ74" i="44"/>
  <c r="AQ75" i="44" s="1"/>
  <c r="AQ170" i="44"/>
  <c r="AQ171" i="44" s="1"/>
  <c r="AQ173" i="44" s="1"/>
  <c r="AQ102" i="44"/>
  <c r="AQ103" i="44" s="1"/>
  <c r="AQ64" i="44"/>
  <c r="AQ60" i="264"/>
  <c r="AQ66" i="264"/>
  <c r="AQ72" i="264"/>
  <c r="AQ54" i="264"/>
  <c r="AP67" i="44"/>
  <c r="AP12" i="346"/>
  <c r="AP13" i="346" s="1"/>
  <c r="AP17" i="346" s="1"/>
  <c r="AO311" i="264"/>
  <c r="AO25" i="46"/>
  <c r="AO26" i="46" s="1"/>
  <c r="AO33" i="346"/>
  <c r="AO18" i="353"/>
  <c r="AQ126" i="44"/>
  <c r="AQ66" i="44"/>
  <c r="AQ28" i="258"/>
  <c r="AQ115" i="44"/>
  <c r="AR116" i="44" s="1"/>
  <c r="AR33" i="262" s="1"/>
  <c r="AQ89" i="262"/>
  <c r="AQ34" i="346"/>
  <c r="AQ91" i="44"/>
  <c r="AQ45" i="353"/>
  <c r="AQ16" i="258"/>
  <c r="AQ47" i="346"/>
  <c r="AQ47" i="28"/>
  <c r="AR2" i="259"/>
  <c r="AR252" i="264"/>
  <c r="AR99" i="264"/>
  <c r="AR21" i="264"/>
  <c r="AR256" i="264"/>
  <c r="AR2" i="264"/>
  <c r="AR41" i="264"/>
  <c r="AR42" i="264" s="1"/>
  <c r="AR46" i="264" s="1"/>
  <c r="AR47" i="264" s="1"/>
  <c r="AR31" i="264"/>
  <c r="AR26" i="264"/>
  <c r="AR2" i="262"/>
  <c r="AR2" i="49"/>
  <c r="AR2" i="28"/>
  <c r="AR2" i="258"/>
  <c r="AR2" i="261"/>
  <c r="AR2" i="353"/>
  <c r="AR2" i="346"/>
  <c r="AR11" i="271"/>
  <c r="AR12" i="271" s="1"/>
  <c r="AR15" i="271" s="1"/>
  <c r="AR16" i="271" s="1"/>
  <c r="AR2" i="271"/>
  <c r="AR2" i="260"/>
  <c r="AR2" i="46"/>
  <c r="AR87" i="44"/>
  <c r="AR88" i="44" s="1"/>
  <c r="AR22" i="262" s="1"/>
  <c r="AR63" i="44"/>
  <c r="AR54" i="44" s="1"/>
  <c r="AR55" i="44" s="1"/>
  <c r="AR79" i="44"/>
  <c r="AR80" i="44" s="1"/>
  <c r="AR190" i="44" s="1"/>
  <c r="AR59" i="44"/>
  <c r="AR60" i="44" s="1"/>
  <c r="AR36" i="261" s="1"/>
  <c r="AR40" i="44"/>
  <c r="AR41" i="44" s="1"/>
  <c r="AR31" i="44"/>
  <c r="AR33" i="44" s="1"/>
  <c r="AR2" i="44"/>
  <c r="AR25" i="44"/>
  <c r="AR27" i="44" s="1"/>
  <c r="AR11" i="353" s="1"/>
  <c r="AU5" i="259"/>
  <c r="AU5" i="49"/>
  <c r="AU5" i="258"/>
  <c r="AU5" i="264"/>
  <c r="AU5" i="262"/>
  <c r="AU5" i="346"/>
  <c r="AU5" i="260"/>
  <c r="AU16" i="346"/>
  <c r="AU5" i="28"/>
  <c r="AU5" i="46"/>
  <c r="AU5" i="353"/>
  <c r="AU5" i="271"/>
  <c r="AV10" i="44"/>
  <c r="AU13" i="44"/>
  <c r="AU14" i="44" s="1"/>
  <c r="AU43" i="44" s="1"/>
  <c r="AU5" i="261"/>
  <c r="AU5" i="44"/>
  <c r="AQ90" i="44"/>
  <c r="AQ127" i="44"/>
  <c r="AQ30" i="271"/>
  <c r="AQ31" i="271" s="1"/>
  <c r="AQ25" i="271"/>
  <c r="AQ26" i="271" s="1"/>
  <c r="AQ20" i="271"/>
  <c r="AQ21" i="271" s="1"/>
  <c r="AQ19" i="46" s="1"/>
  <c r="AQ20" i="46" s="1"/>
  <c r="AP105" i="44"/>
  <c r="AP107" i="44" s="1"/>
  <c r="R67" i="49"/>
  <c r="R66" i="28"/>
  <c r="R67" i="28" s="1"/>
  <c r="R73" i="28" s="1"/>
  <c r="R29" i="28"/>
  <c r="S23" i="28"/>
  <c r="AQ134" i="264" l="1"/>
  <c r="AO60" i="260"/>
  <c r="AO133" i="264"/>
  <c r="AO135" i="264" s="1"/>
  <c r="AO138" i="264" s="1"/>
  <c r="AR229" i="264"/>
  <c r="AR139" i="264"/>
  <c r="AQ159" i="260"/>
  <c r="AQ224" i="264"/>
  <c r="AO170" i="260"/>
  <c r="AO223" i="264"/>
  <c r="AN225" i="264"/>
  <c r="AN228" i="264" s="1"/>
  <c r="AM230" i="264"/>
  <c r="AN208" i="264"/>
  <c r="AN210" i="264" s="1"/>
  <c r="AN213" i="264" s="1"/>
  <c r="AN215" i="264" s="1"/>
  <c r="AQ87" i="261"/>
  <c r="AQ11" i="261"/>
  <c r="AQ12" i="261" s="1"/>
  <c r="AQ93" i="261" s="1"/>
  <c r="AR44" i="44"/>
  <c r="AS45" i="44" s="1"/>
  <c r="AR10" i="261"/>
  <c r="AO148" i="260"/>
  <c r="AO149" i="260" s="1"/>
  <c r="AO152" i="260" s="1"/>
  <c r="AO154" i="260" s="1"/>
  <c r="AO169" i="260" s="1"/>
  <c r="AP144" i="260"/>
  <c r="AP145" i="260" s="1"/>
  <c r="AP158" i="260" s="1"/>
  <c r="AP160" i="260" s="1"/>
  <c r="AP147" i="260"/>
  <c r="AQ23" i="260"/>
  <c r="AQ24" i="260" s="1"/>
  <c r="AQ29" i="260" s="1"/>
  <c r="AQ140" i="260"/>
  <c r="AQ141" i="260" s="1"/>
  <c r="AJ191" i="44"/>
  <c r="AJ187" i="44"/>
  <c r="AP129" i="260"/>
  <c r="AP133" i="260" s="1"/>
  <c r="AL181" i="44"/>
  <c r="AL36" i="260"/>
  <c r="AK182" i="44"/>
  <c r="AK183" i="44" s="1"/>
  <c r="AK85" i="261" s="1"/>
  <c r="AK186" i="44"/>
  <c r="AP50" i="260"/>
  <c r="AP31" i="260"/>
  <c r="AQ128" i="260"/>
  <c r="AQ30" i="260"/>
  <c r="AP112" i="264"/>
  <c r="AP114" i="264" s="1"/>
  <c r="AQ13" i="46"/>
  <c r="AQ14" i="46" s="1"/>
  <c r="AQ112" i="264" s="1"/>
  <c r="AQ114" i="264" s="1"/>
  <c r="AQ119" i="260"/>
  <c r="AQ120" i="260" s="1"/>
  <c r="AQ127" i="260" s="1"/>
  <c r="AM168" i="260"/>
  <c r="AM178" i="264"/>
  <c r="AM180" i="264" s="1"/>
  <c r="AM183" i="264" s="1"/>
  <c r="AM185" i="264" s="1"/>
  <c r="AN132" i="260"/>
  <c r="AN134" i="260" s="1"/>
  <c r="AQ209" i="264"/>
  <c r="AQ153" i="260"/>
  <c r="AR214" i="264"/>
  <c r="AQ56" i="260"/>
  <c r="AQ149" i="264"/>
  <c r="AQ113" i="260"/>
  <c r="AQ91" i="260"/>
  <c r="AP112" i="260"/>
  <c r="AO114" i="260"/>
  <c r="AN261" i="264"/>
  <c r="AQ86" i="260"/>
  <c r="AQ87" i="260" s="1"/>
  <c r="AN167" i="260"/>
  <c r="AQ108" i="260"/>
  <c r="AQ109" i="260" s="1"/>
  <c r="AQ179" i="264"/>
  <c r="AN163" i="264"/>
  <c r="AN165" i="264" s="1"/>
  <c r="AN168" i="264" s="1"/>
  <c r="AR184" i="264"/>
  <c r="AO90" i="260"/>
  <c r="AO92" i="260" s="1"/>
  <c r="AQ164" i="264"/>
  <c r="AR169" i="264"/>
  <c r="AM123" i="264"/>
  <c r="AM125" i="264" s="1"/>
  <c r="AM170" i="264"/>
  <c r="AL123" i="264"/>
  <c r="AL125" i="264" s="1"/>
  <c r="AL170" i="264"/>
  <c r="AO165" i="260"/>
  <c r="AO118" i="264"/>
  <c r="AQ46" i="260"/>
  <c r="AQ47" i="260" s="1"/>
  <c r="AR113" i="264"/>
  <c r="AQ68" i="261"/>
  <c r="AQ194" i="264"/>
  <c r="AP12" i="260"/>
  <c r="AP13" i="260" s="1"/>
  <c r="AQ11" i="260"/>
  <c r="AL95" i="44"/>
  <c r="AL96" i="44" s="1"/>
  <c r="AL143" i="44"/>
  <c r="AL111" i="44"/>
  <c r="AL112" i="44" s="1"/>
  <c r="AM92" i="44"/>
  <c r="AL13" i="28"/>
  <c r="AL257" i="264"/>
  <c r="AL258" i="264" s="1"/>
  <c r="AK135" i="44"/>
  <c r="AK136" i="44" s="1"/>
  <c r="AL129" i="44"/>
  <c r="AJ3" i="261"/>
  <c r="AJ3" i="260"/>
  <c r="AJ3" i="49"/>
  <c r="AJ3" i="353"/>
  <c r="AJ3" i="271"/>
  <c r="AJ3" i="264"/>
  <c r="AJ3" i="262"/>
  <c r="AJ3" i="28"/>
  <c r="AJ3" i="46"/>
  <c r="AJ3" i="259"/>
  <c r="AJ3" i="258"/>
  <c r="AJ3" i="44"/>
  <c r="AJ3" i="346"/>
  <c r="AL119" i="44"/>
  <c r="AK144" i="44"/>
  <c r="AK145" i="44" s="1"/>
  <c r="AK295" i="264"/>
  <c r="AK300" i="264"/>
  <c r="AK312" i="264"/>
  <c r="AK313" i="264" s="1"/>
  <c r="AK275" i="264"/>
  <c r="AK253" i="264"/>
  <c r="AK254" i="264" s="1"/>
  <c r="AK307" i="264"/>
  <c r="AK288" i="264"/>
  <c r="AK262" i="264"/>
  <c r="AM58" i="261"/>
  <c r="AM37" i="261"/>
  <c r="AM142" i="44"/>
  <c r="AN68" i="44"/>
  <c r="AM42" i="261"/>
  <c r="AM110" i="44"/>
  <c r="AR154" i="264"/>
  <c r="AQ119" i="264"/>
  <c r="AR199" i="264"/>
  <c r="AR124" i="264"/>
  <c r="AR48" i="44"/>
  <c r="AR49" i="44" s="1"/>
  <c r="AR125" i="44" s="1"/>
  <c r="AR141" i="44"/>
  <c r="AR12" i="353"/>
  <c r="AP21" i="262"/>
  <c r="AQ175" i="44"/>
  <c r="AQ29" i="353" s="1"/>
  <c r="AR78" i="264"/>
  <c r="AP18" i="353"/>
  <c r="AP33" i="346"/>
  <c r="AR4" i="259"/>
  <c r="AR4" i="264"/>
  <c r="AR4" i="262"/>
  <c r="AR4" i="49"/>
  <c r="AR4" i="28"/>
  <c r="AR4" i="258"/>
  <c r="AR4" i="261"/>
  <c r="AR4" i="353"/>
  <c r="AR4" i="346"/>
  <c r="AR4" i="260"/>
  <c r="AR4" i="46"/>
  <c r="AR4" i="271"/>
  <c r="AR4" i="44"/>
  <c r="AR170" i="44"/>
  <c r="AR171" i="44" s="1"/>
  <c r="AR173" i="44" s="1"/>
  <c r="AR102" i="44"/>
  <c r="AR103" i="44" s="1"/>
  <c r="AR74" i="44"/>
  <c r="AR75" i="44" s="1"/>
  <c r="AR64" i="44"/>
  <c r="AR66" i="264"/>
  <c r="AR54" i="264"/>
  <c r="AR60" i="264"/>
  <c r="AR72" i="264"/>
  <c r="AR66" i="258"/>
  <c r="AR118" i="44"/>
  <c r="AR128" i="44"/>
  <c r="AR58" i="28"/>
  <c r="AR101" i="262"/>
  <c r="AR30" i="28"/>
  <c r="AR80" i="258"/>
  <c r="AP25" i="46"/>
  <c r="AP26" i="46" s="1"/>
  <c r="AP311" i="264"/>
  <c r="AS2" i="259"/>
  <c r="AS256" i="264"/>
  <c r="AS99" i="264"/>
  <c r="AS252" i="264"/>
  <c r="AS41" i="264"/>
  <c r="AS42" i="264" s="1"/>
  <c r="AS46" i="264" s="1"/>
  <c r="AS47" i="264" s="1"/>
  <c r="AS26" i="264"/>
  <c r="AS2" i="264"/>
  <c r="AS31" i="264"/>
  <c r="AS21" i="264"/>
  <c r="AS2" i="49"/>
  <c r="AS2" i="346"/>
  <c r="AS2" i="353"/>
  <c r="AS2" i="28"/>
  <c r="AS2" i="258"/>
  <c r="AS2" i="260"/>
  <c r="AS2" i="46"/>
  <c r="AS2" i="262"/>
  <c r="AS2" i="261"/>
  <c r="AS79" i="44"/>
  <c r="AS80" i="44" s="1"/>
  <c r="AS190" i="44" s="1"/>
  <c r="AS59" i="44"/>
  <c r="AS60" i="44" s="1"/>
  <c r="AS36" i="261" s="1"/>
  <c r="AS40" i="44"/>
  <c r="AS41" i="44" s="1"/>
  <c r="AS31" i="44"/>
  <c r="AS33" i="44" s="1"/>
  <c r="AS2" i="271"/>
  <c r="AS25" i="44"/>
  <c r="AS27" i="44" s="1"/>
  <c r="AS11" i="353" s="1"/>
  <c r="AS11" i="271"/>
  <c r="AS12" i="271" s="1"/>
  <c r="AS15" i="271" s="1"/>
  <c r="AS16" i="271" s="1"/>
  <c r="AS2" i="44"/>
  <c r="AS87" i="44"/>
  <c r="AS88" i="44" s="1"/>
  <c r="AS22" i="262" s="1"/>
  <c r="AS63" i="44"/>
  <c r="AS54" i="44" s="1"/>
  <c r="AS55" i="44" s="1"/>
  <c r="AR11" i="28"/>
  <c r="AR39" i="28"/>
  <c r="AR174" i="44"/>
  <c r="AR106" i="44"/>
  <c r="AR89" i="262"/>
  <c r="AR16" i="258"/>
  <c r="AR34" i="346"/>
  <c r="AR91" i="44"/>
  <c r="AR47" i="346"/>
  <c r="AR28" i="258"/>
  <c r="AR47" i="28"/>
  <c r="AR115" i="44"/>
  <c r="AS116" i="44" s="1"/>
  <c r="AS33" i="262" s="1"/>
  <c r="AR45" i="353"/>
  <c r="AQ12" i="346"/>
  <c r="AQ13" i="346" s="1"/>
  <c r="AQ17" i="346" s="1"/>
  <c r="AQ67" i="44"/>
  <c r="AT23" i="44"/>
  <c r="AT169" i="44"/>
  <c r="AT26" i="44"/>
  <c r="AT101" i="44"/>
  <c r="AT73" i="44"/>
  <c r="AQ16" i="353"/>
  <c r="AU18" i="44"/>
  <c r="AU19" i="44" s="1"/>
  <c r="AU22" i="44" s="1"/>
  <c r="AU53" i="44" s="1"/>
  <c r="AU32" i="44"/>
  <c r="AR66" i="44"/>
  <c r="AR126" i="44"/>
  <c r="AR30" i="271"/>
  <c r="AR31" i="271" s="1"/>
  <c r="AR20" i="271"/>
  <c r="AR21" i="271" s="1"/>
  <c r="AR19" i="46" s="1"/>
  <c r="AR20" i="46" s="1"/>
  <c r="AR25" i="271"/>
  <c r="AR26" i="271" s="1"/>
  <c r="AQ105" i="44"/>
  <c r="AQ107" i="44" s="1"/>
  <c r="AV5" i="259"/>
  <c r="AV5" i="264"/>
  <c r="AV5" i="258"/>
  <c r="AV5" i="262"/>
  <c r="AV5" i="353"/>
  <c r="AV16" i="346"/>
  <c r="AV5" i="28"/>
  <c r="AV5" i="261"/>
  <c r="AV5" i="46"/>
  <c r="AV5" i="49"/>
  <c r="AV5" i="260"/>
  <c r="AV5" i="346"/>
  <c r="AV5" i="271"/>
  <c r="AV13" i="44"/>
  <c r="AV14" i="44" s="1"/>
  <c r="AV43" i="44" s="1"/>
  <c r="AV5" i="44"/>
  <c r="AW10" i="44"/>
  <c r="AR90" i="44"/>
  <c r="AR127" i="44"/>
  <c r="T9" i="49"/>
  <c r="T24" i="28"/>
  <c r="T12" i="28"/>
  <c r="T14" i="28" s="1"/>
  <c r="T19" i="28" s="1"/>
  <c r="T18" i="28"/>
  <c r="U263" i="264"/>
  <c r="S65" i="28"/>
  <c r="S17" i="28"/>
  <c r="S20" i="28" s="1"/>
  <c r="S25" i="28" s="1"/>
  <c r="S26" i="28" s="1"/>
  <c r="AR134" i="264" l="1"/>
  <c r="AP60" i="260"/>
  <c r="AP133" i="264"/>
  <c r="AP135" i="264" s="1"/>
  <c r="AP138" i="264" s="1"/>
  <c r="AS229" i="264"/>
  <c r="AS139" i="264"/>
  <c r="AO208" i="264"/>
  <c r="AO210" i="264" s="1"/>
  <c r="AO213" i="264" s="1"/>
  <c r="AO215" i="264" s="1"/>
  <c r="AR159" i="260"/>
  <c r="AR224" i="264"/>
  <c r="AN230" i="264"/>
  <c r="AP170" i="260"/>
  <c r="AP223" i="264"/>
  <c r="AO225" i="264"/>
  <c r="AO228" i="264" s="1"/>
  <c r="AS44" i="44"/>
  <c r="AT45" i="44" s="1"/>
  <c r="AS10" i="261"/>
  <c r="AR87" i="261"/>
  <c r="AR11" i="261"/>
  <c r="AR12" i="261" s="1"/>
  <c r="AR93" i="261" s="1"/>
  <c r="AP148" i="260"/>
  <c r="AP149" i="260" s="1"/>
  <c r="AP152" i="260" s="1"/>
  <c r="AP154" i="260" s="1"/>
  <c r="AP169" i="260" s="1"/>
  <c r="AQ144" i="260"/>
  <c r="AQ145" i="260" s="1"/>
  <c r="AQ158" i="260" s="1"/>
  <c r="AQ160" i="260" s="1"/>
  <c r="AQ147" i="260"/>
  <c r="AR23" i="260"/>
  <c r="AR24" i="260" s="1"/>
  <c r="AR29" i="260" s="1"/>
  <c r="AR140" i="260"/>
  <c r="AR141" i="260" s="1"/>
  <c r="AK191" i="44"/>
  <c r="AK187" i="44"/>
  <c r="AM181" i="44"/>
  <c r="AM36" i="260"/>
  <c r="AQ24" i="46"/>
  <c r="AL182" i="44"/>
  <c r="AL183" i="44" s="1"/>
  <c r="AL85" i="261" s="1"/>
  <c r="AL186" i="44"/>
  <c r="AQ50" i="260"/>
  <c r="AQ31" i="260"/>
  <c r="AR128" i="260"/>
  <c r="AR30" i="260"/>
  <c r="AQ129" i="260"/>
  <c r="AQ133" i="260" s="1"/>
  <c r="AR13" i="46"/>
  <c r="AR14" i="46" s="1"/>
  <c r="AR24" i="46" s="1"/>
  <c r="AR119" i="260"/>
  <c r="AR120" i="260" s="1"/>
  <c r="AR127" i="260" s="1"/>
  <c r="AN168" i="260"/>
  <c r="AN178" i="264"/>
  <c r="AN180" i="264" s="1"/>
  <c r="AN183" i="264" s="1"/>
  <c r="AN185" i="264" s="1"/>
  <c r="AO132" i="260"/>
  <c r="AO134" i="260" s="1"/>
  <c r="AR209" i="264"/>
  <c r="AR153" i="260"/>
  <c r="AS214" i="264"/>
  <c r="AR149" i="264"/>
  <c r="AR56" i="260"/>
  <c r="AR113" i="260"/>
  <c r="AR91" i="260"/>
  <c r="AQ112" i="260"/>
  <c r="AP114" i="260"/>
  <c r="AO261" i="264"/>
  <c r="AR86" i="260"/>
  <c r="AR87" i="260" s="1"/>
  <c r="AO167" i="260"/>
  <c r="AR108" i="260"/>
  <c r="AR109" i="260" s="1"/>
  <c r="AO163" i="264"/>
  <c r="AO165" i="264" s="1"/>
  <c r="AO168" i="264" s="1"/>
  <c r="AR179" i="264"/>
  <c r="AS184" i="264"/>
  <c r="AP90" i="260"/>
  <c r="AP92" i="260" s="1"/>
  <c r="AR164" i="264"/>
  <c r="AS169" i="264"/>
  <c r="AP165" i="260"/>
  <c r="AP118" i="264"/>
  <c r="AR46" i="260"/>
  <c r="AR47" i="260" s="1"/>
  <c r="AS113" i="264"/>
  <c r="AR68" i="261"/>
  <c r="AR194" i="264"/>
  <c r="AQ12" i="260"/>
  <c r="AQ13" i="260" s="1"/>
  <c r="AR11" i="260"/>
  <c r="AM119" i="44"/>
  <c r="AL144" i="44"/>
  <c r="AL145" i="44" s="1"/>
  <c r="AK3" i="260"/>
  <c r="AK3" i="261"/>
  <c r="AK3" i="259"/>
  <c r="AK3" i="258"/>
  <c r="AK3" i="28"/>
  <c r="AK3" i="44"/>
  <c r="AK3" i="49"/>
  <c r="AK3" i="346"/>
  <c r="AK3" i="264"/>
  <c r="AK3" i="353"/>
  <c r="AK3" i="46"/>
  <c r="AK3" i="262"/>
  <c r="AK3" i="271"/>
  <c r="AL312" i="264"/>
  <c r="AL313" i="264" s="1"/>
  <c r="AL307" i="264"/>
  <c r="AL253" i="264"/>
  <c r="AL254" i="264" s="1"/>
  <c r="AL262" i="264"/>
  <c r="AL300" i="264"/>
  <c r="AL288" i="264"/>
  <c r="AL275" i="264"/>
  <c r="AL295" i="264"/>
  <c r="AN58" i="261"/>
  <c r="AN142" i="44"/>
  <c r="AN37" i="261"/>
  <c r="AO68" i="44"/>
  <c r="AN110" i="44"/>
  <c r="AN42" i="261"/>
  <c r="AL135" i="44"/>
  <c r="AL136" i="44" s="1"/>
  <c r="AM129" i="44"/>
  <c r="AM95" i="44"/>
  <c r="AM96" i="44" s="1"/>
  <c r="AM13" i="28"/>
  <c r="AM143" i="44"/>
  <c r="AN92" i="44"/>
  <c r="AM111" i="44"/>
  <c r="AM112" i="44" s="1"/>
  <c r="AM257" i="264"/>
  <c r="AM258" i="264" s="1"/>
  <c r="AN120" i="264"/>
  <c r="AS141" i="44"/>
  <c r="AS48" i="44"/>
  <c r="AS49" i="44" s="1"/>
  <c r="AS125" i="44" s="1"/>
  <c r="AS154" i="264"/>
  <c r="AR119" i="264"/>
  <c r="AS199" i="264"/>
  <c r="AS124" i="264"/>
  <c r="AS12" i="353"/>
  <c r="AQ21" i="262"/>
  <c r="AS78" i="264"/>
  <c r="AW5" i="259"/>
  <c r="AW5" i="264"/>
  <c r="AW5" i="262"/>
  <c r="AW5" i="49"/>
  <c r="AW5" i="28"/>
  <c r="AW5" i="258"/>
  <c r="AW16" i="346"/>
  <c r="AW5" i="261"/>
  <c r="AW5" i="353"/>
  <c r="AW5" i="346"/>
  <c r="AW5" i="271"/>
  <c r="AW5" i="260"/>
  <c r="AW5" i="44"/>
  <c r="AX10" i="44"/>
  <c r="AW5" i="46"/>
  <c r="AW13" i="44"/>
  <c r="AW14" i="44" s="1"/>
  <c r="AW43" i="44" s="1"/>
  <c r="AS89" i="262"/>
  <c r="AS28" i="258"/>
  <c r="AS47" i="346"/>
  <c r="AS91" i="44"/>
  <c r="AS115" i="44"/>
  <c r="AT116" i="44" s="1"/>
  <c r="AT33" i="262" s="1"/>
  <c r="AS45" i="353"/>
  <c r="AS34" i="346"/>
  <c r="AS47" i="28"/>
  <c r="AS16" i="258"/>
  <c r="AS39" i="28"/>
  <c r="AS11" i="28"/>
  <c r="AS174" i="44"/>
  <c r="AS106" i="44"/>
  <c r="AS127" i="44"/>
  <c r="AS90" i="44"/>
  <c r="AS4" i="259"/>
  <c r="AS4" i="264"/>
  <c r="AS4" i="49"/>
  <c r="AS4" i="346"/>
  <c r="AS4" i="262"/>
  <c r="AS4" i="353"/>
  <c r="AS4" i="28"/>
  <c r="AS4" i="258"/>
  <c r="AS4" i="261"/>
  <c r="AS4" i="260"/>
  <c r="AS4" i="44"/>
  <c r="AS4" i="46"/>
  <c r="AS4" i="271"/>
  <c r="AR105" i="44"/>
  <c r="AR107" i="44" s="1"/>
  <c r="AV18" i="44"/>
  <c r="AV19" i="44" s="1"/>
  <c r="AV22" i="44" s="1"/>
  <c r="AV53" i="44" s="1"/>
  <c r="AV32" i="44"/>
  <c r="AQ311" i="264"/>
  <c r="AQ25" i="46"/>
  <c r="AQ18" i="353"/>
  <c r="AQ33" i="346"/>
  <c r="AS72" i="264"/>
  <c r="AS60" i="264"/>
  <c r="AS54" i="264"/>
  <c r="AS66" i="264"/>
  <c r="AU169" i="44"/>
  <c r="AU26" i="44"/>
  <c r="AU101" i="44"/>
  <c r="AU73" i="44"/>
  <c r="AU23" i="44"/>
  <c r="AT2" i="259"/>
  <c r="AT99" i="264"/>
  <c r="AT252" i="264"/>
  <c r="AT256" i="264"/>
  <c r="AT41" i="264"/>
  <c r="AT42" i="264" s="1"/>
  <c r="AT46" i="264" s="1"/>
  <c r="AT47" i="264" s="1"/>
  <c r="AT31" i="264"/>
  <c r="AT21" i="264"/>
  <c r="AT26" i="264"/>
  <c r="AT2" i="49"/>
  <c r="AT2" i="264"/>
  <c r="AT2" i="258"/>
  <c r="AT2" i="262"/>
  <c r="AT2" i="28"/>
  <c r="AT2" i="346"/>
  <c r="AT2" i="260"/>
  <c r="AT2" i="46"/>
  <c r="AT2" i="261"/>
  <c r="AT11" i="271"/>
  <c r="AT12" i="271" s="1"/>
  <c r="AT15" i="271" s="1"/>
  <c r="AT16" i="271" s="1"/>
  <c r="AT2" i="271"/>
  <c r="AT2" i="353"/>
  <c r="AT25" i="44"/>
  <c r="AT27" i="44" s="1"/>
  <c r="AT11" i="353" s="1"/>
  <c r="AT87" i="44"/>
  <c r="AT88" i="44" s="1"/>
  <c r="AT22" i="262" s="1"/>
  <c r="AT63" i="44"/>
  <c r="AT54" i="44" s="1"/>
  <c r="AT55" i="44" s="1"/>
  <c r="AT2" i="44"/>
  <c r="AT31" i="44"/>
  <c r="AT33" i="44" s="1"/>
  <c r="AT40" i="44"/>
  <c r="AT41" i="44" s="1"/>
  <c r="AT79" i="44"/>
  <c r="AT80" i="44" s="1"/>
  <c r="AT190" i="44" s="1"/>
  <c r="AT59" i="44"/>
  <c r="AT60" i="44" s="1"/>
  <c r="AT36" i="261" s="1"/>
  <c r="AS58" i="28"/>
  <c r="AS101" i="262"/>
  <c r="AS30" i="28"/>
  <c r="AS80" i="258"/>
  <c r="AS66" i="258"/>
  <c r="AS128" i="44"/>
  <c r="AS118" i="44"/>
  <c r="AR16" i="353"/>
  <c r="AS102" i="44"/>
  <c r="AS103" i="44" s="1"/>
  <c r="AS74" i="44"/>
  <c r="AS75" i="44" s="1"/>
  <c r="AS170" i="44"/>
  <c r="AS171" i="44" s="1"/>
  <c r="AS173" i="44" s="1"/>
  <c r="AS64" i="44"/>
  <c r="AS20" i="271"/>
  <c r="AS21" i="271" s="1"/>
  <c r="AS19" i="46" s="1"/>
  <c r="AS20" i="46" s="1"/>
  <c r="AS30" i="271"/>
  <c r="AS31" i="271" s="1"/>
  <c r="AS25" i="271"/>
  <c r="AS26" i="271" s="1"/>
  <c r="AS66" i="44"/>
  <c r="AS126" i="44"/>
  <c r="AR12" i="346"/>
  <c r="AR13" i="346" s="1"/>
  <c r="AR17" i="346" s="1"/>
  <c r="AR67" i="44"/>
  <c r="AR175" i="44"/>
  <c r="AR29" i="353" s="1"/>
  <c r="S67" i="49"/>
  <c r="S66" i="28"/>
  <c r="S67" i="28" s="1"/>
  <c r="S73" i="28" s="1"/>
  <c r="T23" i="28"/>
  <c r="S29" i="28"/>
  <c r="AS134" i="264" l="1"/>
  <c r="AQ60" i="260"/>
  <c r="AQ133" i="264"/>
  <c r="AQ135" i="264" s="1"/>
  <c r="AQ138" i="264" s="1"/>
  <c r="AT229" i="264"/>
  <c r="AT139" i="264"/>
  <c r="AQ170" i="260"/>
  <c r="AQ223" i="264"/>
  <c r="AS159" i="260"/>
  <c r="AS224" i="264"/>
  <c r="AO230" i="264"/>
  <c r="AP225" i="264"/>
  <c r="AP228" i="264" s="1"/>
  <c r="AP208" i="264"/>
  <c r="AP210" i="264" s="1"/>
  <c r="AP213" i="264" s="1"/>
  <c r="AP215" i="264" s="1"/>
  <c r="AS87" i="261"/>
  <c r="AS11" i="261"/>
  <c r="AS12" i="261" s="1"/>
  <c r="AS93" i="261" s="1"/>
  <c r="AT44" i="44"/>
  <c r="AU45" i="44" s="1"/>
  <c r="AT10" i="261"/>
  <c r="AQ148" i="260"/>
  <c r="AQ149" i="260" s="1"/>
  <c r="AQ152" i="260" s="1"/>
  <c r="AQ154" i="260" s="1"/>
  <c r="AQ169" i="260" s="1"/>
  <c r="AR144" i="260"/>
  <c r="AR145" i="260" s="1"/>
  <c r="AR158" i="260" s="1"/>
  <c r="AR160" i="260" s="1"/>
  <c r="AR147" i="260"/>
  <c r="AS23" i="260"/>
  <c r="AS24" i="260" s="1"/>
  <c r="AS29" i="260" s="1"/>
  <c r="AS140" i="260"/>
  <c r="AS141" i="260" s="1"/>
  <c r="AQ26" i="46"/>
  <c r="AN181" i="44"/>
  <c r="AN36" i="260"/>
  <c r="AL187" i="44"/>
  <c r="AL191" i="44"/>
  <c r="AM182" i="44"/>
  <c r="AM183" i="44" s="1"/>
  <c r="AM85" i="261" s="1"/>
  <c r="AM186" i="44"/>
  <c r="AR50" i="260"/>
  <c r="AR31" i="260"/>
  <c r="AS128" i="260"/>
  <c r="AS30" i="260"/>
  <c r="AR129" i="260"/>
  <c r="AR133" i="260" s="1"/>
  <c r="AR112" i="264"/>
  <c r="AR114" i="264" s="1"/>
  <c r="AS13" i="46"/>
  <c r="AS14" i="46" s="1"/>
  <c r="AS112" i="264" s="1"/>
  <c r="AS114" i="264" s="1"/>
  <c r="AS119" i="260"/>
  <c r="AS120" i="260" s="1"/>
  <c r="AS127" i="260" s="1"/>
  <c r="AO168" i="260"/>
  <c r="AO178" i="264"/>
  <c r="AO180" i="264" s="1"/>
  <c r="AO183" i="264" s="1"/>
  <c r="AO185" i="264" s="1"/>
  <c r="AP132" i="260"/>
  <c r="AP134" i="260" s="1"/>
  <c r="AS209" i="264"/>
  <c r="AS153" i="260"/>
  <c r="AT214" i="264"/>
  <c r="AS149" i="264"/>
  <c r="AS56" i="260"/>
  <c r="AS113" i="260"/>
  <c r="AS91" i="260"/>
  <c r="AR112" i="260"/>
  <c r="AQ114" i="260"/>
  <c r="AP261" i="264"/>
  <c r="AS86" i="260"/>
  <c r="AS87" i="260" s="1"/>
  <c r="AP167" i="260"/>
  <c r="AS108" i="260"/>
  <c r="AS109" i="260" s="1"/>
  <c r="AS179" i="264"/>
  <c r="AP163" i="264"/>
  <c r="AP165" i="264" s="1"/>
  <c r="AP168" i="264" s="1"/>
  <c r="AT184" i="264"/>
  <c r="AQ90" i="260"/>
  <c r="AQ92" i="260" s="1"/>
  <c r="AS164" i="264"/>
  <c r="AT169" i="264"/>
  <c r="AN123" i="264"/>
  <c r="AN125" i="264" s="1"/>
  <c r="AN170" i="264"/>
  <c r="AQ165" i="260"/>
  <c r="AQ118" i="264"/>
  <c r="AS46" i="260"/>
  <c r="AS47" i="260" s="1"/>
  <c r="AT113" i="264"/>
  <c r="AS68" i="261"/>
  <c r="AS194" i="264"/>
  <c r="AR12" i="260"/>
  <c r="AR13" i="260" s="1"/>
  <c r="AS11" i="260"/>
  <c r="AN111" i="44"/>
  <c r="AN112" i="44" s="1"/>
  <c r="AN143" i="44"/>
  <c r="AO92" i="44"/>
  <c r="AN95" i="44"/>
  <c r="AN96" i="44" s="1"/>
  <c r="AN13" i="28"/>
  <c r="AN257" i="264"/>
  <c r="AN258" i="264" s="1"/>
  <c r="AL3" i="353"/>
  <c r="AL3" i="258"/>
  <c r="AL3" i="261"/>
  <c r="AL3" i="271"/>
  <c r="AL3" i="259"/>
  <c r="AL3" i="262"/>
  <c r="AL3" i="28"/>
  <c r="AL3" i="44"/>
  <c r="AL3" i="264"/>
  <c r="AL3" i="346"/>
  <c r="AL3" i="49"/>
  <c r="AL3" i="260"/>
  <c r="AL3" i="46"/>
  <c r="AO58" i="261"/>
  <c r="AO110" i="44"/>
  <c r="AO142" i="44"/>
  <c r="AO42" i="261"/>
  <c r="AP68" i="44"/>
  <c r="AO37" i="261"/>
  <c r="AM307" i="264"/>
  <c r="AM312" i="264"/>
  <c r="AM313" i="264" s="1"/>
  <c r="AM275" i="264"/>
  <c r="AM253" i="264"/>
  <c r="AM254" i="264" s="1"/>
  <c r="AM288" i="264"/>
  <c r="AM295" i="264"/>
  <c r="AM262" i="264"/>
  <c r="AM300" i="264"/>
  <c r="AN129" i="44"/>
  <c r="AM135" i="44"/>
  <c r="AM136" i="44" s="1"/>
  <c r="AM144" i="44"/>
  <c r="AM145" i="44" s="1"/>
  <c r="AN119" i="44"/>
  <c r="AO120" i="264"/>
  <c r="AT154" i="264"/>
  <c r="AS119" i="264"/>
  <c r="AT199" i="264"/>
  <c r="AT124" i="264"/>
  <c r="AT48" i="44"/>
  <c r="AT49" i="44" s="1"/>
  <c r="AT125" i="44" s="1"/>
  <c r="AT141" i="44"/>
  <c r="AT12" i="353"/>
  <c r="AR21" i="262"/>
  <c r="AS175" i="44"/>
  <c r="AS29" i="353" s="1"/>
  <c r="AT78" i="264"/>
  <c r="AS105" i="44"/>
  <c r="AS107" i="44" s="1"/>
  <c r="AT90" i="44"/>
  <c r="AT127" i="44"/>
  <c r="AT102" i="44"/>
  <c r="AT103" i="44" s="1"/>
  <c r="AT74" i="44"/>
  <c r="AT75" i="44" s="1"/>
  <c r="AT170" i="44"/>
  <c r="AT171" i="44" s="1"/>
  <c r="AT173" i="44" s="1"/>
  <c r="AT64" i="44"/>
  <c r="AU2" i="259"/>
  <c r="AU256" i="264"/>
  <c r="AU99" i="264"/>
  <c r="AU252" i="264"/>
  <c r="AU41" i="264"/>
  <c r="AU42" i="264" s="1"/>
  <c r="AU46" i="264" s="1"/>
  <c r="AU47" i="264" s="1"/>
  <c r="AU31" i="264"/>
  <c r="AU26" i="264"/>
  <c r="AU2" i="264"/>
  <c r="AU2" i="258"/>
  <c r="AU2" i="262"/>
  <c r="AU21" i="264"/>
  <c r="AU2" i="353"/>
  <c r="AU2" i="49"/>
  <c r="AU2" i="346"/>
  <c r="AU2" i="261"/>
  <c r="AU2" i="46"/>
  <c r="AU2" i="260"/>
  <c r="AU11" i="271"/>
  <c r="AU12" i="271" s="1"/>
  <c r="AU15" i="271" s="1"/>
  <c r="AU16" i="271" s="1"/>
  <c r="AU2" i="271"/>
  <c r="AU2" i="28"/>
  <c r="AU25" i="44"/>
  <c r="AU27" i="44" s="1"/>
  <c r="AU11" i="353" s="1"/>
  <c r="AU87" i="44"/>
  <c r="AU88" i="44" s="1"/>
  <c r="AU22" i="262" s="1"/>
  <c r="AU63" i="44"/>
  <c r="AU54" i="44" s="1"/>
  <c r="AU55" i="44" s="1"/>
  <c r="AU79" i="44"/>
  <c r="AU80" i="44" s="1"/>
  <c r="AU190" i="44" s="1"/>
  <c r="AU59" i="44"/>
  <c r="AU60" i="44" s="1"/>
  <c r="AU36" i="261" s="1"/>
  <c r="AU40" i="44"/>
  <c r="AU41" i="44" s="1"/>
  <c r="AU31" i="44"/>
  <c r="AU33" i="44" s="1"/>
  <c r="AU2" i="44"/>
  <c r="AR25" i="46"/>
  <c r="AR26" i="46" s="1"/>
  <c r="AR311" i="264"/>
  <c r="AS16" i="353"/>
  <c r="AT101" i="262"/>
  <c r="AT58" i="28"/>
  <c r="AT128" i="44"/>
  <c r="AT30" i="28"/>
  <c r="AT66" i="258"/>
  <c r="AT80" i="258"/>
  <c r="AT118" i="44"/>
  <c r="AX5" i="259"/>
  <c r="AX5" i="264"/>
  <c r="AX5" i="49"/>
  <c r="AX5" i="258"/>
  <c r="AX16" i="346"/>
  <c r="AX5" i="346"/>
  <c r="AX5" i="28"/>
  <c r="AX5" i="353"/>
  <c r="AX5" i="262"/>
  <c r="AX5" i="261"/>
  <c r="AX5" i="260"/>
  <c r="AX5" i="46"/>
  <c r="AX5" i="44"/>
  <c r="AY10" i="44"/>
  <c r="AX5" i="271"/>
  <c r="AX13" i="44"/>
  <c r="AX14" i="44" s="1"/>
  <c r="AX43" i="44" s="1"/>
  <c r="AS12" i="346"/>
  <c r="AS13" i="346" s="1"/>
  <c r="AS17" i="346" s="1"/>
  <c r="AS67" i="44"/>
  <c r="AT45" i="353"/>
  <c r="AT34" i="346"/>
  <c r="AT16" i="258"/>
  <c r="AT47" i="346"/>
  <c r="AT47" i="28"/>
  <c r="AT28" i="258"/>
  <c r="AT115" i="44"/>
  <c r="AU116" i="44" s="1"/>
  <c r="AU33" i="262" s="1"/>
  <c r="AT91" i="44"/>
  <c r="AT89" i="262"/>
  <c r="AT25" i="271"/>
  <c r="AT26" i="271" s="1"/>
  <c r="AT30" i="271"/>
  <c r="AT31" i="271" s="1"/>
  <c r="AT20" i="271"/>
  <c r="AT21" i="271" s="1"/>
  <c r="AT19" i="46" s="1"/>
  <c r="AT20" i="46" s="1"/>
  <c r="AT54" i="264"/>
  <c r="AT66" i="264"/>
  <c r="AT60" i="264"/>
  <c r="AT72" i="264"/>
  <c r="AT4" i="259"/>
  <c r="AT4" i="49"/>
  <c r="AT4" i="264"/>
  <c r="AT4" i="258"/>
  <c r="AT4" i="262"/>
  <c r="AT4" i="353"/>
  <c r="AT4" i="28"/>
  <c r="AT4" i="260"/>
  <c r="AT4" i="346"/>
  <c r="AT4" i="261"/>
  <c r="AT4" i="46"/>
  <c r="AT4" i="271"/>
  <c r="AT4" i="44"/>
  <c r="AW32" i="44"/>
  <c r="AW18" i="44"/>
  <c r="AW19" i="44" s="1"/>
  <c r="AW22" i="44" s="1"/>
  <c r="AW53" i="44" s="1"/>
  <c r="AT126" i="44"/>
  <c r="AT66" i="44"/>
  <c r="AT39" i="28"/>
  <c r="AT11" i="28"/>
  <c r="AT106" i="44"/>
  <c r="AT174" i="44"/>
  <c r="AV169" i="44"/>
  <c r="AV26" i="44"/>
  <c r="AV101" i="44"/>
  <c r="AV73" i="44"/>
  <c r="AV23" i="44"/>
  <c r="AR33" i="346"/>
  <c r="AR18" i="353"/>
  <c r="U18" i="28"/>
  <c r="U12" i="28"/>
  <c r="U14" i="28" s="1"/>
  <c r="U19" i="28" s="1"/>
  <c r="U9" i="49"/>
  <c r="U24" i="28"/>
  <c r="T65" i="28"/>
  <c r="T17" i="28"/>
  <c r="T20" i="28" s="1"/>
  <c r="T25" i="28" s="1"/>
  <c r="T26" i="28" s="1"/>
  <c r="V263" i="264"/>
  <c r="AT134" i="264" l="1"/>
  <c r="AR60" i="260"/>
  <c r="AR133" i="264"/>
  <c r="AR135" i="264" s="1"/>
  <c r="AR138" i="264" s="1"/>
  <c r="AU229" i="264"/>
  <c r="AU139" i="264"/>
  <c r="AR170" i="260"/>
  <c r="AR223" i="264"/>
  <c r="AT159" i="260"/>
  <c r="AT224" i="264"/>
  <c r="AP230" i="264"/>
  <c r="AQ225" i="264"/>
  <c r="AQ228" i="264" s="1"/>
  <c r="AT87" i="261"/>
  <c r="AT11" i="261"/>
  <c r="AT12" i="261" s="1"/>
  <c r="AT93" i="261" s="1"/>
  <c r="AU44" i="44"/>
  <c r="AV45" i="44" s="1"/>
  <c r="AU10" i="261"/>
  <c r="AQ208" i="264"/>
  <c r="AQ210" i="264" s="1"/>
  <c r="AQ213" i="264" s="1"/>
  <c r="AQ215" i="264" s="1"/>
  <c r="AR148" i="260"/>
  <c r="AR149" i="260" s="1"/>
  <c r="AR152" i="260" s="1"/>
  <c r="AR154" i="260" s="1"/>
  <c r="AR169" i="260" s="1"/>
  <c r="AS144" i="260"/>
  <c r="AS145" i="260" s="1"/>
  <c r="AS158" i="260" s="1"/>
  <c r="AS160" i="260" s="1"/>
  <c r="AS147" i="260"/>
  <c r="AT23" i="260"/>
  <c r="AT24" i="260" s="1"/>
  <c r="AT29" i="260" s="1"/>
  <c r="AT140" i="260"/>
  <c r="AT141" i="260" s="1"/>
  <c r="AS24" i="46"/>
  <c r="AO181" i="44"/>
  <c r="AO36" i="260"/>
  <c r="AM187" i="44"/>
  <c r="AM191" i="44"/>
  <c r="AN182" i="44"/>
  <c r="AN183" i="44" s="1"/>
  <c r="AN85" i="261" s="1"/>
  <c r="AN186" i="44"/>
  <c r="AS50" i="260"/>
  <c r="AS31" i="260"/>
  <c r="AT128" i="260"/>
  <c r="AT30" i="260"/>
  <c r="AS129" i="260"/>
  <c r="AS133" i="260" s="1"/>
  <c r="AT13" i="46"/>
  <c r="AT14" i="46" s="1"/>
  <c r="AT112" i="264" s="1"/>
  <c r="AT114" i="264" s="1"/>
  <c r="AT119" i="260"/>
  <c r="AT120" i="260" s="1"/>
  <c r="AT127" i="260" s="1"/>
  <c r="AP168" i="260"/>
  <c r="AP178" i="264"/>
  <c r="AP180" i="264" s="1"/>
  <c r="AP183" i="264" s="1"/>
  <c r="AP185" i="264" s="1"/>
  <c r="AQ132" i="260"/>
  <c r="AQ134" i="260" s="1"/>
  <c r="AT209" i="264"/>
  <c r="AT153" i="260"/>
  <c r="AU214" i="264"/>
  <c r="AT56" i="260"/>
  <c r="AT149" i="264"/>
  <c r="AT113" i="260"/>
  <c r="AT91" i="260"/>
  <c r="AS112" i="260"/>
  <c r="AR114" i="260"/>
  <c r="AQ261" i="264"/>
  <c r="AT86" i="260"/>
  <c r="AT87" i="260" s="1"/>
  <c r="AQ167" i="260"/>
  <c r="AT108" i="260"/>
  <c r="AT109" i="260" s="1"/>
  <c r="AQ163" i="264"/>
  <c r="AQ165" i="264" s="1"/>
  <c r="AQ168" i="264" s="1"/>
  <c r="AT179" i="264"/>
  <c r="AU184" i="264"/>
  <c r="AR90" i="260"/>
  <c r="AR92" i="260" s="1"/>
  <c r="AT164" i="264"/>
  <c r="AU169" i="264"/>
  <c r="AO123" i="264"/>
  <c r="AO125" i="264" s="1"/>
  <c r="AO170" i="264"/>
  <c r="AR165" i="260"/>
  <c r="AR118" i="264"/>
  <c r="AT46" i="260"/>
  <c r="AT47" i="260" s="1"/>
  <c r="AU113" i="264"/>
  <c r="AT68" i="261"/>
  <c r="AT194" i="264"/>
  <c r="AS12" i="260"/>
  <c r="AS13" i="260" s="1"/>
  <c r="AP120" i="264"/>
  <c r="AT11" i="260"/>
  <c r="AM3" i="49"/>
  <c r="AM3" i="258"/>
  <c r="AM3" i="28"/>
  <c r="AM3" i="46"/>
  <c r="AM3" i="346"/>
  <c r="AM3" i="259"/>
  <c r="AM3" i="262"/>
  <c r="AM3" i="261"/>
  <c r="AM3" i="44"/>
  <c r="AM3" i="264"/>
  <c r="AM3" i="260"/>
  <c r="AM3" i="353"/>
  <c r="AM3" i="271"/>
  <c r="AN135" i="44"/>
  <c r="AN136" i="44" s="1"/>
  <c r="AO129" i="44"/>
  <c r="AN307" i="264"/>
  <c r="AN253" i="264"/>
  <c r="AN254" i="264" s="1"/>
  <c r="AN300" i="264"/>
  <c r="AN295" i="264"/>
  <c r="AN288" i="264"/>
  <c r="AN262" i="264"/>
  <c r="AN312" i="264"/>
  <c r="AN313" i="264" s="1"/>
  <c r="AN275" i="264"/>
  <c r="AO119" i="44"/>
  <c r="AN144" i="44"/>
  <c r="AN145" i="44" s="1"/>
  <c r="AP58" i="261"/>
  <c r="AP110" i="44"/>
  <c r="AP142" i="44"/>
  <c r="AP42" i="261"/>
  <c r="AP37" i="261"/>
  <c r="AQ68" i="44"/>
  <c r="AP92" i="44"/>
  <c r="AO143" i="44"/>
  <c r="AO111" i="44"/>
  <c r="AO112" i="44" s="1"/>
  <c r="AO95" i="44"/>
  <c r="AO96" i="44" s="1"/>
  <c r="AO13" i="28"/>
  <c r="AO257" i="264"/>
  <c r="AO258" i="264" s="1"/>
  <c r="AU154" i="264"/>
  <c r="AT119" i="264"/>
  <c r="AU199" i="264"/>
  <c r="AU124" i="264"/>
  <c r="AU141" i="44"/>
  <c r="AU48" i="44"/>
  <c r="AU49" i="44" s="1"/>
  <c r="AU125" i="44" s="1"/>
  <c r="AU12" i="353"/>
  <c r="AS21" i="262"/>
  <c r="AU78" i="264"/>
  <c r="AW101" i="44"/>
  <c r="AW73" i="44"/>
  <c r="AW23" i="44"/>
  <c r="AW26" i="44"/>
  <c r="AW169" i="44"/>
  <c r="AY5" i="259"/>
  <c r="AY5" i="49"/>
  <c r="AY5" i="264"/>
  <c r="AY5" i="258"/>
  <c r="AY5" i="262"/>
  <c r="AY5" i="353"/>
  <c r="AY5" i="346"/>
  <c r="AY5" i="260"/>
  <c r="AY5" i="28"/>
  <c r="AY5" i="261"/>
  <c r="AY5" i="46"/>
  <c r="AY16" i="346"/>
  <c r="AY5" i="271"/>
  <c r="AZ10" i="44"/>
  <c r="AY13" i="44"/>
  <c r="AY14" i="44" s="1"/>
  <c r="AY43" i="44" s="1"/>
  <c r="AY5" i="44"/>
  <c r="AU66" i="44"/>
  <c r="AU126" i="44"/>
  <c r="AT105" i="44"/>
  <c r="AT107" i="44" s="1"/>
  <c r="AV2" i="259"/>
  <c r="AV252" i="264"/>
  <c r="AV99" i="264"/>
  <c r="AV256" i="264"/>
  <c r="AV21" i="264"/>
  <c r="AV26" i="264"/>
  <c r="AV41" i="264"/>
  <c r="AV42" i="264" s="1"/>
  <c r="AV46" i="264" s="1"/>
  <c r="AV47" i="264" s="1"/>
  <c r="AV2" i="264"/>
  <c r="AV2" i="262"/>
  <c r="AV31" i="264"/>
  <c r="AV2" i="49"/>
  <c r="AV2" i="28"/>
  <c r="AV2" i="261"/>
  <c r="AV2" i="258"/>
  <c r="AV2" i="353"/>
  <c r="AV11" i="271"/>
  <c r="AV12" i="271" s="1"/>
  <c r="AV15" i="271" s="1"/>
  <c r="AV16" i="271" s="1"/>
  <c r="AV2" i="271"/>
  <c r="AV2" i="346"/>
  <c r="AV2" i="46"/>
  <c r="AV87" i="44"/>
  <c r="AV88" i="44" s="1"/>
  <c r="AV22" i="262" s="1"/>
  <c r="AV63" i="44"/>
  <c r="AV54" i="44" s="1"/>
  <c r="AV55" i="44" s="1"/>
  <c r="AV79" i="44"/>
  <c r="AV80" i="44" s="1"/>
  <c r="AV190" i="44" s="1"/>
  <c r="AV59" i="44"/>
  <c r="AV60" i="44" s="1"/>
  <c r="AV36" i="261" s="1"/>
  <c r="AV40" i="44"/>
  <c r="AV41" i="44" s="1"/>
  <c r="AV31" i="44"/>
  <c r="AV33" i="44" s="1"/>
  <c r="AV2" i="44"/>
  <c r="AV2" i="260"/>
  <c r="AV25" i="44"/>
  <c r="AV27" i="44" s="1"/>
  <c r="AV11" i="353" s="1"/>
  <c r="AU66" i="258"/>
  <c r="AU118" i="44"/>
  <c r="AU30" i="28"/>
  <c r="AU101" i="262"/>
  <c r="AU58" i="28"/>
  <c r="AU80" i="258"/>
  <c r="AU128" i="44"/>
  <c r="AU127" i="44"/>
  <c r="AU90" i="44"/>
  <c r="AU39" i="28"/>
  <c r="AU11" i="28"/>
  <c r="AU106" i="44"/>
  <c r="AU174" i="44"/>
  <c r="AU30" i="271"/>
  <c r="AU31" i="271" s="1"/>
  <c r="AU25" i="271"/>
  <c r="AU26" i="271" s="1"/>
  <c r="AU20" i="271"/>
  <c r="AU21" i="271" s="1"/>
  <c r="AU19" i="46" s="1"/>
  <c r="AU20" i="46" s="1"/>
  <c r="AT12" i="346"/>
  <c r="AT13" i="346" s="1"/>
  <c r="AT17" i="346" s="1"/>
  <c r="AT67" i="44"/>
  <c r="AS18" i="353"/>
  <c r="AS33" i="346"/>
  <c r="AX32" i="44"/>
  <c r="AX18" i="44"/>
  <c r="AX19" i="44" s="1"/>
  <c r="AX22" i="44" s="1"/>
  <c r="AX53" i="44" s="1"/>
  <c r="AU4" i="259"/>
  <c r="AU4" i="264"/>
  <c r="AU4" i="258"/>
  <c r="AU4" i="262"/>
  <c r="AU4" i="353"/>
  <c r="AU4" i="49"/>
  <c r="AU4" i="28"/>
  <c r="AU4" i="346"/>
  <c r="AU4" i="261"/>
  <c r="AU4" i="46"/>
  <c r="AU4" i="271"/>
  <c r="AU4" i="260"/>
  <c r="AU4" i="44"/>
  <c r="AU170" i="44"/>
  <c r="AU171" i="44" s="1"/>
  <c r="AU173" i="44" s="1"/>
  <c r="AU102" i="44"/>
  <c r="AU103" i="44" s="1"/>
  <c r="AU74" i="44"/>
  <c r="AU75" i="44" s="1"/>
  <c r="AU64" i="44"/>
  <c r="AT175" i="44"/>
  <c r="AT29" i="353" s="1"/>
  <c r="AS311" i="264"/>
  <c r="AS25" i="46"/>
  <c r="AT16" i="353"/>
  <c r="AU16" i="258"/>
  <c r="AU47" i="28"/>
  <c r="AU28" i="258"/>
  <c r="AU115" i="44"/>
  <c r="AV116" i="44" s="1"/>
  <c r="AV33" i="262" s="1"/>
  <c r="AU34" i="346"/>
  <c r="AU89" i="262"/>
  <c r="AU45" i="353"/>
  <c r="AU47" i="346"/>
  <c r="AU91" i="44"/>
  <c r="AU60" i="264"/>
  <c r="AU66" i="264"/>
  <c r="AU72" i="264"/>
  <c r="AU54" i="264"/>
  <c r="T67" i="49"/>
  <c r="T66" i="28"/>
  <c r="T67" i="28" s="1"/>
  <c r="T73" i="28" s="1"/>
  <c r="U23" i="28"/>
  <c r="T29" i="28"/>
  <c r="AU134" i="264" l="1"/>
  <c r="AS60" i="260"/>
  <c r="AS133" i="264"/>
  <c r="AS135" i="264" s="1"/>
  <c r="AS138" i="264" s="1"/>
  <c r="AV229" i="264"/>
  <c r="AV139" i="264"/>
  <c r="AS170" i="260"/>
  <c r="AS223" i="264"/>
  <c r="AU159" i="260"/>
  <c r="AU224" i="264"/>
  <c r="AS26" i="46"/>
  <c r="AQ230" i="264"/>
  <c r="AR225" i="264"/>
  <c r="AR228" i="264" s="1"/>
  <c r="AR208" i="264"/>
  <c r="AR210" i="264" s="1"/>
  <c r="AR213" i="264" s="1"/>
  <c r="AR215" i="264" s="1"/>
  <c r="AV44" i="44"/>
  <c r="AW45" i="44" s="1"/>
  <c r="AV10" i="261"/>
  <c r="AU87" i="261"/>
  <c r="AU11" i="261"/>
  <c r="AU12" i="261" s="1"/>
  <c r="AU93" i="261" s="1"/>
  <c r="AS148" i="260"/>
  <c r="AS149" i="260" s="1"/>
  <c r="AS152" i="260" s="1"/>
  <c r="AS154" i="260" s="1"/>
  <c r="AS169" i="260" s="1"/>
  <c r="AT144" i="260"/>
  <c r="AT145" i="260" s="1"/>
  <c r="AT158" i="260" s="1"/>
  <c r="AT160" i="260" s="1"/>
  <c r="AT147" i="260"/>
  <c r="AU23" i="260"/>
  <c r="AU24" i="260" s="1"/>
  <c r="AU29" i="260" s="1"/>
  <c r="AU140" i="260"/>
  <c r="AU141" i="260" s="1"/>
  <c r="AP181" i="44"/>
  <c r="AP36" i="260"/>
  <c r="AT31" i="260"/>
  <c r="AN187" i="44"/>
  <c r="AN191" i="44"/>
  <c r="AO182" i="44"/>
  <c r="AO183" i="44" s="1"/>
  <c r="AO85" i="261" s="1"/>
  <c r="AO186" i="44"/>
  <c r="AT50" i="260"/>
  <c r="AT24" i="46"/>
  <c r="AU128" i="260"/>
  <c r="AU30" i="260"/>
  <c r="AT129" i="260"/>
  <c r="AT133" i="260" s="1"/>
  <c r="AU13" i="46"/>
  <c r="AU14" i="46" s="1"/>
  <c r="AU24" i="46" s="1"/>
  <c r="AU119" i="260"/>
  <c r="AU120" i="260" s="1"/>
  <c r="AU127" i="260" s="1"/>
  <c r="AQ168" i="260"/>
  <c r="AQ178" i="264"/>
  <c r="AQ180" i="264" s="1"/>
  <c r="AQ183" i="264" s="1"/>
  <c r="AQ185" i="264" s="1"/>
  <c r="AR132" i="260"/>
  <c r="AR134" i="260" s="1"/>
  <c r="AU209" i="264"/>
  <c r="AU153" i="260"/>
  <c r="AV214" i="264"/>
  <c r="AU149" i="264"/>
  <c r="AU56" i="260"/>
  <c r="AU113" i="260"/>
  <c r="AU91" i="260"/>
  <c r="AT112" i="260"/>
  <c r="AS114" i="260"/>
  <c r="AR261" i="264"/>
  <c r="AU86" i="260"/>
  <c r="AU87" i="260" s="1"/>
  <c r="AR167" i="260"/>
  <c r="AU108" i="260"/>
  <c r="AU109" i="260" s="1"/>
  <c r="AU179" i="264"/>
  <c r="AR163" i="264"/>
  <c r="AR165" i="264" s="1"/>
  <c r="AR168" i="264" s="1"/>
  <c r="AV184" i="264"/>
  <c r="AS90" i="260"/>
  <c r="AS92" i="260" s="1"/>
  <c r="AU164" i="264"/>
  <c r="AV169" i="264"/>
  <c r="AP123" i="264"/>
  <c r="AP125" i="264" s="1"/>
  <c r="AP170" i="264"/>
  <c r="AS165" i="260"/>
  <c r="AS118" i="264"/>
  <c r="AU46" i="260"/>
  <c r="AU47" i="260" s="1"/>
  <c r="AV113" i="264"/>
  <c r="AU68" i="261"/>
  <c r="AU194" i="264"/>
  <c r="AT12" i="260"/>
  <c r="AT13" i="260" s="1"/>
  <c r="AU11" i="260"/>
  <c r="AR120" i="264"/>
  <c r="AP129" i="44"/>
  <c r="AO135" i="44"/>
  <c r="AO136" i="44" s="1"/>
  <c r="AN3" i="259"/>
  <c r="AN3" i="258"/>
  <c r="AN3" i="44"/>
  <c r="AN3" i="264"/>
  <c r="AN3" i="346"/>
  <c r="AN3" i="49"/>
  <c r="AN3" i="353"/>
  <c r="AN3" i="271"/>
  <c r="AN3" i="262"/>
  <c r="AN3" i="28"/>
  <c r="AN3" i="46"/>
  <c r="AN3" i="261"/>
  <c r="AN3" i="260"/>
  <c r="AP143" i="44"/>
  <c r="AP111" i="44"/>
  <c r="AP112" i="44" s="1"/>
  <c r="AP95" i="44"/>
  <c r="AP96" i="44" s="1"/>
  <c r="AP13" i="28"/>
  <c r="AP257" i="264"/>
  <c r="AP258" i="264" s="1"/>
  <c r="AQ92" i="44"/>
  <c r="AO144" i="44"/>
  <c r="AO145" i="44" s="1"/>
  <c r="AP119" i="44"/>
  <c r="AO312" i="264"/>
  <c r="AO313" i="264" s="1"/>
  <c r="AO288" i="264"/>
  <c r="AO307" i="264"/>
  <c r="AO275" i="264"/>
  <c r="AO262" i="264"/>
  <c r="AO253" i="264"/>
  <c r="AO254" i="264" s="1"/>
  <c r="AO300" i="264"/>
  <c r="AO295" i="264"/>
  <c r="AQ58" i="261"/>
  <c r="AQ37" i="261"/>
  <c r="AQ142" i="44"/>
  <c r="AR68" i="44"/>
  <c r="AQ42" i="261"/>
  <c r="AQ110" i="44"/>
  <c r="AQ120" i="264"/>
  <c r="AV154" i="264"/>
  <c r="AU119" i="264"/>
  <c r="AV199" i="264"/>
  <c r="AV124" i="264"/>
  <c r="AV48" i="44"/>
  <c r="AV49" i="44" s="1"/>
  <c r="AV125" i="44" s="1"/>
  <c r="AV141" i="44"/>
  <c r="AV12" i="353"/>
  <c r="AT21" i="262"/>
  <c r="AU175" i="44"/>
  <c r="AU29" i="353" s="1"/>
  <c r="AV78" i="264"/>
  <c r="AV66" i="258"/>
  <c r="AV118" i="44"/>
  <c r="AV58" i="28"/>
  <c r="AV101" i="262"/>
  <c r="AV30" i="28"/>
  <c r="AV80" i="258"/>
  <c r="AV128" i="44"/>
  <c r="AU105" i="44"/>
  <c r="AU107" i="44" s="1"/>
  <c r="AV11" i="28"/>
  <c r="AV39" i="28"/>
  <c r="AV174" i="44"/>
  <c r="AV106" i="44"/>
  <c r="AV90" i="44"/>
  <c r="AV127" i="44"/>
  <c r="AV30" i="271"/>
  <c r="AV31" i="271" s="1"/>
  <c r="AV20" i="271"/>
  <c r="AV21" i="271" s="1"/>
  <c r="AV19" i="46" s="1"/>
  <c r="AV20" i="46" s="1"/>
  <c r="AV25" i="271"/>
  <c r="AV26" i="271" s="1"/>
  <c r="AV66" i="264"/>
  <c r="AV54" i="264"/>
  <c r="AV72" i="264"/>
  <c r="AV60" i="264"/>
  <c r="AZ5" i="259"/>
  <c r="AZ5" i="264"/>
  <c r="AZ5" i="258"/>
  <c r="AZ5" i="262"/>
  <c r="AZ5" i="353"/>
  <c r="AZ5" i="49"/>
  <c r="AZ5" i="346"/>
  <c r="AZ5" i="261"/>
  <c r="AZ5" i="46"/>
  <c r="AZ16" i="346"/>
  <c r="AZ5" i="28"/>
  <c r="AZ5" i="260"/>
  <c r="AZ5" i="271"/>
  <c r="AZ13" i="44"/>
  <c r="AZ14" i="44" s="1"/>
  <c r="AZ43" i="44" s="1"/>
  <c r="AZ5" i="44"/>
  <c r="BA10" i="44"/>
  <c r="AU16" i="353"/>
  <c r="AT311" i="264"/>
  <c r="AT25" i="46"/>
  <c r="AV4" i="259"/>
  <c r="AV4" i="264"/>
  <c r="AV4" i="262"/>
  <c r="AV4" i="49"/>
  <c r="AV4" i="28"/>
  <c r="AV4" i="258"/>
  <c r="AV4" i="353"/>
  <c r="AV4" i="346"/>
  <c r="AV4" i="261"/>
  <c r="AV4" i="271"/>
  <c r="AV4" i="260"/>
  <c r="AV4" i="46"/>
  <c r="AV4" i="44"/>
  <c r="AV170" i="44"/>
  <c r="AV171" i="44" s="1"/>
  <c r="AV173" i="44" s="1"/>
  <c r="AV102" i="44"/>
  <c r="AV103" i="44" s="1"/>
  <c r="AV74" i="44"/>
  <c r="AV75" i="44" s="1"/>
  <c r="AV64" i="44"/>
  <c r="AU12" i="346"/>
  <c r="AU13" i="346" s="1"/>
  <c r="AU17" i="346" s="1"/>
  <c r="AU67" i="44"/>
  <c r="AX23" i="44"/>
  <c r="AX169" i="44"/>
  <c r="AX26" i="44"/>
  <c r="AX101" i="44"/>
  <c r="AX73" i="44"/>
  <c r="AV91" i="44"/>
  <c r="AV89" i="262"/>
  <c r="AV16" i="258"/>
  <c r="AV45" i="353"/>
  <c r="AV34" i="346"/>
  <c r="AV47" i="28"/>
  <c r="AV47" i="346"/>
  <c r="AV28" i="258"/>
  <c r="AV115" i="44"/>
  <c r="AW116" i="44" s="1"/>
  <c r="AW33" i="262" s="1"/>
  <c r="AT33" i="346"/>
  <c r="AT18" i="353"/>
  <c r="AW256" i="264"/>
  <c r="AW99" i="264"/>
  <c r="AW252" i="264"/>
  <c r="AW41" i="264"/>
  <c r="AW42" i="264" s="1"/>
  <c r="AW46" i="264" s="1"/>
  <c r="AW47" i="264" s="1"/>
  <c r="AW26" i="264"/>
  <c r="AW2" i="264"/>
  <c r="AW2" i="259"/>
  <c r="AW31" i="264"/>
  <c r="AW21" i="264"/>
  <c r="AW2" i="49"/>
  <c r="AW2" i="258"/>
  <c r="AW2" i="346"/>
  <c r="AW2" i="262"/>
  <c r="AW2" i="353"/>
  <c r="AW2" i="28"/>
  <c r="AW2" i="261"/>
  <c r="AW2" i="260"/>
  <c r="AW2" i="46"/>
  <c r="AW2" i="271"/>
  <c r="AW79" i="44"/>
  <c r="AW80" i="44" s="1"/>
  <c r="AW190" i="44" s="1"/>
  <c r="AW59" i="44"/>
  <c r="AW60" i="44" s="1"/>
  <c r="AW36" i="261" s="1"/>
  <c r="AW40" i="44"/>
  <c r="AW41" i="44" s="1"/>
  <c r="AW31" i="44"/>
  <c r="AW33" i="44" s="1"/>
  <c r="AW11" i="271"/>
  <c r="AW12" i="271" s="1"/>
  <c r="AW15" i="271" s="1"/>
  <c r="AW16" i="271" s="1"/>
  <c r="AW25" i="44"/>
  <c r="AW27" i="44" s="1"/>
  <c r="AW11" i="353" s="1"/>
  <c r="AW87" i="44"/>
  <c r="AW88" i="44" s="1"/>
  <c r="AW22" i="262" s="1"/>
  <c r="AW63" i="44"/>
  <c r="AW54" i="44" s="1"/>
  <c r="AW55" i="44" s="1"/>
  <c r="AW2" i="44"/>
  <c r="AV66" i="44"/>
  <c r="AV126" i="44"/>
  <c r="AY18" i="44"/>
  <c r="AY19" i="44" s="1"/>
  <c r="AY22" i="44" s="1"/>
  <c r="AY53" i="44" s="1"/>
  <c r="AY32" i="44"/>
  <c r="V9" i="49"/>
  <c r="V24" i="28"/>
  <c r="V12" i="28"/>
  <c r="V14" i="28" s="1"/>
  <c r="V19" i="28" s="1"/>
  <c r="V18" i="28"/>
  <c r="W263" i="264"/>
  <c r="U65" i="28"/>
  <c r="U17" i="28"/>
  <c r="U20" i="28" s="1"/>
  <c r="U25" i="28" s="1"/>
  <c r="U26" i="28" s="1"/>
  <c r="AV134" i="264" l="1"/>
  <c r="AT60" i="260"/>
  <c r="AT133" i="264"/>
  <c r="AT135" i="264" s="1"/>
  <c r="AT138" i="264" s="1"/>
  <c r="AW229" i="264"/>
  <c r="AW139" i="264"/>
  <c r="AV159" i="260"/>
  <c r="AV224" i="264"/>
  <c r="AT170" i="260"/>
  <c r="AT223" i="264"/>
  <c r="AS208" i="264"/>
  <c r="AS210" i="264" s="1"/>
  <c r="AS213" i="264" s="1"/>
  <c r="AS215" i="264" s="1"/>
  <c r="AS225" i="264"/>
  <c r="AS228" i="264" s="1"/>
  <c r="AR230" i="264"/>
  <c r="AV87" i="261"/>
  <c r="AV11" i="261"/>
  <c r="AV12" i="261" s="1"/>
  <c r="AV93" i="261" s="1"/>
  <c r="AW44" i="44"/>
  <c r="AX45" i="44" s="1"/>
  <c r="AW10" i="261"/>
  <c r="AT26" i="46"/>
  <c r="AT148" i="260"/>
  <c r="AT149" i="260" s="1"/>
  <c r="AT152" i="260" s="1"/>
  <c r="AT154" i="260" s="1"/>
  <c r="AT169" i="260" s="1"/>
  <c r="AU144" i="260"/>
  <c r="AU145" i="260" s="1"/>
  <c r="AU158" i="260" s="1"/>
  <c r="AU160" i="260" s="1"/>
  <c r="AU147" i="260"/>
  <c r="AV23" i="260"/>
  <c r="AV24" i="260" s="1"/>
  <c r="AV29" i="260" s="1"/>
  <c r="AV140" i="260"/>
  <c r="AV141" i="260" s="1"/>
  <c r="AQ181" i="44"/>
  <c r="AQ36" i="260"/>
  <c r="AO187" i="44"/>
  <c r="AO191" i="44"/>
  <c r="AP182" i="44"/>
  <c r="AP183" i="44" s="1"/>
  <c r="AP85" i="261" s="1"/>
  <c r="AP186" i="44"/>
  <c r="AU50" i="260"/>
  <c r="AU31" i="260"/>
  <c r="AU129" i="260"/>
  <c r="AU133" i="260" s="1"/>
  <c r="AV128" i="260"/>
  <c r="AV30" i="260"/>
  <c r="AU112" i="264"/>
  <c r="AU114" i="264" s="1"/>
  <c r="AV13" i="46"/>
  <c r="AV14" i="46" s="1"/>
  <c r="AV112" i="264" s="1"/>
  <c r="AV114" i="264" s="1"/>
  <c r="AV119" i="260"/>
  <c r="AV120" i="260" s="1"/>
  <c r="AV127" i="260" s="1"/>
  <c r="AR168" i="260"/>
  <c r="AR178" i="264"/>
  <c r="AR180" i="264" s="1"/>
  <c r="AR183" i="264" s="1"/>
  <c r="AR185" i="264" s="1"/>
  <c r="AS132" i="260"/>
  <c r="AS134" i="260" s="1"/>
  <c r="AV209" i="264"/>
  <c r="AV153" i="260"/>
  <c r="AW214" i="264"/>
  <c r="AV149" i="264"/>
  <c r="AV56" i="260"/>
  <c r="AV113" i="260"/>
  <c r="AV91" i="260"/>
  <c r="AU112" i="260"/>
  <c r="AT114" i="260"/>
  <c r="AS261" i="264"/>
  <c r="AV86" i="260"/>
  <c r="AV87" i="260" s="1"/>
  <c r="AS163" i="264"/>
  <c r="AS165" i="264" s="1"/>
  <c r="AS168" i="264" s="1"/>
  <c r="AV108" i="260"/>
  <c r="AV109" i="260" s="1"/>
  <c r="AS167" i="260"/>
  <c r="AV179" i="264"/>
  <c r="AW184" i="264"/>
  <c r="AT90" i="260"/>
  <c r="AT92" i="260" s="1"/>
  <c r="AV164" i="264"/>
  <c r="AW169" i="264"/>
  <c r="AR123" i="264"/>
  <c r="AR125" i="264" s="1"/>
  <c r="AR170" i="264"/>
  <c r="AQ123" i="264"/>
  <c r="AQ125" i="264" s="1"/>
  <c r="AQ170" i="264"/>
  <c r="AT165" i="260"/>
  <c r="AT118" i="264"/>
  <c r="AV46" i="260"/>
  <c r="AV47" i="260" s="1"/>
  <c r="AW113" i="264"/>
  <c r="AV68" i="261"/>
  <c r="AV194" i="264"/>
  <c r="AU12" i="260"/>
  <c r="AU13" i="260" s="1"/>
  <c r="AV11" i="260"/>
  <c r="AS120" i="264"/>
  <c r="AR58" i="261"/>
  <c r="AR110" i="44"/>
  <c r="AR142" i="44"/>
  <c r="AR37" i="261"/>
  <c r="AS68" i="44"/>
  <c r="AR42" i="261"/>
  <c r="AQ95" i="44"/>
  <c r="AQ96" i="44" s="1"/>
  <c r="AQ143" i="44"/>
  <c r="AR92" i="44"/>
  <c r="AQ13" i="28"/>
  <c r="AQ111" i="44"/>
  <c r="AQ112" i="44" s="1"/>
  <c r="AQ257" i="264"/>
  <c r="AQ258" i="264" s="1"/>
  <c r="AQ119" i="44"/>
  <c r="AP144" i="44"/>
  <c r="AP145" i="44" s="1"/>
  <c r="AP312" i="264"/>
  <c r="AP313" i="264" s="1"/>
  <c r="AP307" i="264"/>
  <c r="AP275" i="264"/>
  <c r="AP295" i="264"/>
  <c r="AP288" i="264"/>
  <c r="AP253" i="264"/>
  <c r="AP254" i="264" s="1"/>
  <c r="AP262" i="264"/>
  <c r="AP300" i="264"/>
  <c r="AO3" i="262"/>
  <c r="AO3" i="261"/>
  <c r="AO3" i="271"/>
  <c r="AO3" i="353"/>
  <c r="AO3" i="346"/>
  <c r="AO3" i="259"/>
  <c r="AO3" i="258"/>
  <c r="AO3" i="28"/>
  <c r="AO3" i="44"/>
  <c r="AO3" i="264"/>
  <c r="AO3" i="46"/>
  <c r="AO3" i="49"/>
  <c r="AO3" i="260"/>
  <c r="AQ129" i="44"/>
  <c r="AP135" i="44"/>
  <c r="AP136" i="44" s="1"/>
  <c r="AW154" i="264"/>
  <c r="AV119" i="264"/>
  <c r="AW199" i="264"/>
  <c r="AW124" i="264"/>
  <c r="AW141" i="44"/>
  <c r="AW48" i="44"/>
  <c r="AW49" i="44" s="1"/>
  <c r="H49" i="44" s="1"/>
  <c r="H125" i="44" s="1"/>
  <c r="AW12" i="353"/>
  <c r="AU21" i="262"/>
  <c r="AV175" i="44"/>
  <c r="AV29" i="353" s="1"/>
  <c r="AW78" i="264"/>
  <c r="AY169" i="44"/>
  <c r="AY26" i="44"/>
  <c r="AY101" i="44"/>
  <c r="AY73" i="44"/>
  <c r="AY23" i="44"/>
  <c r="AW89" i="262"/>
  <c r="AW28" i="258"/>
  <c r="AW47" i="346"/>
  <c r="AW91" i="44"/>
  <c r="AW34" i="346"/>
  <c r="AW16" i="258"/>
  <c r="AW45" i="353"/>
  <c r="AW47" i="28"/>
  <c r="AW115" i="44"/>
  <c r="AX116" i="44" s="1"/>
  <c r="AX33" i="262" s="1"/>
  <c r="AX2" i="259"/>
  <c r="AX99" i="264"/>
  <c r="AX252" i="264"/>
  <c r="AX256" i="264"/>
  <c r="AX41" i="264"/>
  <c r="AX42" i="264" s="1"/>
  <c r="AX46" i="264" s="1"/>
  <c r="AX47" i="264" s="1"/>
  <c r="AX31" i="264"/>
  <c r="AX21" i="264"/>
  <c r="AX2" i="264"/>
  <c r="AX2" i="49"/>
  <c r="AX2" i="258"/>
  <c r="AX2" i="262"/>
  <c r="AX2" i="353"/>
  <c r="AX2" i="28"/>
  <c r="AX2" i="260"/>
  <c r="AX2" i="346"/>
  <c r="AX2" i="46"/>
  <c r="AX26" i="264"/>
  <c r="AX11" i="271"/>
  <c r="AX12" i="271" s="1"/>
  <c r="AX15" i="271" s="1"/>
  <c r="AX16" i="271" s="1"/>
  <c r="AX2" i="271"/>
  <c r="AX2" i="261"/>
  <c r="AX25" i="44"/>
  <c r="AX27" i="44" s="1"/>
  <c r="AX11" i="353" s="1"/>
  <c r="AX87" i="44"/>
  <c r="AX88" i="44" s="1"/>
  <c r="AX22" i="262" s="1"/>
  <c r="AX63" i="44"/>
  <c r="AX54" i="44" s="1"/>
  <c r="AX55" i="44" s="1"/>
  <c r="AX31" i="44"/>
  <c r="AX33" i="44" s="1"/>
  <c r="AX79" i="44"/>
  <c r="AX80" i="44" s="1"/>
  <c r="AX190" i="44" s="1"/>
  <c r="AX59" i="44"/>
  <c r="AX60" i="44" s="1"/>
  <c r="AX36" i="261" s="1"/>
  <c r="AX2" i="44"/>
  <c r="AX40" i="44"/>
  <c r="AX41" i="44" s="1"/>
  <c r="AV16" i="353"/>
  <c r="AW25" i="271"/>
  <c r="AW26" i="271" s="1"/>
  <c r="AW20" i="271"/>
  <c r="AW21" i="271" s="1"/>
  <c r="AW19" i="46" s="1"/>
  <c r="AW20" i="46" s="1"/>
  <c r="AW30" i="271"/>
  <c r="AW31" i="271" s="1"/>
  <c r="AW66" i="44"/>
  <c r="AW126" i="44"/>
  <c r="AV12" i="346"/>
  <c r="AV13" i="346" s="1"/>
  <c r="AV17" i="346" s="1"/>
  <c r="AV67" i="44"/>
  <c r="AU33" i="346"/>
  <c r="AU18" i="353"/>
  <c r="AW127" i="44"/>
  <c r="AW90" i="44"/>
  <c r="AW72" i="264"/>
  <c r="AW60" i="264"/>
  <c r="AW66" i="264"/>
  <c r="AW54" i="264"/>
  <c r="AW66" i="258"/>
  <c r="AW128" i="44"/>
  <c r="AW80" i="258"/>
  <c r="AW118" i="44"/>
  <c r="AW30" i="28"/>
  <c r="AW58" i="28"/>
  <c r="AW101" i="262"/>
  <c r="AZ18" i="44"/>
  <c r="AZ19" i="44" s="1"/>
  <c r="AZ22" i="44" s="1"/>
  <c r="AZ53" i="44" s="1"/>
  <c r="AZ32" i="44"/>
  <c r="AW102" i="44"/>
  <c r="AW103" i="44" s="1"/>
  <c r="AW74" i="44"/>
  <c r="AW75" i="44" s="1"/>
  <c r="AW170" i="44"/>
  <c r="AW171" i="44" s="1"/>
  <c r="AW173" i="44" s="1"/>
  <c r="AW64" i="44"/>
  <c r="AW11" i="28"/>
  <c r="AW39" i="28"/>
  <c r="AW174" i="44"/>
  <c r="AW106" i="44"/>
  <c r="AW4" i="259"/>
  <c r="AW4" i="264"/>
  <c r="AW4" i="49"/>
  <c r="AW4" i="258"/>
  <c r="AW4" i="346"/>
  <c r="AW4" i="260"/>
  <c r="AW4" i="46"/>
  <c r="AW4" i="262"/>
  <c r="AW4" i="28"/>
  <c r="AW4" i="353"/>
  <c r="AW4" i="44"/>
  <c r="AW4" i="271"/>
  <c r="AW4" i="261"/>
  <c r="AU311" i="264"/>
  <c r="AU25" i="46"/>
  <c r="AU26" i="46" s="1"/>
  <c r="AV105" i="44"/>
  <c r="AV107" i="44" s="1"/>
  <c r="BA5" i="259"/>
  <c r="BA5" i="264"/>
  <c r="BA5" i="262"/>
  <c r="BA5" i="49"/>
  <c r="BA5" i="258"/>
  <c r="BA5" i="28"/>
  <c r="BA5" i="261"/>
  <c r="BA16" i="346"/>
  <c r="BA5" i="353"/>
  <c r="BA5" i="346"/>
  <c r="BA5" i="260"/>
  <c r="BA5" i="46"/>
  <c r="BA5" i="271"/>
  <c r="BA5" i="44"/>
  <c r="BB10" i="44"/>
  <c r="BA13" i="44"/>
  <c r="BA14" i="44" s="1"/>
  <c r="BA43" i="44" s="1"/>
  <c r="W12" i="28"/>
  <c r="W14" i="28" s="1"/>
  <c r="W19" i="28" s="1"/>
  <c r="U67" i="49"/>
  <c r="U66" i="28"/>
  <c r="U67" i="28" s="1"/>
  <c r="U73" i="28" s="1"/>
  <c r="U29" i="28"/>
  <c r="V23" i="28"/>
  <c r="AW134" i="264" l="1"/>
  <c r="AU60" i="260"/>
  <c r="AU133" i="264"/>
  <c r="AU135" i="264" s="1"/>
  <c r="AU138" i="264" s="1"/>
  <c r="AX229" i="264"/>
  <c r="AX139" i="264"/>
  <c r="AW159" i="260"/>
  <c r="AW224" i="264"/>
  <c r="AU170" i="260"/>
  <c r="AU223" i="264"/>
  <c r="AT225" i="264"/>
  <c r="AT228" i="264" s="1"/>
  <c r="AT230" i="264" s="1"/>
  <c r="AS230" i="264"/>
  <c r="AW87" i="261"/>
  <c r="AW11" i="261"/>
  <c r="AW12" i="261" s="1"/>
  <c r="AW93" i="261" s="1"/>
  <c r="AX44" i="44"/>
  <c r="AY45" i="44" s="1"/>
  <c r="AX10" i="261"/>
  <c r="AT208" i="264"/>
  <c r="AT210" i="264" s="1"/>
  <c r="AT213" i="264" s="1"/>
  <c r="AT215" i="264" s="1"/>
  <c r="AU148" i="260"/>
  <c r="AU149" i="260" s="1"/>
  <c r="AU152" i="260" s="1"/>
  <c r="AU154" i="260" s="1"/>
  <c r="AU169" i="260" s="1"/>
  <c r="AV144" i="260"/>
  <c r="AV145" i="260" s="1"/>
  <c r="AV158" i="260" s="1"/>
  <c r="AV160" i="260" s="1"/>
  <c r="AV147" i="260"/>
  <c r="AW23" i="260"/>
  <c r="AW24" i="260" s="1"/>
  <c r="AW29" i="260" s="1"/>
  <c r="AW140" i="260"/>
  <c r="AW141" i="260" s="1"/>
  <c r="AR181" i="44"/>
  <c r="AR36" i="260"/>
  <c r="AP187" i="44"/>
  <c r="AP191" i="44"/>
  <c r="AQ182" i="44"/>
  <c r="AQ183" i="44" s="1"/>
  <c r="AQ85" i="261" s="1"/>
  <c r="AQ186" i="44"/>
  <c r="AV50" i="260"/>
  <c r="AV31" i="260"/>
  <c r="AV129" i="260"/>
  <c r="AV133" i="260" s="1"/>
  <c r="AW128" i="260"/>
  <c r="AW30" i="260"/>
  <c r="AV24" i="46"/>
  <c r="AW13" i="46"/>
  <c r="AW14" i="46" s="1"/>
  <c r="AW24" i="46" s="1"/>
  <c r="AW119" i="260"/>
  <c r="AW120" i="260" s="1"/>
  <c r="AW127" i="260" s="1"/>
  <c r="AS168" i="260"/>
  <c r="AS178" i="264"/>
  <c r="AS180" i="264" s="1"/>
  <c r="AS183" i="264" s="1"/>
  <c r="AS185" i="264" s="1"/>
  <c r="AT132" i="260"/>
  <c r="AT134" i="260" s="1"/>
  <c r="AW209" i="264"/>
  <c r="AW153" i="260"/>
  <c r="AX214" i="264"/>
  <c r="AW56" i="260"/>
  <c r="AW149" i="264"/>
  <c r="AW113" i="260"/>
  <c r="AW91" i="260"/>
  <c r="AV112" i="260"/>
  <c r="AU114" i="260"/>
  <c r="AT261" i="264"/>
  <c r="AW86" i="260"/>
  <c r="AW87" i="260" s="1"/>
  <c r="AT167" i="260"/>
  <c r="AW108" i="260"/>
  <c r="AW109" i="260" s="1"/>
  <c r="AT163" i="264"/>
  <c r="AT165" i="264" s="1"/>
  <c r="AT168" i="264" s="1"/>
  <c r="AW179" i="264"/>
  <c r="AX184" i="264"/>
  <c r="AU90" i="260"/>
  <c r="AU92" i="260" s="1"/>
  <c r="AW164" i="264"/>
  <c r="AX169" i="264"/>
  <c r="AS123" i="264"/>
  <c r="AS125" i="264" s="1"/>
  <c r="AS170" i="264"/>
  <c r="AU165" i="260"/>
  <c r="AU118" i="264"/>
  <c r="AW46" i="260"/>
  <c r="AW47" i="260" s="1"/>
  <c r="AX113" i="264"/>
  <c r="AW68" i="261"/>
  <c r="AW194" i="264"/>
  <c r="AV12" i="260"/>
  <c r="AV13" i="260" s="1"/>
  <c r="AW11" i="260"/>
  <c r="AT120" i="264"/>
  <c r="AP3" i="271"/>
  <c r="AP3" i="259"/>
  <c r="AP3" i="262"/>
  <c r="AP3" i="28"/>
  <c r="AP3" i="44"/>
  <c r="AP3" i="264"/>
  <c r="AP3" i="260"/>
  <c r="AP3" i="353"/>
  <c r="AP3" i="258"/>
  <c r="AP3" i="346"/>
  <c r="AP3" i="49"/>
  <c r="AP3" i="46"/>
  <c r="AP3" i="261"/>
  <c r="AR95" i="44"/>
  <c r="AR96" i="44" s="1"/>
  <c r="AS92" i="44"/>
  <c r="AR111" i="44"/>
  <c r="AR112" i="44" s="1"/>
  <c r="AR257" i="264"/>
  <c r="AR258" i="264" s="1"/>
  <c r="AR143" i="44"/>
  <c r="AR13" i="28"/>
  <c r="AR129" i="44"/>
  <c r="AQ135" i="44"/>
  <c r="AQ136" i="44" s="1"/>
  <c r="AQ295" i="264"/>
  <c r="AQ253" i="264"/>
  <c r="AQ254" i="264" s="1"/>
  <c r="AQ288" i="264"/>
  <c r="AQ275" i="264"/>
  <c r="AQ312" i="264"/>
  <c r="AQ313" i="264" s="1"/>
  <c r="AQ300" i="264"/>
  <c r="AQ307" i="264"/>
  <c r="AQ262" i="264"/>
  <c r="AQ144" i="44"/>
  <c r="AQ145" i="44" s="1"/>
  <c r="AR119" i="44"/>
  <c r="AS58" i="261"/>
  <c r="AS37" i="261"/>
  <c r="AS42" i="261"/>
  <c r="AS142" i="44"/>
  <c r="AS110" i="44"/>
  <c r="AT68" i="44"/>
  <c r="AX154" i="264"/>
  <c r="AW119" i="264"/>
  <c r="AX199" i="264"/>
  <c r="AX124" i="264"/>
  <c r="AW125" i="44"/>
  <c r="AX141" i="44"/>
  <c r="AX48" i="44"/>
  <c r="AX49" i="44" s="1"/>
  <c r="AX125" i="44" s="1"/>
  <c r="AX12" i="353"/>
  <c r="AV21" i="262"/>
  <c r="AX78" i="264"/>
  <c r="AW175" i="44"/>
  <c r="AW29" i="353" s="1"/>
  <c r="BB5" i="259"/>
  <c r="BB5" i="264"/>
  <c r="BB5" i="49"/>
  <c r="BB5" i="258"/>
  <c r="BB16" i="346"/>
  <c r="BB5" i="346"/>
  <c r="BB5" i="262"/>
  <c r="BB5" i="28"/>
  <c r="BB5" i="353"/>
  <c r="BB5" i="261"/>
  <c r="BB5" i="260"/>
  <c r="BB5" i="44"/>
  <c r="BB5" i="271"/>
  <c r="BC10" i="44"/>
  <c r="BB5" i="46"/>
  <c r="BB13" i="44"/>
  <c r="BB14" i="44" s="1"/>
  <c r="BB43" i="44" s="1"/>
  <c r="AW67" i="44"/>
  <c r="AW12" i="346"/>
  <c r="AW13" i="346" s="1"/>
  <c r="AW17" i="346" s="1"/>
  <c r="AX66" i="44"/>
  <c r="AX126" i="44"/>
  <c r="AX28" i="258"/>
  <c r="AX115" i="44"/>
  <c r="AY116" i="44" s="1"/>
  <c r="AY33" i="262" s="1"/>
  <c r="AX89" i="262"/>
  <c r="AX91" i="44"/>
  <c r="AX45" i="353"/>
  <c r="AX47" i="346"/>
  <c r="AX34" i="346"/>
  <c r="AX16" i="258"/>
  <c r="AX47" i="28"/>
  <c r="AX54" i="264"/>
  <c r="AX66" i="264"/>
  <c r="AX60" i="264"/>
  <c r="AX72" i="264"/>
  <c r="AV18" i="353"/>
  <c r="AV33" i="346"/>
  <c r="AX90" i="44"/>
  <c r="AX127" i="44"/>
  <c r="AW16" i="353"/>
  <c r="AX4" i="259"/>
  <c r="AX4" i="264"/>
  <c r="AX4" i="49"/>
  <c r="AX4" i="258"/>
  <c r="AX4" i="262"/>
  <c r="AX4" i="260"/>
  <c r="AX4" i="353"/>
  <c r="AX4" i="28"/>
  <c r="AX4" i="261"/>
  <c r="AX4" i="271"/>
  <c r="AX4" i="346"/>
  <c r="AX4" i="46"/>
  <c r="AX4" i="44"/>
  <c r="AX39" i="28"/>
  <c r="AX174" i="44"/>
  <c r="AX106" i="44"/>
  <c r="AX11" i="28"/>
  <c r="AY2" i="259"/>
  <c r="AY256" i="264"/>
  <c r="AY252" i="264"/>
  <c r="AY99" i="264"/>
  <c r="AY41" i="264"/>
  <c r="AY42" i="264" s="1"/>
  <c r="AY46" i="264" s="1"/>
  <c r="AY47" i="264" s="1"/>
  <c r="AY21" i="264"/>
  <c r="AY31" i="264"/>
  <c r="AY26" i="264"/>
  <c r="AY2" i="264"/>
  <c r="AY2" i="258"/>
  <c r="AY2" i="262"/>
  <c r="AY2" i="49"/>
  <c r="AY2" i="353"/>
  <c r="AY2" i="28"/>
  <c r="AY2" i="346"/>
  <c r="AY2" i="261"/>
  <c r="AY2" i="46"/>
  <c r="AY2" i="260"/>
  <c r="AY11" i="271"/>
  <c r="AY12" i="271" s="1"/>
  <c r="AY15" i="271" s="1"/>
  <c r="AY16" i="271" s="1"/>
  <c r="AY2" i="271"/>
  <c r="AY25" i="44"/>
  <c r="AY27" i="44" s="1"/>
  <c r="AY11" i="353" s="1"/>
  <c r="AY87" i="44"/>
  <c r="AY88" i="44" s="1"/>
  <c r="AY22" i="262" s="1"/>
  <c r="AY63" i="44"/>
  <c r="AY54" i="44" s="1"/>
  <c r="AY55" i="44" s="1"/>
  <c r="AY79" i="44"/>
  <c r="AY80" i="44" s="1"/>
  <c r="AY190" i="44" s="1"/>
  <c r="AY59" i="44"/>
  <c r="AY60" i="44" s="1"/>
  <c r="AY36" i="261" s="1"/>
  <c r="AY40" i="44"/>
  <c r="AY41" i="44" s="1"/>
  <c r="AY31" i="44"/>
  <c r="AY33" i="44" s="1"/>
  <c r="AY2" i="44"/>
  <c r="BA32" i="44"/>
  <c r="BA18" i="44"/>
  <c r="BA19" i="44" s="1"/>
  <c r="BA22" i="44" s="1"/>
  <c r="BA53" i="44" s="1"/>
  <c r="AW105" i="44"/>
  <c r="AW107" i="44" s="1"/>
  <c r="AV25" i="46"/>
  <c r="AV311" i="264"/>
  <c r="AZ26" i="44"/>
  <c r="AZ169" i="44"/>
  <c r="AZ101" i="44"/>
  <c r="AZ73" i="44"/>
  <c r="AZ23" i="44"/>
  <c r="AX102" i="44"/>
  <c r="AX103" i="44" s="1"/>
  <c r="AX74" i="44"/>
  <c r="AX75" i="44" s="1"/>
  <c r="AX170" i="44"/>
  <c r="AX171" i="44" s="1"/>
  <c r="AX173" i="44" s="1"/>
  <c r="AX64" i="44"/>
  <c r="AX20" i="271"/>
  <c r="AX21" i="271" s="1"/>
  <c r="AX19" i="46" s="1"/>
  <c r="AX20" i="46" s="1"/>
  <c r="AX30" i="271"/>
  <c r="AX31" i="271" s="1"/>
  <c r="AX25" i="271"/>
  <c r="AX26" i="271" s="1"/>
  <c r="AX80" i="258"/>
  <c r="AX118" i="44"/>
  <c r="AX58" i="28"/>
  <c r="AX101" i="262"/>
  <c r="AX30" i="28"/>
  <c r="AX66" i="258"/>
  <c r="AX128" i="44"/>
  <c r="W18" i="28"/>
  <c r="W24" i="28"/>
  <c r="W9" i="49"/>
  <c r="X263" i="264"/>
  <c r="V65" i="28"/>
  <c r="V17" i="28"/>
  <c r="V20" i="28" s="1"/>
  <c r="V25" i="28" s="1"/>
  <c r="V26" i="28" s="1"/>
  <c r="AX134" i="264" l="1"/>
  <c r="AV60" i="260"/>
  <c r="AV133" i="264"/>
  <c r="AV135" i="264" s="1"/>
  <c r="AV138" i="264" s="1"/>
  <c r="AY229" i="264"/>
  <c r="AY139" i="264"/>
  <c r="AU208" i="264"/>
  <c r="AU210" i="264" s="1"/>
  <c r="AU213" i="264" s="1"/>
  <c r="AU215" i="264" s="1"/>
  <c r="AX159" i="260"/>
  <c r="AX224" i="264"/>
  <c r="AV170" i="260"/>
  <c r="AV223" i="264"/>
  <c r="AU225" i="264"/>
  <c r="AU228" i="264" s="1"/>
  <c r="AX87" i="261"/>
  <c r="AX11" i="261"/>
  <c r="AX12" i="261" s="1"/>
  <c r="AX93" i="261" s="1"/>
  <c r="AY44" i="44"/>
  <c r="AZ45" i="44" s="1"/>
  <c r="AY10" i="261"/>
  <c r="AV148" i="260"/>
  <c r="AV149" i="260" s="1"/>
  <c r="AV152" i="260" s="1"/>
  <c r="AV154" i="260" s="1"/>
  <c r="AV169" i="260" s="1"/>
  <c r="AW144" i="260"/>
  <c r="AW145" i="260" s="1"/>
  <c r="AW158" i="260" s="1"/>
  <c r="AW160" i="260" s="1"/>
  <c r="AW147" i="260"/>
  <c r="AX23" i="260"/>
  <c r="AX24" i="260" s="1"/>
  <c r="AX29" i="260" s="1"/>
  <c r="AX140" i="260"/>
  <c r="AX141" i="260" s="1"/>
  <c r="AV26" i="46"/>
  <c r="AS181" i="44"/>
  <c r="AS36" i="260"/>
  <c r="AQ187" i="44"/>
  <c r="AQ191" i="44"/>
  <c r="AR182" i="44"/>
  <c r="AR183" i="44" s="1"/>
  <c r="AR85" i="261" s="1"/>
  <c r="AR186" i="44"/>
  <c r="AW50" i="260"/>
  <c r="AW31" i="260"/>
  <c r="AX128" i="260"/>
  <c r="AX30" i="260"/>
  <c r="AW129" i="260"/>
  <c r="AW133" i="260" s="1"/>
  <c r="AX13" i="46"/>
  <c r="AX14" i="46" s="1"/>
  <c r="AX112" i="264" s="1"/>
  <c r="AX114" i="264" s="1"/>
  <c r="AX119" i="260"/>
  <c r="AX120" i="260" s="1"/>
  <c r="AX127" i="260" s="1"/>
  <c r="AW112" i="264"/>
  <c r="AW114" i="264" s="1"/>
  <c r="AT168" i="260"/>
  <c r="AT178" i="264"/>
  <c r="AT180" i="264" s="1"/>
  <c r="AT183" i="264" s="1"/>
  <c r="AT185" i="264" s="1"/>
  <c r="AU132" i="260"/>
  <c r="AU134" i="260" s="1"/>
  <c r="AX209" i="264"/>
  <c r="AX153" i="260"/>
  <c r="AY214" i="264"/>
  <c r="AX56" i="260"/>
  <c r="AX149" i="264"/>
  <c r="AX113" i="260"/>
  <c r="AX91" i="260"/>
  <c r="AW112" i="260"/>
  <c r="AV114" i="260"/>
  <c r="AU261" i="264"/>
  <c r="AX86" i="260"/>
  <c r="AX87" i="260" s="1"/>
  <c r="AU167" i="260"/>
  <c r="AX108" i="260"/>
  <c r="AX109" i="260" s="1"/>
  <c r="AU163" i="264"/>
  <c r="AU165" i="264" s="1"/>
  <c r="AU168" i="264" s="1"/>
  <c r="AX179" i="264"/>
  <c r="AY184" i="264"/>
  <c r="AV90" i="260"/>
  <c r="AV92" i="260" s="1"/>
  <c r="AX164" i="264"/>
  <c r="AY169" i="264"/>
  <c r="AT123" i="264"/>
  <c r="AT125" i="264" s="1"/>
  <c r="AT170" i="264"/>
  <c r="AV165" i="260"/>
  <c r="AV118" i="264"/>
  <c r="AX46" i="260"/>
  <c r="AX47" i="260" s="1"/>
  <c r="AY113" i="264"/>
  <c r="AX68" i="261"/>
  <c r="AX194" i="264"/>
  <c r="AW12" i="260"/>
  <c r="AW13" i="260" s="1"/>
  <c r="AU120" i="264"/>
  <c r="AX11" i="260"/>
  <c r="AT58" i="261"/>
  <c r="AT37" i="261"/>
  <c r="AT110" i="44"/>
  <c r="AT142" i="44"/>
  <c r="AU68" i="44"/>
  <c r="AT42" i="261"/>
  <c r="AR300" i="264"/>
  <c r="AR253" i="264"/>
  <c r="AR254" i="264" s="1"/>
  <c r="AR312" i="264"/>
  <c r="AR313" i="264" s="1"/>
  <c r="AR288" i="264"/>
  <c r="AR275" i="264"/>
  <c r="AR307" i="264"/>
  <c r="AR262" i="264"/>
  <c r="AR295" i="264"/>
  <c r="AQ3" i="258"/>
  <c r="AQ3" i="28"/>
  <c r="AQ3" i="262"/>
  <c r="AQ3" i="264"/>
  <c r="AQ3" i="260"/>
  <c r="AQ3" i="44"/>
  <c r="AQ3" i="346"/>
  <c r="AQ3" i="49"/>
  <c r="AQ3" i="353"/>
  <c r="AQ3" i="271"/>
  <c r="AQ3" i="46"/>
  <c r="AQ3" i="259"/>
  <c r="AQ3" i="261"/>
  <c r="AS257" i="264"/>
  <c r="AS258" i="264" s="1"/>
  <c r="AS143" i="44"/>
  <c r="AS111" i="44"/>
  <c r="AS112" i="44" s="1"/>
  <c r="AS95" i="44"/>
  <c r="AS96" i="44" s="1"/>
  <c r="AS13" i="28"/>
  <c r="AT92" i="44"/>
  <c r="AS119" i="44"/>
  <c r="AR144" i="44"/>
  <c r="AR145" i="44" s="1"/>
  <c r="AR135" i="44"/>
  <c r="AR136" i="44" s="1"/>
  <c r="AS129" i="44"/>
  <c r="AY154" i="264"/>
  <c r="AX119" i="264"/>
  <c r="AY199" i="264"/>
  <c r="AY124" i="264"/>
  <c r="AY48" i="44"/>
  <c r="AY49" i="44" s="1"/>
  <c r="AY125" i="44" s="1"/>
  <c r="AY141" i="44"/>
  <c r="AY12" i="353"/>
  <c r="AW21" i="262"/>
  <c r="AX175" i="44"/>
  <c r="AX29" i="353" s="1"/>
  <c r="AY78" i="264"/>
  <c r="AX105" i="44"/>
  <c r="AX107" i="44" s="1"/>
  <c r="AZ2" i="259"/>
  <c r="AZ252" i="264"/>
  <c r="AZ99" i="264"/>
  <c r="AZ41" i="264"/>
  <c r="AZ42" i="264" s="1"/>
  <c r="AZ46" i="264" s="1"/>
  <c r="AZ47" i="264" s="1"/>
  <c r="AZ256" i="264"/>
  <c r="AZ21" i="264"/>
  <c r="AZ31" i="264"/>
  <c r="AZ26" i="264"/>
  <c r="AZ2" i="264"/>
  <c r="AZ2" i="262"/>
  <c r="AZ2" i="49"/>
  <c r="AZ2" i="28"/>
  <c r="AZ2" i="346"/>
  <c r="AZ2" i="261"/>
  <c r="AZ2" i="258"/>
  <c r="AZ2" i="260"/>
  <c r="AZ2" i="46"/>
  <c r="AZ11" i="271"/>
  <c r="AZ12" i="271" s="1"/>
  <c r="AZ15" i="271" s="1"/>
  <c r="AZ16" i="271" s="1"/>
  <c r="AZ2" i="271"/>
  <c r="AZ2" i="353"/>
  <c r="AZ87" i="44"/>
  <c r="AZ88" i="44" s="1"/>
  <c r="AZ22" i="262" s="1"/>
  <c r="AZ63" i="44"/>
  <c r="AZ54" i="44" s="1"/>
  <c r="AZ55" i="44" s="1"/>
  <c r="AZ79" i="44"/>
  <c r="AZ80" i="44" s="1"/>
  <c r="AZ190" i="44" s="1"/>
  <c r="AZ59" i="44"/>
  <c r="AZ60" i="44" s="1"/>
  <c r="AZ36" i="261" s="1"/>
  <c r="AZ40" i="44"/>
  <c r="AZ41" i="44" s="1"/>
  <c r="AZ31" i="44"/>
  <c r="AZ33" i="44" s="1"/>
  <c r="AZ2" i="44"/>
  <c r="AZ25" i="44"/>
  <c r="AZ27" i="44" s="1"/>
  <c r="AZ11" i="353" s="1"/>
  <c r="AX12" i="346"/>
  <c r="AX13" i="346" s="1"/>
  <c r="AX17" i="346" s="1"/>
  <c r="AX67" i="44"/>
  <c r="AY127" i="44"/>
  <c r="AY90" i="44"/>
  <c r="AY39" i="28"/>
  <c r="AY11" i="28"/>
  <c r="AY106" i="44"/>
  <c r="AY174" i="44"/>
  <c r="BA169" i="44"/>
  <c r="BA101" i="44"/>
  <c r="BA73" i="44"/>
  <c r="BA23" i="44"/>
  <c r="BA26" i="44"/>
  <c r="AY45" i="353"/>
  <c r="AY47" i="346"/>
  <c r="AY16" i="258"/>
  <c r="AY47" i="28"/>
  <c r="AY28" i="258"/>
  <c r="AY115" i="44"/>
  <c r="AZ116" i="44" s="1"/>
  <c r="AZ33" i="262" s="1"/>
  <c r="AY89" i="262"/>
  <c r="AY91" i="44"/>
  <c r="AY34" i="346"/>
  <c r="AY60" i="264"/>
  <c r="AY66" i="264"/>
  <c r="AY72" i="264"/>
  <c r="AY54" i="264"/>
  <c r="AY58" i="28"/>
  <c r="AY101" i="262"/>
  <c r="AY30" i="28"/>
  <c r="AY118" i="44"/>
  <c r="AY80" i="258"/>
  <c r="AY128" i="44"/>
  <c r="AY66" i="258"/>
  <c r="BB32" i="44"/>
  <c r="BB18" i="44"/>
  <c r="BB19" i="44" s="1"/>
  <c r="BB22" i="44" s="1"/>
  <c r="BB53" i="44" s="1"/>
  <c r="AY66" i="44"/>
  <c r="AY126" i="44"/>
  <c r="AW18" i="353"/>
  <c r="AW33" i="346"/>
  <c r="AY30" i="271"/>
  <c r="AY31" i="271" s="1"/>
  <c r="AY25" i="271"/>
  <c r="AY26" i="271" s="1"/>
  <c r="AY20" i="271"/>
  <c r="AY21" i="271" s="1"/>
  <c r="AY19" i="46" s="1"/>
  <c r="AY20" i="46" s="1"/>
  <c r="AY4" i="259"/>
  <c r="AY4" i="264"/>
  <c r="AY4" i="258"/>
  <c r="AY4" i="262"/>
  <c r="AY4" i="49"/>
  <c r="AY4" i="353"/>
  <c r="AY4" i="28"/>
  <c r="AY4" i="261"/>
  <c r="AY4" i="46"/>
  <c r="AY4" i="346"/>
  <c r="AY4" i="271"/>
  <c r="AY4" i="44"/>
  <c r="AY4" i="260"/>
  <c r="AY170" i="44"/>
  <c r="AY171" i="44" s="1"/>
  <c r="AY173" i="44" s="1"/>
  <c r="AY102" i="44"/>
  <c r="AY103" i="44" s="1"/>
  <c r="AY74" i="44"/>
  <c r="AY75" i="44" s="1"/>
  <c r="AY64" i="44"/>
  <c r="AX16" i="353"/>
  <c r="AW311" i="264"/>
  <c r="AW25" i="46"/>
  <c r="AW26" i="46" s="1"/>
  <c r="BC5" i="259"/>
  <c r="BC5" i="264"/>
  <c r="BC5" i="49"/>
  <c r="BC5" i="258"/>
  <c r="BC5" i="262"/>
  <c r="BC16" i="346"/>
  <c r="BC5" i="28"/>
  <c r="BC5" i="353"/>
  <c r="BC5" i="260"/>
  <c r="BC5" i="346"/>
  <c r="BC5" i="46"/>
  <c r="BC5" i="271"/>
  <c r="BD10" i="44"/>
  <c r="BC5" i="261"/>
  <c r="BC13" i="44"/>
  <c r="BC14" i="44" s="1"/>
  <c r="BC43" i="44" s="1"/>
  <c r="BC5" i="44"/>
  <c r="V67" i="49"/>
  <c r="V29" i="28"/>
  <c r="W23" i="28"/>
  <c r="V66" i="28"/>
  <c r="V67" i="28" s="1"/>
  <c r="V73" i="28" s="1"/>
  <c r="AY134" i="264" l="1"/>
  <c r="AW60" i="260"/>
  <c r="AW133" i="264"/>
  <c r="AW135" i="264" s="1"/>
  <c r="AW138" i="264" s="1"/>
  <c r="AZ229" i="264"/>
  <c r="AZ139" i="264"/>
  <c r="AW170" i="260"/>
  <c r="AW223" i="264"/>
  <c r="AY159" i="260"/>
  <c r="AY224" i="264"/>
  <c r="AV225" i="264"/>
  <c r="AV228" i="264" s="1"/>
  <c r="AU230" i="264"/>
  <c r="AV208" i="264"/>
  <c r="AV210" i="264" s="1"/>
  <c r="AV213" i="264" s="1"/>
  <c r="AV215" i="264" s="1"/>
  <c r="AY87" i="261"/>
  <c r="AY11" i="261"/>
  <c r="AY12" i="261" s="1"/>
  <c r="AY93" i="261" s="1"/>
  <c r="AZ44" i="44"/>
  <c r="BA45" i="44" s="1"/>
  <c r="AZ10" i="261"/>
  <c r="AW148" i="260"/>
  <c r="AW149" i="260" s="1"/>
  <c r="AW152" i="260" s="1"/>
  <c r="AW154" i="260" s="1"/>
  <c r="AW169" i="260" s="1"/>
  <c r="AX144" i="260"/>
  <c r="AX145" i="260" s="1"/>
  <c r="AX158" i="260" s="1"/>
  <c r="AX160" i="260" s="1"/>
  <c r="AX147" i="260"/>
  <c r="AY23" i="260"/>
  <c r="AY24" i="260" s="1"/>
  <c r="AY29" i="260" s="1"/>
  <c r="AY140" i="260"/>
  <c r="AY141" i="260" s="1"/>
  <c r="AT181" i="44"/>
  <c r="AT36" i="260"/>
  <c r="AR187" i="44"/>
  <c r="AR191" i="44"/>
  <c r="AS182" i="44"/>
  <c r="AS183" i="44" s="1"/>
  <c r="AS85" i="261" s="1"/>
  <c r="AS186" i="44"/>
  <c r="AX50" i="260"/>
  <c r="AX31" i="260"/>
  <c r="AY128" i="260"/>
  <c r="AY30" i="260"/>
  <c r="AX24" i="46"/>
  <c r="AX129" i="260"/>
  <c r="AX133" i="260" s="1"/>
  <c r="AY13" i="46"/>
  <c r="AY14" i="46" s="1"/>
  <c r="AY112" i="264" s="1"/>
  <c r="AY114" i="264" s="1"/>
  <c r="AY119" i="260"/>
  <c r="AY120" i="260" s="1"/>
  <c r="AY127" i="260" s="1"/>
  <c r="AU168" i="260"/>
  <c r="AU178" i="264"/>
  <c r="AU180" i="264" s="1"/>
  <c r="AU183" i="264" s="1"/>
  <c r="AU185" i="264" s="1"/>
  <c r="AV132" i="260"/>
  <c r="AV134" i="260" s="1"/>
  <c r="AY209" i="264"/>
  <c r="AY153" i="260"/>
  <c r="AZ214" i="264"/>
  <c r="AY56" i="260"/>
  <c r="AY149" i="264"/>
  <c r="AY113" i="260"/>
  <c r="AY91" i="260"/>
  <c r="AX112" i="260"/>
  <c r="AX114" i="260" s="1"/>
  <c r="AW114" i="260"/>
  <c r="AV261" i="264"/>
  <c r="AY86" i="260"/>
  <c r="AY87" i="260" s="1"/>
  <c r="AV167" i="260"/>
  <c r="AY108" i="260"/>
  <c r="AY109" i="260" s="1"/>
  <c r="AV163" i="264"/>
  <c r="AV165" i="264" s="1"/>
  <c r="AV168" i="264" s="1"/>
  <c r="AY179" i="264"/>
  <c r="AZ184" i="264"/>
  <c r="AW90" i="260"/>
  <c r="AW92" i="260" s="1"/>
  <c r="AY164" i="264"/>
  <c r="AZ169" i="264"/>
  <c r="AU123" i="264"/>
  <c r="AU125" i="264" s="1"/>
  <c r="AU170" i="264"/>
  <c r="AW165" i="260"/>
  <c r="AW118" i="264"/>
  <c r="AY46" i="260"/>
  <c r="AY47" i="260" s="1"/>
  <c r="AZ113" i="264"/>
  <c r="AY68" i="261"/>
  <c r="AY194" i="264"/>
  <c r="AX12" i="260"/>
  <c r="AX13" i="260" s="1"/>
  <c r="AY11" i="260"/>
  <c r="AT111" i="44"/>
  <c r="AT112" i="44" s="1"/>
  <c r="AT257" i="264"/>
  <c r="AT258" i="264" s="1"/>
  <c r="AT13" i="28"/>
  <c r="AT143" i="44"/>
  <c r="AU92" i="44"/>
  <c r="AT95" i="44"/>
  <c r="AT96" i="44" s="1"/>
  <c r="AS300" i="264"/>
  <c r="AS262" i="264"/>
  <c r="AS275" i="264"/>
  <c r="AS253" i="264"/>
  <c r="AS254" i="264" s="1"/>
  <c r="AS307" i="264"/>
  <c r="AS288" i="264"/>
  <c r="AS295" i="264"/>
  <c r="AS312" i="264"/>
  <c r="AS313" i="264" s="1"/>
  <c r="AR3" i="271"/>
  <c r="AR3" i="262"/>
  <c r="AR3" i="46"/>
  <c r="AR3" i="28"/>
  <c r="AR3" i="259"/>
  <c r="AR3" i="258"/>
  <c r="AR3" i="261"/>
  <c r="AR3" i="44"/>
  <c r="AR3" i="264"/>
  <c r="AR3" i="346"/>
  <c r="AR3" i="260"/>
  <c r="AR3" i="49"/>
  <c r="AR3" i="353"/>
  <c r="AS144" i="44"/>
  <c r="AS145" i="44" s="1"/>
  <c r="AT119" i="44"/>
  <c r="AU58" i="261"/>
  <c r="AU42" i="261"/>
  <c r="AU37" i="261"/>
  <c r="AU110" i="44"/>
  <c r="AU142" i="44"/>
  <c r="AV68" i="44"/>
  <c r="AT129" i="44"/>
  <c r="AS135" i="44"/>
  <c r="AS136" i="44" s="1"/>
  <c r="AZ154" i="264"/>
  <c r="AY119" i="264"/>
  <c r="AZ199" i="264"/>
  <c r="AZ124" i="264"/>
  <c r="AZ48" i="44"/>
  <c r="AZ49" i="44" s="1"/>
  <c r="AZ125" i="44" s="1"/>
  <c r="AZ141" i="44"/>
  <c r="AZ12" i="353"/>
  <c r="AX21" i="262"/>
  <c r="AZ78" i="264"/>
  <c r="AY175" i="44"/>
  <c r="AY29" i="353" s="1"/>
  <c r="AY105" i="44"/>
  <c r="AY107" i="44" s="1"/>
  <c r="BB23" i="44"/>
  <c r="BB26" i="44"/>
  <c r="BB169" i="44"/>
  <c r="BB101" i="44"/>
  <c r="BB73" i="44"/>
  <c r="BA256" i="264"/>
  <c r="BA2" i="259"/>
  <c r="BA99" i="264"/>
  <c r="BA252" i="264"/>
  <c r="BA26" i="264"/>
  <c r="BA41" i="264"/>
  <c r="BA42" i="264" s="1"/>
  <c r="BA46" i="264" s="1"/>
  <c r="BA47" i="264" s="1"/>
  <c r="BA2" i="264"/>
  <c r="BA31" i="264"/>
  <c r="BA21" i="264"/>
  <c r="BA2" i="49"/>
  <c r="BA2" i="262"/>
  <c r="BA2" i="346"/>
  <c r="BA2" i="258"/>
  <c r="BA2" i="353"/>
  <c r="BA2" i="28"/>
  <c r="BA2" i="261"/>
  <c r="BA79" i="44"/>
  <c r="BA80" i="44" s="1"/>
  <c r="BA190" i="44" s="1"/>
  <c r="BA59" i="44"/>
  <c r="BA60" i="44" s="1"/>
  <c r="BA36" i="261" s="1"/>
  <c r="BA40" i="44"/>
  <c r="BA41" i="44" s="1"/>
  <c r="BA31" i="44"/>
  <c r="BA33" i="44" s="1"/>
  <c r="BA2" i="260"/>
  <c r="BA11" i="271"/>
  <c r="BA12" i="271" s="1"/>
  <c r="BA15" i="271" s="1"/>
  <c r="BA16" i="271" s="1"/>
  <c r="BA25" i="44"/>
  <c r="BA27" i="44" s="1"/>
  <c r="BA11" i="353" s="1"/>
  <c r="BA87" i="44"/>
  <c r="BA88" i="44" s="1"/>
  <c r="BA22" i="262" s="1"/>
  <c r="BA63" i="44"/>
  <c r="BA54" i="44" s="1"/>
  <c r="BA55" i="44" s="1"/>
  <c r="BA2" i="46"/>
  <c r="BA2" i="271"/>
  <c r="BA2" i="44"/>
  <c r="AY16" i="353"/>
  <c r="AZ4" i="259"/>
  <c r="AZ4" i="264"/>
  <c r="AZ4" i="262"/>
  <c r="AZ4" i="49"/>
  <c r="AZ4" i="28"/>
  <c r="AZ4" i="261"/>
  <c r="AZ4" i="353"/>
  <c r="AZ4" i="346"/>
  <c r="AZ4" i="258"/>
  <c r="AZ4" i="271"/>
  <c r="AZ4" i="260"/>
  <c r="AZ4" i="46"/>
  <c r="AZ4" i="44"/>
  <c r="AZ170" i="44"/>
  <c r="AZ171" i="44" s="1"/>
  <c r="AZ173" i="44" s="1"/>
  <c r="AZ102" i="44"/>
  <c r="AZ103" i="44" s="1"/>
  <c r="AZ74" i="44"/>
  <c r="AZ75" i="44" s="1"/>
  <c r="AZ64" i="44"/>
  <c r="AX311" i="264"/>
  <c r="AX25" i="46"/>
  <c r="BC18" i="44"/>
  <c r="BC19" i="44" s="1"/>
  <c r="BC22" i="44" s="1"/>
  <c r="BC53" i="44" s="1"/>
  <c r="BC32" i="44"/>
  <c r="AZ39" i="28"/>
  <c r="AZ11" i="28"/>
  <c r="AZ174" i="44"/>
  <c r="AZ106" i="44"/>
  <c r="AZ28" i="258"/>
  <c r="AZ47" i="28"/>
  <c r="AZ34" i="346"/>
  <c r="AZ115" i="44"/>
  <c r="BA116" i="44" s="1"/>
  <c r="BA33" i="262" s="1"/>
  <c r="AZ89" i="262"/>
  <c r="AZ47" i="346"/>
  <c r="AZ91" i="44"/>
  <c r="AZ45" i="353"/>
  <c r="AZ16" i="258"/>
  <c r="AZ30" i="271"/>
  <c r="AZ31" i="271" s="1"/>
  <c r="AZ20" i="271"/>
  <c r="AZ21" i="271" s="1"/>
  <c r="AZ19" i="46" s="1"/>
  <c r="AZ20" i="46" s="1"/>
  <c r="AZ25" i="271"/>
  <c r="AZ26" i="271" s="1"/>
  <c r="AY12" i="346"/>
  <c r="AY13" i="346" s="1"/>
  <c r="AY17" i="346" s="1"/>
  <c r="AY67" i="44"/>
  <c r="AZ66" i="44"/>
  <c r="AZ126" i="44"/>
  <c r="BD5" i="259"/>
  <c r="BD5" i="264"/>
  <c r="BD5" i="258"/>
  <c r="BD5" i="262"/>
  <c r="BD5" i="49"/>
  <c r="BD5" i="353"/>
  <c r="BD5" i="346"/>
  <c r="BD5" i="261"/>
  <c r="BD5" i="46"/>
  <c r="BD16" i="346"/>
  <c r="BD5" i="271"/>
  <c r="BD5" i="260"/>
  <c r="BD13" i="44"/>
  <c r="BD14" i="44" s="1"/>
  <c r="BD43" i="44" s="1"/>
  <c r="BD5" i="28"/>
  <c r="BD5" i="44"/>
  <c r="BE10" i="44"/>
  <c r="AZ58" i="28"/>
  <c r="AZ101" i="262"/>
  <c r="AZ30" i="28"/>
  <c r="AZ66" i="258"/>
  <c r="AZ80" i="258"/>
  <c r="AZ128" i="44"/>
  <c r="AZ118" i="44"/>
  <c r="AZ127" i="44"/>
  <c r="AZ90" i="44"/>
  <c r="AZ66" i="264"/>
  <c r="AZ54" i="264"/>
  <c r="AZ60" i="264"/>
  <c r="AZ72" i="264"/>
  <c r="AX18" i="353"/>
  <c r="AX33" i="346"/>
  <c r="Y263" i="264"/>
  <c r="X9" i="49"/>
  <c r="X12" i="28"/>
  <c r="X14" i="28" s="1"/>
  <c r="X19" i="28" s="1"/>
  <c r="X18" i="28"/>
  <c r="X24" i="28"/>
  <c r="W65" i="28"/>
  <c r="W17" i="28"/>
  <c r="W20" i="28" s="1"/>
  <c r="W25" i="28" s="1"/>
  <c r="W26" i="28" s="1"/>
  <c r="AZ134" i="264" l="1"/>
  <c r="AX60" i="260"/>
  <c r="AX133" i="264"/>
  <c r="AX135" i="264" s="1"/>
  <c r="AX138" i="264" s="1"/>
  <c r="BA229" i="264"/>
  <c r="BA139" i="264"/>
  <c r="AZ159" i="260"/>
  <c r="AZ224" i="264"/>
  <c r="AX170" i="260"/>
  <c r="AX223" i="264"/>
  <c r="AW225" i="264"/>
  <c r="AW228" i="264" s="1"/>
  <c r="AV230" i="264"/>
  <c r="BA44" i="44"/>
  <c r="BA10" i="261"/>
  <c r="AZ87" i="261"/>
  <c r="AZ11" i="261"/>
  <c r="AZ12" i="261" s="1"/>
  <c r="AZ93" i="261" s="1"/>
  <c r="AW208" i="264"/>
  <c r="AW210" i="264" s="1"/>
  <c r="AW213" i="264" s="1"/>
  <c r="AW215" i="264" s="1"/>
  <c r="AX148" i="260"/>
  <c r="AX149" i="260" s="1"/>
  <c r="AX152" i="260" s="1"/>
  <c r="AX154" i="260" s="1"/>
  <c r="AX169" i="260" s="1"/>
  <c r="AY144" i="260"/>
  <c r="AY145" i="260" s="1"/>
  <c r="AY158" i="260" s="1"/>
  <c r="AY160" i="260" s="1"/>
  <c r="AY147" i="260"/>
  <c r="AZ23" i="260"/>
  <c r="AZ24" i="260" s="1"/>
  <c r="AZ29" i="260" s="1"/>
  <c r="AZ140" i="260"/>
  <c r="AZ141" i="260" s="1"/>
  <c r="AY24" i="46"/>
  <c r="AU181" i="44"/>
  <c r="AU36" i="260"/>
  <c r="AS187" i="44"/>
  <c r="AS191" i="44"/>
  <c r="AT182" i="44"/>
  <c r="AT183" i="44" s="1"/>
  <c r="AT85" i="261" s="1"/>
  <c r="AT186" i="44"/>
  <c r="AY50" i="260"/>
  <c r="AY31" i="260"/>
  <c r="AX26" i="46"/>
  <c r="AZ128" i="260"/>
  <c r="AZ30" i="260"/>
  <c r="AY129" i="260"/>
  <c r="AY133" i="260" s="1"/>
  <c r="AZ13" i="46"/>
  <c r="AZ14" i="46" s="1"/>
  <c r="AZ24" i="46" s="1"/>
  <c r="AZ119" i="260"/>
  <c r="AZ120" i="260" s="1"/>
  <c r="AZ127" i="260" s="1"/>
  <c r="AV168" i="260"/>
  <c r="AV178" i="264"/>
  <c r="AV180" i="264" s="1"/>
  <c r="AV183" i="264" s="1"/>
  <c r="AV185" i="264" s="1"/>
  <c r="AX132" i="260"/>
  <c r="AX134" i="260" s="1"/>
  <c r="AW132" i="260"/>
  <c r="AW134" i="260" s="1"/>
  <c r="AZ209" i="264"/>
  <c r="AZ153" i="260"/>
  <c r="BA214" i="264"/>
  <c r="AZ149" i="264"/>
  <c r="AZ56" i="260"/>
  <c r="AZ113" i="260"/>
  <c r="AZ91" i="260"/>
  <c r="AY112" i="260"/>
  <c r="AW261" i="264"/>
  <c r="AZ86" i="260"/>
  <c r="AZ87" i="260" s="1"/>
  <c r="AW167" i="260"/>
  <c r="AZ108" i="260"/>
  <c r="AZ109" i="260" s="1"/>
  <c r="AZ179" i="264"/>
  <c r="AW163" i="264"/>
  <c r="AW165" i="264" s="1"/>
  <c r="AW168" i="264" s="1"/>
  <c r="BA184" i="264"/>
  <c r="AX90" i="260"/>
  <c r="AX92" i="260" s="1"/>
  <c r="AZ164" i="264"/>
  <c r="BA169" i="264"/>
  <c r="AX165" i="260"/>
  <c r="AX118" i="264"/>
  <c r="AZ46" i="260"/>
  <c r="AZ47" i="260" s="1"/>
  <c r="BA113" i="264"/>
  <c r="AZ68" i="261"/>
  <c r="AZ194" i="264"/>
  <c r="AY12" i="260"/>
  <c r="AY13" i="260" s="1"/>
  <c r="AZ11" i="260"/>
  <c r="AW120" i="264"/>
  <c r="AS3" i="262"/>
  <c r="AS3" i="261"/>
  <c r="AS3" i="271"/>
  <c r="AS3" i="259"/>
  <c r="AS3" i="258"/>
  <c r="AS3" i="28"/>
  <c r="AS3" i="44"/>
  <c r="AS3" i="49"/>
  <c r="AS3" i="260"/>
  <c r="AS3" i="264"/>
  <c r="AS3" i="353"/>
  <c r="AS3" i="46"/>
  <c r="AS3" i="346"/>
  <c r="AT144" i="44"/>
  <c r="AT145" i="44" s="1"/>
  <c r="AU119" i="44"/>
  <c r="AT135" i="44"/>
  <c r="AT136" i="44" s="1"/>
  <c r="AU129" i="44"/>
  <c r="AU95" i="44"/>
  <c r="AU96" i="44" s="1"/>
  <c r="AU143" i="44"/>
  <c r="AU257" i="264"/>
  <c r="AU258" i="264" s="1"/>
  <c r="AU13" i="28"/>
  <c r="AU111" i="44"/>
  <c r="AU112" i="44" s="1"/>
  <c r="AV92" i="44"/>
  <c r="AT312" i="264"/>
  <c r="AT313" i="264" s="1"/>
  <c r="AT253" i="264"/>
  <c r="AT254" i="264" s="1"/>
  <c r="AT275" i="264"/>
  <c r="AT262" i="264"/>
  <c r="AT300" i="264"/>
  <c r="AT307" i="264"/>
  <c r="AT288" i="264"/>
  <c r="AT295" i="264"/>
  <c r="AV58" i="261"/>
  <c r="AV142" i="44"/>
  <c r="AV37" i="261"/>
  <c r="AW68" i="44"/>
  <c r="AV42" i="261"/>
  <c r="AV110" i="44"/>
  <c r="AV120" i="264"/>
  <c r="BA154" i="264"/>
  <c r="AZ119" i="264"/>
  <c r="BA199" i="264"/>
  <c r="BA124" i="264"/>
  <c r="BA141" i="44"/>
  <c r="BA48" i="44"/>
  <c r="BA49" i="44" s="1"/>
  <c r="BA125" i="44" s="1"/>
  <c r="BB45" i="44"/>
  <c r="BA12" i="353"/>
  <c r="AY21" i="262"/>
  <c r="BA78" i="264"/>
  <c r="BA58" i="28"/>
  <c r="BA101" i="262"/>
  <c r="BA30" i="28"/>
  <c r="BA118" i="44"/>
  <c r="BA66" i="258"/>
  <c r="BA128" i="44"/>
  <c r="BA80" i="258"/>
  <c r="AZ16" i="353"/>
  <c r="BA90" i="44"/>
  <c r="BA127" i="44"/>
  <c r="AY25" i="46"/>
  <c r="AY311" i="264"/>
  <c r="AY33" i="346"/>
  <c r="AY18" i="353"/>
  <c r="AZ105" i="44"/>
  <c r="AZ107" i="44" s="1"/>
  <c r="BA170" i="44"/>
  <c r="BA171" i="44" s="1"/>
  <c r="BA173" i="44" s="1"/>
  <c r="BA102" i="44"/>
  <c r="BA103" i="44" s="1"/>
  <c r="BA74" i="44"/>
  <c r="BA75" i="44" s="1"/>
  <c r="BA64" i="44"/>
  <c r="BA4" i="259"/>
  <c r="BA4" i="264"/>
  <c r="BA4" i="49"/>
  <c r="BA4" i="346"/>
  <c r="BA4" i="262"/>
  <c r="BA4" i="353"/>
  <c r="BA4" i="28"/>
  <c r="BA4" i="258"/>
  <c r="BA4" i="261"/>
  <c r="BA4" i="260"/>
  <c r="BA4" i="46"/>
  <c r="BA4" i="271"/>
  <c r="BA4" i="44"/>
  <c r="BC169" i="44"/>
  <c r="BC26" i="44"/>
  <c r="BC101" i="44"/>
  <c r="BC73" i="44"/>
  <c r="BC23" i="44"/>
  <c r="BA89" i="262"/>
  <c r="BA28" i="258"/>
  <c r="BA45" i="353"/>
  <c r="BA91" i="44"/>
  <c r="BA34" i="346"/>
  <c r="BA16" i="258"/>
  <c r="BA47" i="346"/>
  <c r="BA47" i="28"/>
  <c r="BA115" i="44"/>
  <c r="BB116" i="44" s="1"/>
  <c r="BB33" i="262" s="1"/>
  <c r="BB2" i="259"/>
  <c r="BB99" i="264"/>
  <c r="BB252" i="264"/>
  <c r="BB41" i="264"/>
  <c r="BB42" i="264" s="1"/>
  <c r="BB46" i="264" s="1"/>
  <c r="BB47" i="264" s="1"/>
  <c r="BB256" i="264"/>
  <c r="BB31" i="264"/>
  <c r="BB26" i="264"/>
  <c r="BB21" i="264"/>
  <c r="BB2" i="49"/>
  <c r="BB2" i="258"/>
  <c r="BB2" i="262"/>
  <c r="BB2" i="264"/>
  <c r="BB2" i="353"/>
  <c r="BB2" i="260"/>
  <c r="BB2" i="28"/>
  <c r="BB2" i="346"/>
  <c r="BB2" i="261"/>
  <c r="BB2" i="46"/>
  <c r="BB11" i="271"/>
  <c r="BB12" i="271" s="1"/>
  <c r="BB15" i="271" s="1"/>
  <c r="BB16" i="271" s="1"/>
  <c r="BB2" i="271"/>
  <c r="BB25" i="44"/>
  <c r="BB27" i="44" s="1"/>
  <c r="BB11" i="353" s="1"/>
  <c r="BB87" i="44"/>
  <c r="BB88" i="44" s="1"/>
  <c r="BB22" i="262" s="1"/>
  <c r="BB63" i="44"/>
  <c r="BB54" i="44" s="1"/>
  <c r="BB55" i="44" s="1"/>
  <c r="BB79" i="44"/>
  <c r="BB80" i="44" s="1"/>
  <c r="BB190" i="44" s="1"/>
  <c r="BB59" i="44"/>
  <c r="BB60" i="44" s="1"/>
  <c r="BB36" i="261" s="1"/>
  <c r="BB31" i="44"/>
  <c r="BB33" i="44" s="1"/>
  <c r="BB40" i="44"/>
  <c r="BB41" i="44" s="1"/>
  <c r="BB2" i="44"/>
  <c r="BE5" i="259"/>
  <c r="BE5" i="264"/>
  <c r="BE5" i="262"/>
  <c r="BE5" i="49"/>
  <c r="BE5" i="28"/>
  <c r="BE5" i="353"/>
  <c r="BE5" i="346"/>
  <c r="BE5" i="261"/>
  <c r="BE5" i="258"/>
  <c r="BE16" i="346"/>
  <c r="BE5" i="271"/>
  <c r="BE5" i="260"/>
  <c r="BE5" i="46"/>
  <c r="BE5" i="44"/>
  <c r="BF10" i="44"/>
  <c r="BE13" i="44"/>
  <c r="BE14" i="44" s="1"/>
  <c r="BE43" i="44" s="1"/>
  <c r="BD18" i="44"/>
  <c r="BD19" i="44" s="1"/>
  <c r="BD22" i="44" s="1"/>
  <c r="BD53" i="44" s="1"/>
  <c r="BD32" i="44"/>
  <c r="AZ67" i="44"/>
  <c r="AZ12" i="346"/>
  <c r="AZ13" i="346" s="1"/>
  <c r="AZ17" i="346" s="1"/>
  <c r="AZ175" i="44"/>
  <c r="AZ29" i="353" s="1"/>
  <c r="BA11" i="28"/>
  <c r="BA39" i="28"/>
  <c r="BA174" i="44"/>
  <c r="BA106" i="44"/>
  <c r="BA30" i="271"/>
  <c r="BA31" i="271" s="1"/>
  <c r="BA25" i="271"/>
  <c r="BA26" i="271" s="1"/>
  <c r="BA20" i="271"/>
  <c r="BA21" i="271" s="1"/>
  <c r="BA19" i="46" s="1"/>
  <c r="BA20" i="46" s="1"/>
  <c r="BA66" i="44"/>
  <c r="BA126" i="44"/>
  <c r="BA72" i="264"/>
  <c r="BA60" i="264"/>
  <c r="BA66" i="264"/>
  <c r="BA54" i="264"/>
  <c r="Y18" i="28"/>
  <c r="W67" i="49"/>
  <c r="W66" i="28"/>
  <c r="W67" i="28" s="1"/>
  <c r="W73" i="28" s="1"/>
  <c r="X23" i="28"/>
  <c r="W29" i="28"/>
  <c r="BA134" i="264" l="1"/>
  <c r="AY60" i="260"/>
  <c r="AY133" i="264"/>
  <c r="AY135" i="264" s="1"/>
  <c r="AY138" i="264" s="1"/>
  <c r="BB229" i="264"/>
  <c r="BB139" i="264"/>
  <c r="BA159" i="260"/>
  <c r="BA224" i="264"/>
  <c r="AY170" i="260"/>
  <c r="AY223" i="264"/>
  <c r="AX225" i="264"/>
  <c r="AX228" i="264" s="1"/>
  <c r="AW230" i="264"/>
  <c r="BB44" i="44"/>
  <c r="BC45" i="44" s="1"/>
  <c r="BB10" i="261"/>
  <c r="AX208" i="264"/>
  <c r="AX210" i="264" s="1"/>
  <c r="AX213" i="264" s="1"/>
  <c r="AX215" i="264" s="1"/>
  <c r="BA87" i="261"/>
  <c r="BA11" i="261"/>
  <c r="BA12" i="261" s="1"/>
  <c r="BA93" i="261" s="1"/>
  <c r="AY26" i="46"/>
  <c r="AY148" i="260"/>
  <c r="AY149" i="260" s="1"/>
  <c r="AY152" i="260" s="1"/>
  <c r="AY154" i="260" s="1"/>
  <c r="AY169" i="260" s="1"/>
  <c r="AZ144" i="260"/>
  <c r="AZ145" i="260" s="1"/>
  <c r="AZ158" i="260" s="1"/>
  <c r="AZ160" i="260" s="1"/>
  <c r="AZ147" i="260"/>
  <c r="BA23" i="260"/>
  <c r="BA24" i="260" s="1"/>
  <c r="BA29" i="260" s="1"/>
  <c r="BA140" i="260"/>
  <c r="BA141" i="260" s="1"/>
  <c r="AV181" i="44"/>
  <c r="AV36" i="260"/>
  <c r="AT187" i="44"/>
  <c r="AT191" i="44"/>
  <c r="AU182" i="44"/>
  <c r="AU183" i="44" s="1"/>
  <c r="AU85" i="261" s="1"/>
  <c r="AU186" i="44"/>
  <c r="AZ50" i="260"/>
  <c r="AZ31" i="260"/>
  <c r="AZ112" i="264"/>
  <c r="AZ114" i="264" s="1"/>
  <c r="BA128" i="260"/>
  <c r="BA30" i="260"/>
  <c r="AZ129" i="260"/>
  <c r="AZ133" i="260" s="1"/>
  <c r="BA13" i="46"/>
  <c r="BA14" i="46" s="1"/>
  <c r="BA24" i="46" s="1"/>
  <c r="BA119" i="260"/>
  <c r="BA120" i="260" s="1"/>
  <c r="BA127" i="260" s="1"/>
  <c r="AW168" i="260"/>
  <c r="AW178" i="264"/>
  <c r="AW180" i="264" s="1"/>
  <c r="AW183" i="264" s="1"/>
  <c r="AW185" i="264" s="1"/>
  <c r="AX168" i="260"/>
  <c r="AX178" i="264"/>
  <c r="AX180" i="264" s="1"/>
  <c r="AX183" i="264" s="1"/>
  <c r="AX185" i="264" s="1"/>
  <c r="BA209" i="264"/>
  <c r="BA153" i="260"/>
  <c r="BB214" i="264"/>
  <c r="BA149" i="264"/>
  <c r="BA56" i="260"/>
  <c r="BA113" i="260"/>
  <c r="BA91" i="260"/>
  <c r="AZ112" i="260"/>
  <c r="AY114" i="260"/>
  <c r="AX261" i="264"/>
  <c r="BA86" i="260"/>
  <c r="BA87" i="260" s="1"/>
  <c r="AX163" i="264"/>
  <c r="AX165" i="264" s="1"/>
  <c r="AX168" i="264" s="1"/>
  <c r="BA108" i="260"/>
  <c r="BA109" i="260" s="1"/>
  <c r="BA179" i="264"/>
  <c r="AX167" i="260"/>
  <c r="BB184" i="264"/>
  <c r="AY90" i="260"/>
  <c r="AY92" i="260" s="1"/>
  <c r="BA164" i="264"/>
  <c r="BB169" i="264"/>
  <c r="AV123" i="264"/>
  <c r="AV125" i="264" s="1"/>
  <c r="AV170" i="264"/>
  <c r="AW123" i="264"/>
  <c r="AW125" i="264" s="1"/>
  <c r="AW170" i="264"/>
  <c r="AY165" i="260"/>
  <c r="AY118" i="264"/>
  <c r="BA46" i="260"/>
  <c r="BA47" i="260" s="1"/>
  <c r="BB113" i="264"/>
  <c r="BA68" i="261"/>
  <c r="BA194" i="264"/>
  <c r="AZ12" i="260"/>
  <c r="AZ13" i="260" s="1"/>
  <c r="BA11" i="260"/>
  <c r="AV143" i="44"/>
  <c r="AV257" i="264"/>
  <c r="AV258" i="264" s="1"/>
  <c r="AW92" i="44"/>
  <c r="AV13" i="28"/>
  <c r="AV95" i="44"/>
  <c r="AV96" i="44" s="1"/>
  <c r="AV111" i="44"/>
  <c r="AV112" i="44" s="1"/>
  <c r="AU300" i="264"/>
  <c r="AU253" i="264"/>
  <c r="AU254" i="264" s="1"/>
  <c r="AU262" i="264"/>
  <c r="AU312" i="264"/>
  <c r="AU313" i="264" s="1"/>
  <c r="AU275" i="264"/>
  <c r="AU288" i="264"/>
  <c r="AU295" i="264"/>
  <c r="AU307" i="264"/>
  <c r="AV129" i="44"/>
  <c r="AU135" i="44"/>
  <c r="AU136" i="44" s="1"/>
  <c r="AW58" i="261"/>
  <c r="AW142" i="44"/>
  <c r="AW110" i="44"/>
  <c r="AX68" i="44"/>
  <c r="AW42" i="261"/>
  <c r="AW37" i="261"/>
  <c r="AT3" i="262"/>
  <c r="AT3" i="264"/>
  <c r="AT3" i="346"/>
  <c r="AT3" i="260"/>
  <c r="AT3" i="49"/>
  <c r="AT3" i="46"/>
  <c r="AT3" i="259"/>
  <c r="AT3" i="28"/>
  <c r="AT3" i="353"/>
  <c r="AT3" i="44"/>
  <c r="AT3" i="258"/>
  <c r="AT3" i="261"/>
  <c r="AT3" i="271"/>
  <c r="AU144" i="44"/>
  <c r="AU145" i="44" s="1"/>
  <c r="AV119" i="44"/>
  <c r="BB154" i="264"/>
  <c r="BA119" i="264"/>
  <c r="BB199" i="264"/>
  <c r="BB124" i="264"/>
  <c r="BB141" i="44"/>
  <c r="BB48" i="44"/>
  <c r="BB49" i="44" s="1"/>
  <c r="BB125" i="44" s="1"/>
  <c r="BB12" i="353"/>
  <c r="AZ21" i="262"/>
  <c r="BB78" i="264"/>
  <c r="BA175" i="44"/>
  <c r="BA29" i="353" s="1"/>
  <c r="BD26" i="44"/>
  <c r="BD101" i="44"/>
  <c r="BD73" i="44"/>
  <c r="BD169" i="44"/>
  <c r="BD23" i="44"/>
  <c r="BB102" i="44"/>
  <c r="BB103" i="44" s="1"/>
  <c r="BB74" i="44"/>
  <c r="BB75" i="44" s="1"/>
  <c r="BB170" i="44"/>
  <c r="BB171" i="44" s="1"/>
  <c r="BB173" i="44" s="1"/>
  <c r="BB64" i="44"/>
  <c r="BB30" i="28"/>
  <c r="BB101" i="262"/>
  <c r="BB58" i="28"/>
  <c r="BB66" i="258"/>
  <c r="BB128" i="44"/>
  <c r="BB80" i="258"/>
  <c r="BB118" i="44"/>
  <c r="BA12" i="346"/>
  <c r="BA13" i="346" s="1"/>
  <c r="BA17" i="346" s="1"/>
  <c r="BA67" i="44"/>
  <c r="AZ18" i="353"/>
  <c r="AZ33" i="346"/>
  <c r="BB90" i="44"/>
  <c r="BB127" i="44"/>
  <c r="BB11" i="28"/>
  <c r="BB39" i="28"/>
  <c r="BB174" i="44"/>
  <c r="BB106" i="44"/>
  <c r="BC2" i="259"/>
  <c r="BC256" i="264"/>
  <c r="BC99" i="264"/>
  <c r="BC252" i="264"/>
  <c r="BC41" i="264"/>
  <c r="BC42" i="264" s="1"/>
  <c r="BC46" i="264" s="1"/>
  <c r="BC47" i="264" s="1"/>
  <c r="BC21" i="264"/>
  <c r="BC31" i="264"/>
  <c r="BC2" i="264"/>
  <c r="BC2" i="258"/>
  <c r="BC2" i="262"/>
  <c r="BC26" i="264"/>
  <c r="BC2" i="353"/>
  <c r="BC2" i="49"/>
  <c r="BC2" i="28"/>
  <c r="BC2" i="261"/>
  <c r="BC2" i="46"/>
  <c r="BC2" i="346"/>
  <c r="BC11" i="271"/>
  <c r="BC12" i="271" s="1"/>
  <c r="BC15" i="271" s="1"/>
  <c r="BC16" i="271" s="1"/>
  <c r="BC2" i="271"/>
  <c r="BC2" i="260"/>
  <c r="BC25" i="44"/>
  <c r="BC27" i="44" s="1"/>
  <c r="BC11" i="353" s="1"/>
  <c r="BC87" i="44"/>
  <c r="BC88" i="44" s="1"/>
  <c r="BC22" i="262" s="1"/>
  <c r="BC63" i="44"/>
  <c r="BC54" i="44" s="1"/>
  <c r="BC55" i="44" s="1"/>
  <c r="BC79" i="44"/>
  <c r="BC80" i="44" s="1"/>
  <c r="BC190" i="44" s="1"/>
  <c r="BC59" i="44"/>
  <c r="BC60" i="44" s="1"/>
  <c r="BC36" i="261" s="1"/>
  <c r="BC40" i="44"/>
  <c r="BC41" i="44" s="1"/>
  <c r="BC31" i="44"/>
  <c r="BC33" i="44" s="1"/>
  <c r="BC2" i="44"/>
  <c r="BE32" i="44"/>
  <c r="BE18" i="44"/>
  <c r="BE19" i="44" s="1"/>
  <c r="BE22" i="44" s="1"/>
  <c r="BE53" i="44" s="1"/>
  <c r="BB4" i="259"/>
  <c r="BB4" i="49"/>
  <c r="BB4" i="258"/>
  <c r="BB4" i="262"/>
  <c r="BB4" i="264"/>
  <c r="BB4" i="346"/>
  <c r="BB4" i="260"/>
  <c r="BB4" i="261"/>
  <c r="BB4" i="46"/>
  <c r="BB4" i="28"/>
  <c r="BB4" i="353"/>
  <c r="BB4" i="271"/>
  <c r="BB4" i="44"/>
  <c r="BB45" i="353"/>
  <c r="BB34" i="346"/>
  <c r="BB47" i="346"/>
  <c r="BB16" i="258"/>
  <c r="BB47" i="28"/>
  <c r="BB28" i="258"/>
  <c r="BB115" i="44"/>
  <c r="BC116" i="44" s="1"/>
  <c r="BC33" i="262" s="1"/>
  <c r="BB91" i="44"/>
  <c r="BB89" i="262"/>
  <c r="BB54" i="264"/>
  <c r="BB66" i="264"/>
  <c r="BB60" i="264"/>
  <c r="BB72" i="264"/>
  <c r="BA16" i="353"/>
  <c r="BB20" i="271"/>
  <c r="BB21" i="271" s="1"/>
  <c r="BB19" i="46" s="1"/>
  <c r="BB20" i="46" s="1"/>
  <c r="BB25" i="271"/>
  <c r="BB26" i="271" s="1"/>
  <c r="BB30" i="271"/>
  <c r="BB31" i="271" s="1"/>
  <c r="BF5" i="259"/>
  <c r="BF5" i="264"/>
  <c r="BF5" i="49"/>
  <c r="BF5" i="258"/>
  <c r="BF16" i="346"/>
  <c r="BF5" i="346"/>
  <c r="BF5" i="262"/>
  <c r="BF5" i="28"/>
  <c r="BF5" i="260"/>
  <c r="BF5" i="46"/>
  <c r="BF5" i="261"/>
  <c r="BF5" i="271"/>
  <c r="BF5" i="44"/>
  <c r="BG10" i="44"/>
  <c r="BF13" i="44"/>
  <c r="BF14" i="44" s="1"/>
  <c r="BF43" i="44" s="1"/>
  <c r="BF5" i="353"/>
  <c r="BB66" i="44"/>
  <c r="BB126" i="44"/>
  <c r="AZ25" i="46"/>
  <c r="AZ26" i="46" s="1"/>
  <c r="AZ311" i="264"/>
  <c r="BA105" i="44"/>
  <c r="BA107" i="44" s="1"/>
  <c r="Y12" i="28"/>
  <c r="Y14" i="28" s="1"/>
  <c r="Y19" i="28" s="1"/>
  <c r="Y24" i="28"/>
  <c r="Y9" i="49"/>
  <c r="X65" i="28"/>
  <c r="X17" i="28"/>
  <c r="X20" i="28" s="1"/>
  <c r="X25" i="28" s="1"/>
  <c r="X26" i="28" s="1"/>
  <c r="Z263" i="264"/>
  <c r="BB134" i="264" l="1"/>
  <c r="AZ60" i="260"/>
  <c r="AZ133" i="264"/>
  <c r="AZ135" i="264" s="1"/>
  <c r="AZ138" i="264" s="1"/>
  <c r="BC229" i="264"/>
  <c r="BC139" i="264"/>
  <c r="BB159" i="260"/>
  <c r="BB224" i="264"/>
  <c r="AZ170" i="260"/>
  <c r="AZ223" i="264"/>
  <c r="AX230" i="264"/>
  <c r="AY225" i="264"/>
  <c r="AY228" i="264" s="1"/>
  <c r="AY230" i="264" s="1"/>
  <c r="AY208" i="264"/>
  <c r="AY210" i="264" s="1"/>
  <c r="AY213" i="264" s="1"/>
  <c r="AY215" i="264" s="1"/>
  <c r="BC44" i="44"/>
  <c r="BD45" i="44" s="1"/>
  <c r="BC10" i="261"/>
  <c r="BB87" i="261"/>
  <c r="BB11" i="261"/>
  <c r="BB12" i="261" s="1"/>
  <c r="BB93" i="261" s="1"/>
  <c r="AZ148" i="260"/>
  <c r="AZ149" i="260" s="1"/>
  <c r="AZ152" i="260" s="1"/>
  <c r="AZ154" i="260" s="1"/>
  <c r="AZ169" i="260" s="1"/>
  <c r="BA144" i="260"/>
  <c r="BA145" i="260" s="1"/>
  <c r="BA158" i="260" s="1"/>
  <c r="BA160" i="260" s="1"/>
  <c r="BA147" i="260"/>
  <c r="BB23" i="260"/>
  <c r="BB24" i="260" s="1"/>
  <c r="BB29" i="260" s="1"/>
  <c r="BB140" i="260"/>
  <c r="BB141" i="260" s="1"/>
  <c r="BA112" i="264"/>
  <c r="BA114" i="264" s="1"/>
  <c r="AW181" i="44"/>
  <c r="AW36" i="260"/>
  <c r="AU187" i="44"/>
  <c r="AU191" i="44"/>
  <c r="AV182" i="44"/>
  <c r="AV183" i="44" s="1"/>
  <c r="AV85" i="261" s="1"/>
  <c r="AV186" i="44"/>
  <c r="BA50" i="260"/>
  <c r="BA31" i="260"/>
  <c r="BB128" i="260"/>
  <c r="BB30" i="260"/>
  <c r="BA129" i="260"/>
  <c r="BA133" i="260" s="1"/>
  <c r="BB13" i="46"/>
  <c r="BB14" i="46" s="1"/>
  <c r="BB112" i="264" s="1"/>
  <c r="BB114" i="264" s="1"/>
  <c r="BB119" i="260"/>
  <c r="BB120" i="260" s="1"/>
  <c r="BB127" i="260" s="1"/>
  <c r="AY132" i="260"/>
  <c r="AY134" i="260" s="1"/>
  <c r="BB209" i="264"/>
  <c r="BB153" i="260"/>
  <c r="BC214" i="264"/>
  <c r="BB149" i="264"/>
  <c r="BB56" i="260"/>
  <c r="BB113" i="260"/>
  <c r="BB91" i="260"/>
  <c r="BA112" i="260"/>
  <c r="AZ114" i="260"/>
  <c r="AY261" i="264"/>
  <c r="BB86" i="260"/>
  <c r="BB87" i="260" s="1"/>
  <c r="AY167" i="260"/>
  <c r="BB108" i="260"/>
  <c r="BB109" i="260" s="1"/>
  <c r="BB179" i="264"/>
  <c r="AY163" i="264"/>
  <c r="AY165" i="264" s="1"/>
  <c r="AY168" i="264" s="1"/>
  <c r="BC184" i="264"/>
  <c r="AZ90" i="260"/>
  <c r="AZ92" i="260" s="1"/>
  <c r="BB164" i="264"/>
  <c r="BC169" i="264"/>
  <c r="AZ165" i="260"/>
  <c r="AZ118" i="264"/>
  <c r="BB46" i="260"/>
  <c r="BB47" i="260" s="1"/>
  <c r="BC113" i="264"/>
  <c r="BB68" i="261"/>
  <c r="BB194" i="264"/>
  <c r="BA12" i="260"/>
  <c r="BA13" i="260" s="1"/>
  <c r="BB11" i="260"/>
  <c r="AY120" i="264"/>
  <c r="AU3" i="353"/>
  <c r="AU3" i="258"/>
  <c r="AU3" i="28"/>
  <c r="AU3" i="46"/>
  <c r="AU3" i="259"/>
  <c r="AU3" i="262"/>
  <c r="AU3" i="44"/>
  <c r="AU3" i="264"/>
  <c r="AU3" i="260"/>
  <c r="AU3" i="49"/>
  <c r="AU3" i="261"/>
  <c r="AU3" i="346"/>
  <c r="AU3" i="271"/>
  <c r="AV288" i="264"/>
  <c r="AV300" i="264"/>
  <c r="AV307" i="264"/>
  <c r="AV295" i="264"/>
  <c r="AV312" i="264"/>
  <c r="AV313" i="264" s="1"/>
  <c r="AV275" i="264"/>
  <c r="AV253" i="264"/>
  <c r="AV254" i="264" s="1"/>
  <c r="AV262" i="264"/>
  <c r="AV135" i="44"/>
  <c r="AV136" i="44" s="1"/>
  <c r="AW129" i="44"/>
  <c r="AV144" i="44"/>
  <c r="AV145" i="44" s="1"/>
  <c r="AW119" i="44"/>
  <c r="AX58" i="261"/>
  <c r="AX42" i="261"/>
  <c r="AY68" i="44"/>
  <c r="AX37" i="261"/>
  <c r="AX110" i="44"/>
  <c r="AX142" i="44"/>
  <c r="AW95" i="44"/>
  <c r="AW96" i="44" s="1"/>
  <c r="AW13" i="28"/>
  <c r="AW111" i="44"/>
  <c r="AW112" i="44" s="1"/>
  <c r="AW257" i="264"/>
  <c r="AW258" i="264" s="1"/>
  <c r="AX92" i="44"/>
  <c r="AW143" i="44"/>
  <c r="AX120" i="264"/>
  <c r="BC154" i="264"/>
  <c r="BB119" i="264"/>
  <c r="BC199" i="264"/>
  <c r="BC124" i="264"/>
  <c r="BC48" i="44"/>
  <c r="BC49" i="44" s="1"/>
  <c r="BC125" i="44" s="1"/>
  <c r="BC141" i="44"/>
  <c r="BC12" i="353"/>
  <c r="BA21" i="262"/>
  <c r="BC78" i="264"/>
  <c r="BB175" i="44"/>
  <c r="BB29" i="353" s="1"/>
  <c r="BC66" i="44"/>
  <c r="BC126" i="44"/>
  <c r="BD2" i="259"/>
  <c r="BD252" i="264"/>
  <c r="BD99" i="264"/>
  <c r="BD256" i="264"/>
  <c r="BD41" i="264"/>
  <c r="BD42" i="264" s="1"/>
  <c r="BD46" i="264" s="1"/>
  <c r="BD47" i="264" s="1"/>
  <c r="BD21" i="264"/>
  <c r="BD31" i="264"/>
  <c r="BD2" i="264"/>
  <c r="BD26" i="264"/>
  <c r="BD2" i="262"/>
  <c r="BD2" i="49"/>
  <c r="BD2" i="28"/>
  <c r="BD2" i="353"/>
  <c r="BD2" i="261"/>
  <c r="BD2" i="346"/>
  <c r="BD11" i="271"/>
  <c r="BD12" i="271" s="1"/>
  <c r="BD15" i="271" s="1"/>
  <c r="BD16" i="271" s="1"/>
  <c r="BD2" i="271"/>
  <c r="BD2" i="260"/>
  <c r="BD2" i="46"/>
  <c r="BD87" i="44"/>
  <c r="BD88" i="44" s="1"/>
  <c r="BD22" i="262" s="1"/>
  <c r="BD63" i="44"/>
  <c r="BD54" i="44" s="1"/>
  <c r="BD55" i="44" s="1"/>
  <c r="BD79" i="44"/>
  <c r="BD80" i="44" s="1"/>
  <c r="BD190" i="44" s="1"/>
  <c r="BD59" i="44"/>
  <c r="BD60" i="44" s="1"/>
  <c r="BD36" i="261" s="1"/>
  <c r="BD40" i="44"/>
  <c r="BD41" i="44" s="1"/>
  <c r="BD31" i="44"/>
  <c r="BD33" i="44" s="1"/>
  <c r="BD2" i="44"/>
  <c r="BD25" i="44"/>
  <c r="BD27" i="44" s="1"/>
  <c r="BD11" i="353" s="1"/>
  <c r="BD2" i="258"/>
  <c r="BF32" i="44"/>
  <c r="BF18" i="44"/>
  <c r="BF19" i="44" s="1"/>
  <c r="BF22" i="44" s="1"/>
  <c r="BF53" i="44" s="1"/>
  <c r="BC90" i="44"/>
  <c r="BC127" i="44"/>
  <c r="BC39" i="28"/>
  <c r="BC11" i="28"/>
  <c r="BC174" i="44"/>
  <c r="BC106" i="44"/>
  <c r="BC30" i="271"/>
  <c r="BC31" i="271" s="1"/>
  <c r="BC20" i="271"/>
  <c r="BC21" i="271" s="1"/>
  <c r="BC19" i="46" s="1"/>
  <c r="BC20" i="46" s="1"/>
  <c r="BC25" i="271"/>
  <c r="BC26" i="271" s="1"/>
  <c r="BB105" i="44"/>
  <c r="BB107" i="44" s="1"/>
  <c r="BE101" i="44"/>
  <c r="BE73" i="44"/>
  <c r="BE169" i="44"/>
  <c r="BE23" i="44"/>
  <c r="BE26" i="44"/>
  <c r="BC34" i="346"/>
  <c r="BC91" i="44"/>
  <c r="BC89" i="262"/>
  <c r="BC115" i="44"/>
  <c r="BD116" i="44" s="1"/>
  <c r="BD33" i="262" s="1"/>
  <c r="BC47" i="346"/>
  <c r="BC16" i="258"/>
  <c r="BC45" i="353"/>
  <c r="BC28" i="258"/>
  <c r="BC47" i="28"/>
  <c r="BC60" i="264"/>
  <c r="BC66" i="264"/>
  <c r="BC72" i="264"/>
  <c r="BC54" i="264"/>
  <c r="BA33" i="346"/>
  <c r="BA18" i="353"/>
  <c r="BG5" i="259"/>
  <c r="BG5" i="49"/>
  <c r="BG5" i="258"/>
  <c r="BG5" i="262"/>
  <c r="BG5" i="264"/>
  <c r="BG16" i="346"/>
  <c r="BG5" i="28"/>
  <c r="BG5" i="260"/>
  <c r="BG5" i="353"/>
  <c r="BG5" i="261"/>
  <c r="BG5" i="271"/>
  <c r="BG5" i="346"/>
  <c r="BH10" i="44"/>
  <c r="BG5" i="46"/>
  <c r="BG13" i="44"/>
  <c r="BG14" i="44" s="1"/>
  <c r="BG43" i="44" s="1"/>
  <c r="BG5" i="44"/>
  <c r="BC30" i="28"/>
  <c r="BC101" i="262"/>
  <c r="BC58" i="28"/>
  <c r="BC80" i="258"/>
  <c r="BC128" i="44"/>
  <c r="BC66" i="258"/>
  <c r="BC118" i="44"/>
  <c r="BC4" i="259"/>
  <c r="BC4" i="264"/>
  <c r="BC4" i="258"/>
  <c r="BC4" i="262"/>
  <c r="BC4" i="49"/>
  <c r="BC4" i="353"/>
  <c r="BC4" i="261"/>
  <c r="BC4" i="46"/>
  <c r="BC4" i="28"/>
  <c r="BC4" i="260"/>
  <c r="BC4" i="271"/>
  <c r="BC4" i="346"/>
  <c r="BC4" i="44"/>
  <c r="BC170" i="44"/>
  <c r="BC171" i="44" s="1"/>
  <c r="BC173" i="44" s="1"/>
  <c r="BC74" i="44"/>
  <c r="BC75" i="44" s="1"/>
  <c r="BC102" i="44"/>
  <c r="BC103" i="44" s="1"/>
  <c r="BC64" i="44"/>
  <c r="BB16" i="353"/>
  <c r="BB67" i="44"/>
  <c r="BB12" i="346"/>
  <c r="BB13" i="346" s="1"/>
  <c r="BB17" i="346" s="1"/>
  <c r="BA311" i="264"/>
  <c r="BA25" i="46"/>
  <c r="BA26" i="46" s="1"/>
  <c r="Z24" i="28"/>
  <c r="X67" i="49"/>
  <c r="X66" i="28"/>
  <c r="X67" i="28" s="1"/>
  <c r="X73" i="28" s="1"/>
  <c r="Y23" i="28"/>
  <c r="X29" i="28"/>
  <c r="BC134" i="264" l="1"/>
  <c r="BA60" i="260"/>
  <c r="BA133" i="264"/>
  <c r="BA135" i="264" s="1"/>
  <c r="BA138" i="264" s="1"/>
  <c r="BD229" i="264"/>
  <c r="BD139" i="264"/>
  <c r="BC159" i="260"/>
  <c r="BC224" i="264"/>
  <c r="BA170" i="260"/>
  <c r="BA223" i="264"/>
  <c r="AZ225" i="264"/>
  <c r="AZ228" i="264" s="1"/>
  <c r="BD44" i="44"/>
  <c r="BE45" i="44" s="1"/>
  <c r="BD10" i="261"/>
  <c r="AZ208" i="264"/>
  <c r="AZ210" i="264" s="1"/>
  <c r="AZ213" i="264" s="1"/>
  <c r="AZ215" i="264" s="1"/>
  <c r="BC87" i="261"/>
  <c r="BC11" i="261"/>
  <c r="BC12" i="261" s="1"/>
  <c r="BC93" i="261" s="1"/>
  <c r="BA148" i="260"/>
  <c r="BA149" i="260" s="1"/>
  <c r="BA152" i="260" s="1"/>
  <c r="BA154" i="260" s="1"/>
  <c r="BA169" i="260" s="1"/>
  <c r="BB144" i="260"/>
  <c r="BB145" i="260" s="1"/>
  <c r="BB158" i="260" s="1"/>
  <c r="BB160" i="260" s="1"/>
  <c r="BB147" i="260"/>
  <c r="BC23" i="260"/>
  <c r="BC24" i="260" s="1"/>
  <c r="BC29" i="260" s="1"/>
  <c r="BC140" i="260"/>
  <c r="BC141" i="260" s="1"/>
  <c r="AX181" i="44"/>
  <c r="AX36" i="260"/>
  <c r="AV187" i="44"/>
  <c r="AV191" i="44"/>
  <c r="AW182" i="44"/>
  <c r="AW183" i="44" s="1"/>
  <c r="AW85" i="261" s="1"/>
  <c r="AW186" i="44"/>
  <c r="BB50" i="260"/>
  <c r="BB31" i="260"/>
  <c r="BB24" i="46"/>
  <c r="BC128" i="260"/>
  <c r="BC30" i="260"/>
  <c r="BB129" i="260"/>
  <c r="BB133" i="260" s="1"/>
  <c r="BC13" i="46"/>
  <c r="BC14" i="46" s="1"/>
  <c r="BC24" i="46" s="1"/>
  <c r="BC119" i="260"/>
  <c r="BC120" i="260" s="1"/>
  <c r="BC127" i="260" s="1"/>
  <c r="AY168" i="260"/>
  <c r="AY178" i="264"/>
  <c r="AY180" i="264" s="1"/>
  <c r="AY183" i="264" s="1"/>
  <c r="AY185" i="264" s="1"/>
  <c r="AZ132" i="260"/>
  <c r="AZ134" i="260" s="1"/>
  <c r="BC153" i="260"/>
  <c r="BC209" i="264"/>
  <c r="BD214" i="264"/>
  <c r="BC149" i="264"/>
  <c r="BC56" i="260"/>
  <c r="BC113" i="260"/>
  <c r="BC91" i="260"/>
  <c r="BB112" i="260"/>
  <c r="BA114" i="260"/>
  <c r="AZ261" i="264"/>
  <c r="BC86" i="260"/>
  <c r="BC87" i="260" s="1"/>
  <c r="AZ167" i="260"/>
  <c r="BC108" i="260"/>
  <c r="BC109" i="260" s="1"/>
  <c r="BC179" i="264"/>
  <c r="AZ163" i="264"/>
  <c r="AZ165" i="264" s="1"/>
  <c r="AZ168" i="264" s="1"/>
  <c r="BD184" i="264"/>
  <c r="BA90" i="260"/>
  <c r="BA92" i="260" s="1"/>
  <c r="BC164" i="264"/>
  <c r="BD169" i="264"/>
  <c r="AY123" i="264"/>
  <c r="AY125" i="264" s="1"/>
  <c r="AY170" i="264"/>
  <c r="AX123" i="264"/>
  <c r="AX125" i="264" s="1"/>
  <c r="AX170" i="264"/>
  <c r="BA165" i="260"/>
  <c r="BA118" i="264"/>
  <c r="BC46" i="260"/>
  <c r="BC47" i="260" s="1"/>
  <c r="BD113" i="264"/>
  <c r="BC68" i="261"/>
  <c r="BC194" i="264"/>
  <c r="BB12" i="260"/>
  <c r="BB13" i="260" s="1"/>
  <c r="BC11" i="260"/>
  <c r="AZ120" i="264"/>
  <c r="AV3" i="262"/>
  <c r="AV3" i="264"/>
  <c r="AV3" i="346"/>
  <c r="AV3" i="260"/>
  <c r="AV3" i="28"/>
  <c r="AV3" i="258"/>
  <c r="AV3" i="261"/>
  <c r="AV3" i="49"/>
  <c r="AV3" i="353"/>
  <c r="AV3" i="271"/>
  <c r="AV3" i="46"/>
  <c r="AV3" i="259"/>
  <c r="AV3" i="44"/>
  <c r="AX111" i="44"/>
  <c r="AX112" i="44" s="1"/>
  <c r="AX13" i="28"/>
  <c r="AY92" i="44"/>
  <c r="AX143" i="44"/>
  <c r="AX95" i="44"/>
  <c r="AX96" i="44" s="1"/>
  <c r="AX257" i="264"/>
  <c r="AX258" i="264" s="1"/>
  <c r="AW144" i="44"/>
  <c r="AW145" i="44" s="1"/>
  <c r="H145" i="44" s="1"/>
  <c r="AX119" i="44"/>
  <c r="AY58" i="261"/>
  <c r="AY110" i="44"/>
  <c r="AY142" i="44"/>
  <c r="AZ68" i="44"/>
  <c r="AY42" i="261"/>
  <c r="AY37" i="261"/>
  <c r="AW312" i="264"/>
  <c r="AW313" i="264" s="1"/>
  <c r="AW295" i="264"/>
  <c r="AW288" i="264"/>
  <c r="AW300" i="264"/>
  <c r="AW253" i="264"/>
  <c r="AW254" i="264" s="1"/>
  <c r="AW262" i="264"/>
  <c r="AW275" i="264"/>
  <c r="AW307" i="264"/>
  <c r="AW135" i="44"/>
  <c r="AW136" i="44" s="1"/>
  <c r="AX129" i="44"/>
  <c r="BD154" i="264"/>
  <c r="BC119" i="264"/>
  <c r="BD199" i="264"/>
  <c r="BD124" i="264"/>
  <c r="BD141" i="44"/>
  <c r="BD48" i="44"/>
  <c r="BD49" i="44" s="1"/>
  <c r="BD125" i="44" s="1"/>
  <c r="BD12" i="353"/>
  <c r="BB21" i="262"/>
  <c r="BC175" i="44"/>
  <c r="BC29" i="353" s="1"/>
  <c r="BD78" i="264"/>
  <c r="BB25" i="46"/>
  <c r="BB311" i="264"/>
  <c r="BG18" i="44"/>
  <c r="BG19" i="44" s="1"/>
  <c r="BG22" i="44" s="1"/>
  <c r="BG53" i="44" s="1"/>
  <c r="BG32" i="44"/>
  <c r="BD58" i="28"/>
  <c r="BD101" i="262"/>
  <c r="BD30" i="28"/>
  <c r="BD80" i="258"/>
  <c r="BD128" i="44"/>
  <c r="BD66" i="258"/>
  <c r="BD118" i="44"/>
  <c r="BB33" i="346"/>
  <c r="BB18" i="353"/>
  <c r="BD66" i="44"/>
  <c r="BD126" i="44"/>
  <c r="BD30" i="271"/>
  <c r="BD31" i="271" s="1"/>
  <c r="BD20" i="271"/>
  <c r="BD21" i="271" s="1"/>
  <c r="BD19" i="46" s="1"/>
  <c r="BD20" i="46" s="1"/>
  <c r="BD25" i="271"/>
  <c r="BD26" i="271" s="1"/>
  <c r="BD39" i="28"/>
  <c r="BD11" i="28"/>
  <c r="BD106" i="44"/>
  <c r="BD174" i="44"/>
  <c r="BD115" i="44"/>
  <c r="BE116" i="44" s="1"/>
  <c r="BE33" i="262" s="1"/>
  <c r="BD89" i="262"/>
  <c r="BD16" i="258"/>
  <c r="BD34" i="346"/>
  <c r="BD91" i="44"/>
  <c r="BD47" i="346"/>
  <c r="BD28" i="258"/>
  <c r="BD47" i="28"/>
  <c r="BD45" i="353"/>
  <c r="BD66" i="264"/>
  <c r="BD54" i="264"/>
  <c r="BD72" i="264"/>
  <c r="BD60" i="264"/>
  <c r="BC12" i="346"/>
  <c r="BC13" i="346" s="1"/>
  <c r="BC17" i="346" s="1"/>
  <c r="BC67" i="44"/>
  <c r="BH5" i="259"/>
  <c r="BH5" i="264"/>
  <c r="BH5" i="258"/>
  <c r="BH5" i="262"/>
  <c r="BH5" i="49"/>
  <c r="BH5" i="353"/>
  <c r="BH16" i="346"/>
  <c r="BH5" i="28"/>
  <c r="BH5" i="260"/>
  <c r="BH5" i="261"/>
  <c r="BH5" i="46"/>
  <c r="BH5" i="346"/>
  <c r="BH5" i="271"/>
  <c r="BH13" i="44"/>
  <c r="BH14" i="44" s="1"/>
  <c r="BH43" i="44" s="1"/>
  <c r="BH5" i="44"/>
  <c r="BI10" i="44"/>
  <c r="BE256" i="264"/>
  <c r="BE2" i="259"/>
  <c r="BE99" i="264"/>
  <c r="BE252" i="264"/>
  <c r="BE41" i="264"/>
  <c r="BE42" i="264" s="1"/>
  <c r="BE46" i="264" s="1"/>
  <c r="BE47" i="264" s="1"/>
  <c r="BE26" i="264"/>
  <c r="BE31" i="264"/>
  <c r="BE21" i="264"/>
  <c r="BE2" i="264"/>
  <c r="BE2" i="49"/>
  <c r="BE2" i="258"/>
  <c r="BE2" i="346"/>
  <c r="BE2" i="28"/>
  <c r="BE2" i="262"/>
  <c r="BE2" i="261"/>
  <c r="BE2" i="260"/>
  <c r="BE2" i="46"/>
  <c r="BE2" i="353"/>
  <c r="BE11" i="271"/>
  <c r="BE12" i="271" s="1"/>
  <c r="BE15" i="271" s="1"/>
  <c r="BE16" i="271" s="1"/>
  <c r="BE79" i="44"/>
  <c r="BE80" i="44" s="1"/>
  <c r="BE190" i="44" s="1"/>
  <c r="BE59" i="44"/>
  <c r="BE60" i="44" s="1"/>
  <c r="BE36" i="261" s="1"/>
  <c r="BE40" i="44"/>
  <c r="BE41" i="44" s="1"/>
  <c r="BE31" i="44"/>
  <c r="BE33" i="44" s="1"/>
  <c r="BE2" i="271"/>
  <c r="BE25" i="44"/>
  <c r="BE27" i="44" s="1"/>
  <c r="BE11" i="353" s="1"/>
  <c r="BE2" i="44"/>
  <c r="BE87" i="44"/>
  <c r="BE88" i="44" s="1"/>
  <c r="BE22" i="262" s="1"/>
  <c r="BE63" i="44"/>
  <c r="BE54" i="44" s="1"/>
  <c r="BE55" i="44" s="1"/>
  <c r="BD127" i="44"/>
  <c r="BD90" i="44"/>
  <c r="BC105" i="44"/>
  <c r="BC107" i="44" s="1"/>
  <c r="BC16" i="353"/>
  <c r="BF169" i="44"/>
  <c r="BF23" i="44"/>
  <c r="BF26" i="44"/>
  <c r="BF101" i="44"/>
  <c r="BF73" i="44"/>
  <c r="BD4" i="259"/>
  <c r="BD4" i="264"/>
  <c r="BD4" i="262"/>
  <c r="BD4" i="49"/>
  <c r="BD4" i="28"/>
  <c r="BD4" i="258"/>
  <c r="BD4" i="261"/>
  <c r="BD4" i="353"/>
  <c r="BD4" i="346"/>
  <c r="BD4" i="271"/>
  <c r="BD4" i="46"/>
  <c r="BD4" i="44"/>
  <c r="BD4" i="260"/>
  <c r="BD170" i="44"/>
  <c r="BD171" i="44" s="1"/>
  <c r="BD173" i="44" s="1"/>
  <c r="BD102" i="44"/>
  <c r="BD103" i="44" s="1"/>
  <c r="BD74" i="44"/>
  <c r="BD75" i="44" s="1"/>
  <c r="BD64" i="44"/>
  <c r="Z9" i="49"/>
  <c r="Z18" i="28"/>
  <c r="Z12" i="28"/>
  <c r="Z14" i="28" s="1"/>
  <c r="Z19" i="28" s="1"/>
  <c r="Y65" i="28"/>
  <c r="Y17" i="28"/>
  <c r="Y20" i="28" s="1"/>
  <c r="Y25" i="28" s="1"/>
  <c r="Y26" i="28" s="1"/>
  <c r="AA263" i="264"/>
  <c r="BD134" i="264" l="1"/>
  <c r="BB60" i="260"/>
  <c r="BB133" i="264"/>
  <c r="BB135" i="264" s="1"/>
  <c r="BB138" i="264" s="1"/>
  <c r="BE229" i="264"/>
  <c r="BE139" i="264"/>
  <c r="BB170" i="260"/>
  <c r="BB223" i="264"/>
  <c r="BD159" i="260"/>
  <c r="BD224" i="264"/>
  <c r="AZ230" i="264"/>
  <c r="BA225" i="264"/>
  <c r="BA228" i="264" s="1"/>
  <c r="BA230" i="264" s="1"/>
  <c r="BE44" i="44"/>
  <c r="BF45" i="44" s="1"/>
  <c r="BE10" i="261"/>
  <c r="BD87" i="261"/>
  <c r="BD11" i="261"/>
  <c r="BD12" i="261" s="1"/>
  <c r="BD93" i="261" s="1"/>
  <c r="BA208" i="264"/>
  <c r="BA210" i="264" s="1"/>
  <c r="BA213" i="264" s="1"/>
  <c r="BA215" i="264" s="1"/>
  <c r="BB26" i="46"/>
  <c r="BB148" i="260"/>
  <c r="BB149" i="260" s="1"/>
  <c r="BB152" i="260" s="1"/>
  <c r="BB154" i="260" s="1"/>
  <c r="BB169" i="260" s="1"/>
  <c r="BC144" i="260"/>
  <c r="BC145" i="260" s="1"/>
  <c r="BC158" i="260" s="1"/>
  <c r="BC160" i="260" s="1"/>
  <c r="BC147" i="260"/>
  <c r="BD23" i="260"/>
  <c r="BD24" i="260" s="1"/>
  <c r="BD29" i="260" s="1"/>
  <c r="BD140" i="260"/>
  <c r="BD141" i="260" s="1"/>
  <c r="BC31" i="260"/>
  <c r="AY181" i="44"/>
  <c r="AY36" i="260"/>
  <c r="AW187" i="44"/>
  <c r="AW191" i="44"/>
  <c r="AX182" i="44"/>
  <c r="AX183" i="44" s="1"/>
  <c r="AX85" i="261" s="1"/>
  <c r="AX186" i="44"/>
  <c r="BC50" i="260"/>
  <c r="BC112" i="264"/>
  <c r="BC114" i="264" s="1"/>
  <c r="BD128" i="260"/>
  <c r="BD30" i="260"/>
  <c r="BC129" i="260"/>
  <c r="BC133" i="260" s="1"/>
  <c r="BD13" i="46"/>
  <c r="BD14" i="46" s="1"/>
  <c r="BD24" i="46" s="1"/>
  <c r="BD119" i="260"/>
  <c r="BD120" i="260" s="1"/>
  <c r="BD127" i="260" s="1"/>
  <c r="AZ168" i="260"/>
  <c r="AZ178" i="264"/>
  <c r="AZ180" i="264" s="1"/>
  <c r="AZ183" i="264" s="1"/>
  <c r="AZ185" i="264" s="1"/>
  <c r="BA132" i="260"/>
  <c r="BA134" i="260" s="1"/>
  <c r="BD209" i="264"/>
  <c r="BD153" i="260"/>
  <c r="BE214" i="264"/>
  <c r="BD149" i="264"/>
  <c r="BD56" i="260"/>
  <c r="BD113" i="260"/>
  <c r="BD91" i="260"/>
  <c r="BC112" i="260"/>
  <c r="BB114" i="260"/>
  <c r="BA261" i="264"/>
  <c r="BD86" i="260"/>
  <c r="BD87" i="260" s="1"/>
  <c r="BA167" i="260"/>
  <c r="BD108" i="260"/>
  <c r="BD109" i="260" s="1"/>
  <c r="BA163" i="264"/>
  <c r="BA165" i="264" s="1"/>
  <c r="BA168" i="264" s="1"/>
  <c r="BD179" i="264"/>
  <c r="BE184" i="264"/>
  <c r="BB90" i="260"/>
  <c r="BB92" i="260" s="1"/>
  <c r="BD164" i="264"/>
  <c r="BE169" i="264"/>
  <c r="AZ123" i="264"/>
  <c r="AZ125" i="264" s="1"/>
  <c r="AZ170" i="264"/>
  <c r="BB165" i="260"/>
  <c r="BB118" i="264"/>
  <c r="BD46" i="260"/>
  <c r="BD47" i="260" s="1"/>
  <c r="BE113" i="264"/>
  <c r="BD68" i="261"/>
  <c r="BD194" i="264"/>
  <c r="BC12" i="260"/>
  <c r="BC13" i="260" s="1"/>
  <c r="BD11" i="260"/>
  <c r="BA120" i="264"/>
  <c r="AX312" i="264"/>
  <c r="AX313" i="264" s="1"/>
  <c r="AX262" i="264"/>
  <c r="AX288" i="264"/>
  <c r="AX275" i="264"/>
  <c r="AX300" i="264"/>
  <c r="AX295" i="264"/>
  <c r="AX253" i="264"/>
  <c r="AX254" i="264" s="1"/>
  <c r="AX307" i="264"/>
  <c r="AX135" i="44"/>
  <c r="AX136" i="44" s="1"/>
  <c r="AY129" i="44"/>
  <c r="AY119" i="44"/>
  <c r="AX144" i="44"/>
  <c r="AX145" i="44" s="1"/>
  <c r="AW3" i="261"/>
  <c r="AW3" i="44"/>
  <c r="AW3" i="259"/>
  <c r="AW3" i="28"/>
  <c r="AW3" i="264"/>
  <c r="AW3" i="353"/>
  <c r="AW3" i="46"/>
  <c r="AW3" i="49"/>
  <c r="AW3" i="346"/>
  <c r="AW3" i="260"/>
  <c r="AW3" i="262"/>
  <c r="AW3" i="271"/>
  <c r="AW3" i="258"/>
  <c r="AZ58" i="261"/>
  <c r="AZ110" i="44"/>
  <c r="AZ37" i="261"/>
  <c r="AZ142" i="44"/>
  <c r="AZ42" i="261"/>
  <c r="BA68" i="44"/>
  <c r="AY95" i="44"/>
  <c r="AY96" i="44" s="1"/>
  <c r="AY143" i="44"/>
  <c r="AY257" i="264"/>
  <c r="AY258" i="264" s="1"/>
  <c r="AY111" i="44"/>
  <c r="AY112" i="44" s="1"/>
  <c r="AY13" i="28"/>
  <c r="AZ92" i="44"/>
  <c r="BE154" i="264"/>
  <c r="BD119" i="264"/>
  <c r="BE199" i="264"/>
  <c r="BE124" i="264"/>
  <c r="BE141" i="44"/>
  <c r="BE48" i="44"/>
  <c r="BE49" i="44" s="1"/>
  <c r="BE125" i="44" s="1"/>
  <c r="BE12" i="353"/>
  <c r="BC21" i="262"/>
  <c r="BD175" i="44"/>
  <c r="BD29" i="353" s="1"/>
  <c r="BE78" i="264"/>
  <c r="BD105" i="44"/>
  <c r="BD107" i="44" s="1"/>
  <c r="BC33" i="346"/>
  <c r="BC18" i="353"/>
  <c r="BE20" i="271"/>
  <c r="BE21" i="271" s="1"/>
  <c r="BE19" i="46" s="1"/>
  <c r="BE20" i="46" s="1"/>
  <c r="BE25" i="271"/>
  <c r="BE26" i="271" s="1"/>
  <c r="BE30" i="271"/>
  <c r="BE31" i="271" s="1"/>
  <c r="BG169" i="44"/>
  <c r="BG26" i="44"/>
  <c r="BG101" i="44"/>
  <c r="BG73" i="44"/>
  <c r="BG23" i="44"/>
  <c r="BF2" i="259"/>
  <c r="BF99" i="264"/>
  <c r="BF252" i="264"/>
  <c r="BF256" i="264"/>
  <c r="BF41" i="264"/>
  <c r="BF42" i="264" s="1"/>
  <c r="BF46" i="264" s="1"/>
  <c r="BF47" i="264" s="1"/>
  <c r="BF31" i="264"/>
  <c r="BF26" i="264"/>
  <c r="BF21" i="264"/>
  <c r="BF2" i="49"/>
  <c r="BF2" i="258"/>
  <c r="BF2" i="264"/>
  <c r="BF2" i="262"/>
  <c r="BF2" i="346"/>
  <c r="BF2" i="260"/>
  <c r="BF2" i="353"/>
  <c r="BF2" i="28"/>
  <c r="BF11" i="271"/>
  <c r="BF12" i="271" s="1"/>
  <c r="BF15" i="271" s="1"/>
  <c r="BF16" i="271" s="1"/>
  <c r="BF2" i="271"/>
  <c r="BF2" i="261"/>
  <c r="BF25" i="44"/>
  <c r="BF27" i="44" s="1"/>
  <c r="BF11" i="353" s="1"/>
  <c r="BF2" i="46"/>
  <c r="BF87" i="44"/>
  <c r="BF88" i="44" s="1"/>
  <c r="BF22" i="262" s="1"/>
  <c r="BF63" i="44"/>
  <c r="BF54" i="44" s="1"/>
  <c r="BF55" i="44" s="1"/>
  <c r="BF40" i="44"/>
  <c r="BF41" i="44" s="1"/>
  <c r="BF79" i="44"/>
  <c r="BF80" i="44" s="1"/>
  <c r="BF190" i="44" s="1"/>
  <c r="BF2" i="44"/>
  <c r="BF59" i="44"/>
  <c r="BF60" i="44" s="1"/>
  <c r="BF36" i="261" s="1"/>
  <c r="BF31" i="44"/>
  <c r="BF33" i="44" s="1"/>
  <c r="BC311" i="264"/>
  <c r="BC25" i="46"/>
  <c r="BC26" i="46" s="1"/>
  <c r="BD12" i="346"/>
  <c r="BD13" i="346" s="1"/>
  <c r="BD17" i="346" s="1"/>
  <c r="BD67" i="44"/>
  <c r="BE16" i="258"/>
  <c r="BE47" i="346"/>
  <c r="BE115" i="44"/>
  <c r="BF116" i="44" s="1"/>
  <c r="BF33" i="262" s="1"/>
  <c r="BE89" i="262"/>
  <c r="BE28" i="258"/>
  <c r="BE45" i="353"/>
  <c r="BE91" i="44"/>
  <c r="BE47" i="28"/>
  <c r="BE34" i="346"/>
  <c r="BE170" i="44"/>
  <c r="BE171" i="44" s="1"/>
  <c r="BE173" i="44" s="1"/>
  <c r="BE102" i="44"/>
  <c r="BE103" i="44" s="1"/>
  <c r="BE74" i="44"/>
  <c r="BE75" i="44" s="1"/>
  <c r="BE64" i="44"/>
  <c r="BE4" i="259"/>
  <c r="BE4" i="264"/>
  <c r="BE4" i="49"/>
  <c r="BE4" i="262"/>
  <c r="BE4" i="258"/>
  <c r="BE4" i="346"/>
  <c r="BE4" i="353"/>
  <c r="BE4" i="28"/>
  <c r="BE4" i="260"/>
  <c r="BE4" i="46"/>
  <c r="BE4" i="44"/>
  <c r="BE4" i="261"/>
  <c r="BE4" i="271"/>
  <c r="BI5" i="259"/>
  <c r="BI5" i="264"/>
  <c r="BI5" i="262"/>
  <c r="BI5" i="49"/>
  <c r="BI5" i="28"/>
  <c r="BI5" i="261"/>
  <c r="BI5" i="258"/>
  <c r="BI5" i="353"/>
  <c r="BI5" i="346"/>
  <c r="BI16" i="346"/>
  <c r="BI5" i="271"/>
  <c r="BI5" i="46"/>
  <c r="BI5" i="44"/>
  <c r="BJ10" i="44"/>
  <c r="BI5" i="260"/>
  <c r="BI13" i="44"/>
  <c r="BI14" i="44" s="1"/>
  <c r="BI43" i="44" s="1"/>
  <c r="BE126" i="44"/>
  <c r="BE66" i="44"/>
  <c r="BH18" i="44"/>
  <c r="BH19" i="44" s="1"/>
  <c r="BH22" i="44" s="1"/>
  <c r="BH53" i="44" s="1"/>
  <c r="BH32" i="44"/>
  <c r="BE101" i="262"/>
  <c r="BE30" i="28"/>
  <c r="BE66" i="258"/>
  <c r="BE128" i="44"/>
  <c r="BE80" i="258"/>
  <c r="BE118" i="44"/>
  <c r="BE58" i="28"/>
  <c r="BD16" i="353"/>
  <c r="BE39" i="28"/>
  <c r="BE11" i="28"/>
  <c r="BE174" i="44"/>
  <c r="BE106" i="44"/>
  <c r="BE127" i="44"/>
  <c r="BE90" i="44"/>
  <c r="BE72" i="264"/>
  <c r="BE60" i="264"/>
  <c r="BE66" i="264"/>
  <c r="BE54" i="264"/>
  <c r="Y67" i="49"/>
  <c r="Y66" i="28"/>
  <c r="Y67" i="28" s="1"/>
  <c r="Y73" i="28" s="1"/>
  <c r="Y29" i="28"/>
  <c r="Z23" i="28"/>
  <c r="BE134" i="264" l="1"/>
  <c r="BC60" i="260"/>
  <c r="BC133" i="264"/>
  <c r="BC135" i="264" s="1"/>
  <c r="BC138" i="264" s="1"/>
  <c r="BF229" i="264"/>
  <c r="BF139" i="264"/>
  <c r="BC170" i="260"/>
  <c r="BC223" i="264"/>
  <c r="BE159" i="260"/>
  <c r="BE224" i="264"/>
  <c r="BB225" i="264"/>
  <c r="BB228" i="264" s="1"/>
  <c r="BE87" i="261"/>
  <c r="BE11" i="261"/>
  <c r="BE12" i="261" s="1"/>
  <c r="BE93" i="261" s="1"/>
  <c r="BF44" i="44"/>
  <c r="BG45" i="44" s="1"/>
  <c r="BF10" i="261"/>
  <c r="BB208" i="264"/>
  <c r="BB210" i="264" s="1"/>
  <c r="BB213" i="264" s="1"/>
  <c r="BB215" i="264" s="1"/>
  <c r="BC148" i="260"/>
  <c r="BC149" i="260" s="1"/>
  <c r="BC152" i="260" s="1"/>
  <c r="BC154" i="260" s="1"/>
  <c r="BC169" i="260" s="1"/>
  <c r="BD144" i="260"/>
  <c r="BD145" i="260" s="1"/>
  <c r="BD158" i="260" s="1"/>
  <c r="BD160" i="260" s="1"/>
  <c r="BD147" i="260"/>
  <c r="BE23" i="260"/>
  <c r="BE24" i="260" s="1"/>
  <c r="BE29" i="260" s="1"/>
  <c r="BE140" i="260"/>
  <c r="BE141" i="260" s="1"/>
  <c r="BD31" i="260"/>
  <c r="AZ181" i="44"/>
  <c r="AZ36" i="260"/>
  <c r="AX187" i="44"/>
  <c r="AX191" i="44"/>
  <c r="AY182" i="44"/>
  <c r="AY183" i="44" s="1"/>
  <c r="AY85" i="261" s="1"/>
  <c r="AY186" i="44"/>
  <c r="BD50" i="260"/>
  <c r="BE128" i="260"/>
  <c r="BE30" i="260"/>
  <c r="BD112" i="264"/>
  <c r="BD114" i="264" s="1"/>
  <c r="BD129" i="260"/>
  <c r="BD133" i="260" s="1"/>
  <c r="BE13" i="46"/>
  <c r="BE14" i="46" s="1"/>
  <c r="BE112" i="264" s="1"/>
  <c r="BE114" i="264" s="1"/>
  <c r="BE119" i="260"/>
  <c r="BE120" i="260" s="1"/>
  <c r="BE127" i="260" s="1"/>
  <c r="BA168" i="260"/>
  <c r="BA178" i="264"/>
  <c r="BA180" i="264" s="1"/>
  <c r="BA183" i="264" s="1"/>
  <c r="BA185" i="264" s="1"/>
  <c r="BB132" i="260"/>
  <c r="BB134" i="260" s="1"/>
  <c r="BE209" i="264"/>
  <c r="BE153" i="260"/>
  <c r="BF214" i="264"/>
  <c r="BE56" i="260"/>
  <c r="BE149" i="264"/>
  <c r="BE113" i="260"/>
  <c r="BE91" i="260"/>
  <c r="BD112" i="260"/>
  <c r="BC114" i="260"/>
  <c r="BB261" i="264"/>
  <c r="BE86" i="260"/>
  <c r="BE87" i="260" s="1"/>
  <c r="BB167" i="260"/>
  <c r="BE108" i="260"/>
  <c r="BE109" i="260" s="1"/>
  <c r="BB163" i="264"/>
  <c r="BB165" i="264" s="1"/>
  <c r="BB168" i="264" s="1"/>
  <c r="BE179" i="264"/>
  <c r="BF184" i="264"/>
  <c r="BC90" i="260"/>
  <c r="BC92" i="260" s="1"/>
  <c r="BE164" i="264"/>
  <c r="BF169" i="264"/>
  <c r="BA123" i="264"/>
  <c r="BA125" i="264" s="1"/>
  <c r="BA170" i="264"/>
  <c r="BC165" i="260"/>
  <c r="BC118" i="264"/>
  <c r="BE46" i="260"/>
  <c r="BE47" i="260" s="1"/>
  <c r="BF113" i="264"/>
  <c r="BE68" i="261"/>
  <c r="BE194" i="264"/>
  <c r="BD12" i="260"/>
  <c r="BD13" i="260" s="1"/>
  <c r="BE11" i="260"/>
  <c r="BB120" i="264"/>
  <c r="BA58" i="261"/>
  <c r="BA110" i="44"/>
  <c r="BB68" i="44"/>
  <c r="BA37" i="261"/>
  <c r="BA42" i="261"/>
  <c r="BA142" i="44"/>
  <c r="AY144" i="44"/>
  <c r="AY145" i="44" s="1"/>
  <c r="AZ119" i="44"/>
  <c r="AZ129" i="44"/>
  <c r="AY135" i="44"/>
  <c r="AY136" i="44" s="1"/>
  <c r="AY300" i="264"/>
  <c r="AY288" i="264"/>
  <c r="AY307" i="264"/>
  <c r="AY253" i="264"/>
  <c r="AY254" i="264" s="1"/>
  <c r="AY312" i="264"/>
  <c r="AY313" i="264" s="1"/>
  <c r="AY295" i="264"/>
  <c r="AY262" i="264"/>
  <c r="AY275" i="264"/>
  <c r="AX3" i="44"/>
  <c r="AX3" i="259"/>
  <c r="AX3" i="262"/>
  <c r="AX3" i="28"/>
  <c r="AX3" i="271"/>
  <c r="AX3" i="264"/>
  <c r="AX3" i="346"/>
  <c r="AX3" i="260"/>
  <c r="AX3" i="49"/>
  <c r="AX3" i="353"/>
  <c r="AX3" i="46"/>
  <c r="AX3" i="258"/>
  <c r="AX3" i="261"/>
  <c r="AZ95" i="44"/>
  <c r="AZ96" i="44" s="1"/>
  <c r="AZ257" i="264"/>
  <c r="AZ258" i="264" s="1"/>
  <c r="BA92" i="44"/>
  <c r="AZ111" i="44"/>
  <c r="AZ112" i="44" s="1"/>
  <c r="AZ143" i="44"/>
  <c r="AZ13" i="28"/>
  <c r="BF154" i="264"/>
  <c r="BE119" i="264"/>
  <c r="BF199" i="264"/>
  <c r="BF124" i="264"/>
  <c r="BF141" i="44"/>
  <c r="BF48" i="44"/>
  <c r="BF49" i="44" s="1"/>
  <c r="BF125" i="44" s="1"/>
  <c r="BF12" i="353"/>
  <c r="BD21" i="262"/>
  <c r="BF78" i="264"/>
  <c r="BH26" i="44"/>
  <c r="BH101" i="44"/>
  <c r="BH73" i="44"/>
  <c r="BH23" i="44"/>
  <c r="BH169" i="44"/>
  <c r="BE12" i="346"/>
  <c r="BE13" i="346" s="1"/>
  <c r="BE17" i="346" s="1"/>
  <c r="BE67" i="44"/>
  <c r="BF89" i="262"/>
  <c r="BF91" i="44"/>
  <c r="BF45" i="353"/>
  <c r="BF34" i="346"/>
  <c r="BF47" i="346"/>
  <c r="BF47" i="28"/>
  <c r="BF115" i="44"/>
  <c r="BG116" i="44" s="1"/>
  <c r="BG33" i="262" s="1"/>
  <c r="BF16" i="258"/>
  <c r="BF28" i="258"/>
  <c r="BF30" i="271"/>
  <c r="BF31" i="271" s="1"/>
  <c r="BF20" i="271"/>
  <c r="BF21" i="271" s="1"/>
  <c r="BF19" i="46" s="1"/>
  <c r="BF20" i="46" s="1"/>
  <c r="BF25" i="271"/>
  <c r="BF26" i="271" s="1"/>
  <c r="BF54" i="264"/>
  <c r="BF66" i="264"/>
  <c r="BF60" i="264"/>
  <c r="BF72" i="264"/>
  <c r="BI32" i="44"/>
  <c r="BI18" i="44"/>
  <c r="BI19" i="44" s="1"/>
  <c r="BI22" i="44" s="1"/>
  <c r="BI53" i="44" s="1"/>
  <c r="BF101" i="262"/>
  <c r="BF30" i="28"/>
  <c r="BF128" i="44"/>
  <c r="BF66" i="258"/>
  <c r="BF80" i="258"/>
  <c r="BF118" i="44"/>
  <c r="BF58" i="28"/>
  <c r="BF127" i="44"/>
  <c r="BF90" i="44"/>
  <c r="BG2" i="259"/>
  <c r="BG256" i="264"/>
  <c r="BG252" i="264"/>
  <c r="BG99" i="264"/>
  <c r="BG26" i="264"/>
  <c r="BG21" i="264"/>
  <c r="BG2" i="264"/>
  <c r="BG2" i="258"/>
  <c r="BG2" i="262"/>
  <c r="BG41" i="264"/>
  <c r="BG42" i="264" s="1"/>
  <c r="BG46" i="264" s="1"/>
  <c r="BG47" i="264" s="1"/>
  <c r="BG2" i="353"/>
  <c r="BG31" i="264"/>
  <c r="BG2" i="49"/>
  <c r="BG2" i="261"/>
  <c r="BG2" i="46"/>
  <c r="BG2" i="28"/>
  <c r="BG2" i="346"/>
  <c r="BG11" i="271"/>
  <c r="BG12" i="271" s="1"/>
  <c r="BG15" i="271" s="1"/>
  <c r="BG16" i="271" s="1"/>
  <c r="BG2" i="271"/>
  <c r="BG2" i="260"/>
  <c r="BG25" i="44"/>
  <c r="BG27" i="44" s="1"/>
  <c r="BG11" i="353" s="1"/>
  <c r="BG87" i="44"/>
  <c r="BG88" i="44" s="1"/>
  <c r="BG22" i="262" s="1"/>
  <c r="BG63" i="44"/>
  <c r="BG54" i="44" s="1"/>
  <c r="BG55" i="44" s="1"/>
  <c r="BG79" i="44"/>
  <c r="BG80" i="44" s="1"/>
  <c r="BG190" i="44" s="1"/>
  <c r="BG59" i="44"/>
  <c r="BG60" i="44" s="1"/>
  <c r="BG36" i="261" s="1"/>
  <c r="BG40" i="44"/>
  <c r="BG41" i="44" s="1"/>
  <c r="BG31" i="44"/>
  <c r="BG33" i="44" s="1"/>
  <c r="BG2" i="44"/>
  <c r="BE105" i="44"/>
  <c r="BE107" i="44" s="1"/>
  <c r="BF4" i="259"/>
  <c r="BF4" i="49"/>
  <c r="BF4" i="258"/>
  <c r="BF4" i="264"/>
  <c r="BF4" i="262"/>
  <c r="BF4" i="353"/>
  <c r="BF4" i="28"/>
  <c r="BF4" i="346"/>
  <c r="BF4" i="260"/>
  <c r="BF4" i="46"/>
  <c r="BF4" i="261"/>
  <c r="BF4" i="271"/>
  <c r="BF4" i="44"/>
  <c r="BE16" i="353"/>
  <c r="BJ5" i="259"/>
  <c r="BJ5" i="264"/>
  <c r="BJ5" i="49"/>
  <c r="BJ5" i="258"/>
  <c r="BJ5" i="262"/>
  <c r="BJ16" i="346"/>
  <c r="BJ18" i="346" s="1"/>
  <c r="BJ23" i="346" s="1"/>
  <c r="BJ5" i="346"/>
  <c r="BJ5" i="353"/>
  <c r="BJ5" i="261"/>
  <c r="BJ5" i="46"/>
  <c r="BJ5" i="28"/>
  <c r="BJ5" i="260"/>
  <c r="BJ5" i="44"/>
  <c r="BK10" i="44"/>
  <c r="BJ13" i="44"/>
  <c r="BJ14" i="44" s="1"/>
  <c r="BJ43" i="44" s="1"/>
  <c r="BJ5" i="271"/>
  <c r="BE175" i="44"/>
  <c r="BE29" i="353" s="1"/>
  <c r="BD311" i="264"/>
  <c r="BD25" i="46"/>
  <c r="BD26" i="46" s="1"/>
  <c r="BF126" i="44"/>
  <c r="BF66" i="44"/>
  <c r="BF170" i="44"/>
  <c r="BF171" i="44" s="1"/>
  <c r="BF173" i="44" s="1"/>
  <c r="BF102" i="44"/>
  <c r="BF103" i="44" s="1"/>
  <c r="BF74" i="44"/>
  <c r="BF75" i="44" s="1"/>
  <c r="BF64" i="44"/>
  <c r="BF11" i="28"/>
  <c r="BF106" i="44"/>
  <c r="BF39" i="28"/>
  <c r="BF174" i="44"/>
  <c r="BD33" i="346"/>
  <c r="BD18" i="353"/>
  <c r="AA9" i="49"/>
  <c r="AA24" i="28"/>
  <c r="AA12" i="28"/>
  <c r="AA14" i="28" s="1"/>
  <c r="AA19" i="28" s="1"/>
  <c r="AA18" i="28"/>
  <c r="AB263" i="264"/>
  <c r="Z65" i="28"/>
  <c r="Z17" i="28"/>
  <c r="Z20" i="28" s="1"/>
  <c r="Z25" i="28" s="1"/>
  <c r="Z26" i="28" s="1"/>
  <c r="BF134" i="264" l="1"/>
  <c r="BD60" i="260"/>
  <c r="BD133" i="264"/>
  <c r="BD135" i="264" s="1"/>
  <c r="BD138" i="264" s="1"/>
  <c r="BG229" i="264"/>
  <c r="BG139" i="264"/>
  <c r="BD170" i="260"/>
  <c r="BD223" i="264"/>
  <c r="BF159" i="260"/>
  <c r="BF224" i="264"/>
  <c r="BB230" i="264"/>
  <c r="BC225" i="264"/>
  <c r="BC228" i="264" s="1"/>
  <c r="BF87" i="261"/>
  <c r="BF11" i="261"/>
  <c r="BF12" i="261" s="1"/>
  <c r="BF93" i="261" s="1"/>
  <c r="BG44" i="44"/>
  <c r="BH45" i="44" s="1"/>
  <c r="BG10" i="261"/>
  <c r="BC208" i="264"/>
  <c r="BC210" i="264" s="1"/>
  <c r="BC213" i="264" s="1"/>
  <c r="BC215" i="264" s="1"/>
  <c r="BD148" i="260"/>
  <c r="BD149" i="260" s="1"/>
  <c r="BD152" i="260" s="1"/>
  <c r="BD154" i="260" s="1"/>
  <c r="BD169" i="260" s="1"/>
  <c r="BE144" i="260"/>
  <c r="BE145" i="260" s="1"/>
  <c r="BE158" i="260" s="1"/>
  <c r="BE160" i="260" s="1"/>
  <c r="BE147" i="260"/>
  <c r="BE24" i="46"/>
  <c r="BF23" i="260"/>
  <c r="BF24" i="260" s="1"/>
  <c r="BF29" i="260" s="1"/>
  <c r="BF140" i="260"/>
  <c r="BF141" i="260" s="1"/>
  <c r="BE31" i="260"/>
  <c r="BA181" i="44"/>
  <c r="BA36" i="260"/>
  <c r="AY187" i="44"/>
  <c r="AY191" i="44"/>
  <c r="AZ182" i="44"/>
  <c r="AZ183" i="44" s="1"/>
  <c r="AZ85" i="261" s="1"/>
  <c r="AZ186" i="44"/>
  <c r="BE50" i="260"/>
  <c r="BF128" i="260"/>
  <c r="BF30" i="260"/>
  <c r="BE129" i="260"/>
  <c r="BE133" i="260" s="1"/>
  <c r="BF13" i="46"/>
  <c r="BF14" i="46" s="1"/>
  <c r="BF112" i="264" s="1"/>
  <c r="BF114" i="264" s="1"/>
  <c r="BF119" i="260"/>
  <c r="BF120" i="260" s="1"/>
  <c r="BF127" i="260" s="1"/>
  <c r="BB168" i="260"/>
  <c r="BB178" i="264"/>
  <c r="BB180" i="264" s="1"/>
  <c r="BB183" i="264" s="1"/>
  <c r="BB185" i="264" s="1"/>
  <c r="BC132" i="260"/>
  <c r="BC134" i="260" s="1"/>
  <c r="BF209" i="264"/>
  <c r="BF153" i="260"/>
  <c r="BG214" i="264"/>
  <c r="BF56" i="260"/>
  <c r="BF149" i="264"/>
  <c r="BF113" i="260"/>
  <c r="BF91" i="260"/>
  <c r="BE112" i="260"/>
  <c r="BD114" i="260"/>
  <c r="BC261" i="264"/>
  <c r="BF86" i="260"/>
  <c r="BF87" i="260" s="1"/>
  <c r="BC167" i="260"/>
  <c r="BF108" i="260"/>
  <c r="BF109" i="260" s="1"/>
  <c r="BF179" i="264"/>
  <c r="BC163" i="264"/>
  <c r="BC165" i="264" s="1"/>
  <c r="BC168" i="264" s="1"/>
  <c r="BG184" i="264"/>
  <c r="BD90" i="260"/>
  <c r="BD92" i="260" s="1"/>
  <c r="BF164" i="264"/>
  <c r="BG169" i="264"/>
  <c r="BB123" i="264"/>
  <c r="BB125" i="264" s="1"/>
  <c r="BB170" i="264"/>
  <c r="BD165" i="260"/>
  <c r="BD118" i="264"/>
  <c r="BF46" i="260"/>
  <c r="BF47" i="260" s="1"/>
  <c r="BG113" i="264"/>
  <c r="BF68" i="261"/>
  <c r="BF194" i="264"/>
  <c r="BE12" i="260"/>
  <c r="BE13" i="260" s="1"/>
  <c r="BF11" i="260"/>
  <c r="AZ144" i="44"/>
  <c r="AZ145" i="44" s="1"/>
  <c r="BA119" i="44"/>
  <c r="BB58" i="261"/>
  <c r="BB110" i="44"/>
  <c r="BB42" i="261"/>
  <c r="BB142" i="44"/>
  <c r="BB37" i="261"/>
  <c r="BC68" i="44"/>
  <c r="AZ300" i="264"/>
  <c r="AZ312" i="264"/>
  <c r="AZ313" i="264" s="1"/>
  <c r="AZ262" i="264"/>
  <c r="AZ295" i="264"/>
  <c r="AZ307" i="264"/>
  <c r="AZ275" i="264"/>
  <c r="AZ288" i="264"/>
  <c r="AZ253" i="264"/>
  <c r="AZ254" i="264" s="1"/>
  <c r="AY3" i="259"/>
  <c r="AY3" i="262"/>
  <c r="AY3" i="261"/>
  <c r="AY3" i="44"/>
  <c r="AY3" i="258"/>
  <c r="AY3" i="28"/>
  <c r="AY3" i="46"/>
  <c r="AY3" i="264"/>
  <c r="AY3" i="346"/>
  <c r="AY3" i="260"/>
  <c r="AY3" i="49"/>
  <c r="AY3" i="353"/>
  <c r="AY3" i="271"/>
  <c r="BA111" i="44"/>
  <c r="BA112" i="44" s="1"/>
  <c r="BA13" i="28"/>
  <c r="BB92" i="44"/>
  <c r="BA257" i="264"/>
  <c r="BA258" i="264" s="1"/>
  <c r="BA95" i="44"/>
  <c r="BA96" i="44" s="1"/>
  <c r="BA143" i="44"/>
  <c r="BA129" i="44"/>
  <c r="AZ135" i="44"/>
  <c r="AZ136" i="44" s="1"/>
  <c r="BG154" i="264"/>
  <c r="BF119" i="264"/>
  <c r="BG199" i="264"/>
  <c r="BG124" i="264"/>
  <c r="BG48" i="44"/>
  <c r="BG49" i="44" s="1"/>
  <c r="BG125" i="44" s="1"/>
  <c r="BG141" i="44"/>
  <c r="BG12" i="353"/>
  <c r="BE21" i="262"/>
  <c r="BG78" i="264"/>
  <c r="BG4" i="259"/>
  <c r="BG4" i="264"/>
  <c r="BG4" i="258"/>
  <c r="BG4" i="262"/>
  <c r="BG4" i="353"/>
  <c r="BG4" i="346"/>
  <c r="BG4" i="261"/>
  <c r="BG4" i="46"/>
  <c r="BG4" i="49"/>
  <c r="BG4" i="28"/>
  <c r="BG4" i="260"/>
  <c r="BG4" i="271"/>
  <c r="BG4" i="44"/>
  <c r="BF16" i="353"/>
  <c r="BF175" i="44"/>
  <c r="BF29" i="353" s="1"/>
  <c r="BK5" i="259"/>
  <c r="BK5" i="49"/>
  <c r="BK5" i="258"/>
  <c r="BK5" i="264"/>
  <c r="BK5" i="262"/>
  <c r="BK5" i="346"/>
  <c r="BK5" i="260"/>
  <c r="BK16" i="346"/>
  <c r="BK18" i="346" s="1"/>
  <c r="BK23" i="346" s="1"/>
  <c r="BK5" i="28"/>
  <c r="BK5" i="46"/>
  <c r="BK5" i="353"/>
  <c r="BK5" i="271"/>
  <c r="BK5" i="261"/>
  <c r="BL10" i="44"/>
  <c r="BK13" i="44"/>
  <c r="BK14" i="44" s="1"/>
  <c r="BK43" i="44" s="1"/>
  <c r="BK5" i="44"/>
  <c r="BG16" i="258"/>
  <c r="BG45" i="353"/>
  <c r="BG47" i="28"/>
  <c r="BG28" i="258"/>
  <c r="BG115" i="44"/>
  <c r="BH116" i="44" s="1"/>
  <c r="BH33" i="262" s="1"/>
  <c r="BG89" i="262"/>
  <c r="BG34" i="346"/>
  <c r="BG47" i="346"/>
  <c r="BG91" i="44"/>
  <c r="BI101" i="44"/>
  <c r="BI73" i="44"/>
  <c r="BI23" i="44"/>
  <c r="BI169" i="44"/>
  <c r="BI26" i="44"/>
  <c r="BE311" i="264"/>
  <c r="BE25" i="46"/>
  <c r="BG74" i="44"/>
  <c r="BG75" i="44" s="1"/>
  <c r="BG102" i="44"/>
  <c r="BG103" i="44" s="1"/>
  <c r="BG170" i="44"/>
  <c r="BG171" i="44" s="1"/>
  <c r="BG173" i="44" s="1"/>
  <c r="BG64" i="44"/>
  <c r="BF12" i="346"/>
  <c r="BF13" i="346" s="1"/>
  <c r="BF17" i="346" s="1"/>
  <c r="BF67" i="44"/>
  <c r="BG66" i="44"/>
  <c r="BG126" i="44"/>
  <c r="BG60" i="264"/>
  <c r="BG66" i="264"/>
  <c r="BG72" i="264"/>
  <c r="BG54" i="264"/>
  <c r="BG101" i="262"/>
  <c r="BG30" i="28"/>
  <c r="BG80" i="258"/>
  <c r="BG128" i="44"/>
  <c r="BG58" i="28"/>
  <c r="BG66" i="258"/>
  <c r="BG118" i="44"/>
  <c r="BH2" i="259"/>
  <c r="BH252" i="264"/>
  <c r="BH99" i="264"/>
  <c r="BH31" i="264"/>
  <c r="BH256" i="264"/>
  <c r="BH41" i="264"/>
  <c r="BH42" i="264" s="1"/>
  <c r="BH46" i="264" s="1"/>
  <c r="BH47" i="264" s="1"/>
  <c r="BH21" i="264"/>
  <c r="BH2" i="264"/>
  <c r="BH2" i="262"/>
  <c r="BH26" i="264"/>
  <c r="BH2" i="49"/>
  <c r="BH2" i="28"/>
  <c r="BH2" i="261"/>
  <c r="BH2" i="353"/>
  <c r="BH2" i="258"/>
  <c r="BH2" i="346"/>
  <c r="BH11" i="271"/>
  <c r="BH12" i="271" s="1"/>
  <c r="BH15" i="271" s="1"/>
  <c r="BH16" i="271" s="1"/>
  <c r="BH2" i="271"/>
  <c r="BH2" i="260"/>
  <c r="BH2" i="46"/>
  <c r="BH87" i="44"/>
  <c r="BH88" i="44" s="1"/>
  <c r="BH22" i="262" s="1"/>
  <c r="BH63" i="44"/>
  <c r="BH54" i="44" s="1"/>
  <c r="BH55" i="44" s="1"/>
  <c r="BH79" i="44"/>
  <c r="BH80" i="44" s="1"/>
  <c r="BH190" i="44" s="1"/>
  <c r="BH59" i="44"/>
  <c r="BH60" i="44" s="1"/>
  <c r="BH36" i="261" s="1"/>
  <c r="BH40" i="44"/>
  <c r="BH41" i="44" s="1"/>
  <c r="BH31" i="44"/>
  <c r="BH33" i="44" s="1"/>
  <c r="BH2" i="44"/>
  <c r="BH25" i="44"/>
  <c r="BH27" i="44" s="1"/>
  <c r="BH11" i="353" s="1"/>
  <c r="BF105" i="44"/>
  <c r="BF107" i="44" s="1"/>
  <c r="BE33" i="346"/>
  <c r="BE18" i="353"/>
  <c r="BJ32" i="44"/>
  <c r="BJ18" i="44"/>
  <c r="BJ19" i="44" s="1"/>
  <c r="BJ22" i="44" s="1"/>
  <c r="BJ53" i="44" s="1"/>
  <c r="BG90" i="44"/>
  <c r="BG127" i="44"/>
  <c r="BG39" i="28"/>
  <c r="BG11" i="28"/>
  <c r="BG106" i="44"/>
  <c r="BG174" i="44"/>
  <c r="BG25" i="271"/>
  <c r="BG26" i="271" s="1"/>
  <c r="BG30" i="271"/>
  <c r="BG31" i="271" s="1"/>
  <c r="BG20" i="271"/>
  <c r="BG21" i="271" s="1"/>
  <c r="BG19" i="46" s="1"/>
  <c r="BG20" i="46" s="1"/>
  <c r="AB12" i="28"/>
  <c r="AB14" i="28" s="1"/>
  <c r="AB19" i="28" s="1"/>
  <c r="Z67" i="49"/>
  <c r="Z29" i="28"/>
  <c r="Z66" i="28"/>
  <c r="Z67" i="28" s="1"/>
  <c r="Z73" i="28" s="1"/>
  <c r="AA23" i="28"/>
  <c r="BG134" i="264" l="1"/>
  <c r="BE26" i="46"/>
  <c r="BE60" i="260"/>
  <c r="BE133" i="264"/>
  <c r="BE135" i="264" s="1"/>
  <c r="BE138" i="264" s="1"/>
  <c r="BH229" i="264"/>
  <c r="BH139" i="264"/>
  <c r="BE170" i="260"/>
  <c r="BE223" i="264"/>
  <c r="BG159" i="260"/>
  <c r="BG224" i="264"/>
  <c r="BD225" i="264"/>
  <c r="BD228" i="264" s="1"/>
  <c r="BC230" i="264"/>
  <c r="BD208" i="264"/>
  <c r="BD210" i="264" s="1"/>
  <c r="BD213" i="264" s="1"/>
  <c r="BD215" i="264" s="1"/>
  <c r="BG87" i="261"/>
  <c r="BG11" i="261"/>
  <c r="BG12" i="261" s="1"/>
  <c r="BG93" i="261" s="1"/>
  <c r="BH44" i="44"/>
  <c r="BI45" i="44" s="1"/>
  <c r="BH10" i="261"/>
  <c r="BE148" i="260"/>
  <c r="BE149" i="260" s="1"/>
  <c r="BE152" i="260" s="1"/>
  <c r="BE154" i="260" s="1"/>
  <c r="BE169" i="260" s="1"/>
  <c r="BF144" i="260"/>
  <c r="BF145" i="260" s="1"/>
  <c r="BF158" i="260" s="1"/>
  <c r="BF160" i="260" s="1"/>
  <c r="BF147" i="260"/>
  <c r="BG23" i="260"/>
  <c r="BG24" i="260" s="1"/>
  <c r="BG29" i="260" s="1"/>
  <c r="BG140" i="260"/>
  <c r="BG141" i="260" s="1"/>
  <c r="BB181" i="44"/>
  <c r="BB36" i="260"/>
  <c r="BF31" i="260"/>
  <c r="AZ187" i="44"/>
  <c r="AZ191" i="44"/>
  <c r="BA182" i="44"/>
  <c r="BA183" i="44" s="1"/>
  <c r="BA85" i="261" s="1"/>
  <c r="BA186" i="44"/>
  <c r="BF50" i="260"/>
  <c r="BF129" i="260"/>
  <c r="BF133" i="260" s="1"/>
  <c r="BG128" i="260"/>
  <c r="BG30" i="260"/>
  <c r="BF24" i="46"/>
  <c r="BG13" i="46"/>
  <c r="BG14" i="46" s="1"/>
  <c r="BG112" i="264" s="1"/>
  <c r="BG114" i="264" s="1"/>
  <c r="BG119" i="260"/>
  <c r="BG120" i="260" s="1"/>
  <c r="BG127" i="260" s="1"/>
  <c r="BC168" i="260"/>
  <c r="BC178" i="264"/>
  <c r="BC180" i="264" s="1"/>
  <c r="BC183" i="264" s="1"/>
  <c r="BC185" i="264" s="1"/>
  <c r="BD132" i="260"/>
  <c r="BD134" i="260" s="1"/>
  <c r="BG209" i="264"/>
  <c r="BG153" i="260"/>
  <c r="BH214" i="264"/>
  <c r="BG56" i="260"/>
  <c r="BG149" i="264"/>
  <c r="BG113" i="260"/>
  <c r="BG91" i="260"/>
  <c r="BF112" i="260"/>
  <c r="BE114" i="260"/>
  <c r="BD261" i="264"/>
  <c r="BG86" i="260"/>
  <c r="BG87" i="260" s="1"/>
  <c r="BD167" i="260"/>
  <c r="BG108" i="260"/>
  <c r="BG109" i="260" s="1"/>
  <c r="BD163" i="264"/>
  <c r="BD165" i="264" s="1"/>
  <c r="BD168" i="264" s="1"/>
  <c r="BG179" i="264"/>
  <c r="BH184" i="264"/>
  <c r="BE90" i="260"/>
  <c r="BE92" i="260" s="1"/>
  <c r="BG164" i="264"/>
  <c r="BH169" i="264"/>
  <c r="BE165" i="260"/>
  <c r="BE118" i="264"/>
  <c r="BG46" i="260"/>
  <c r="BG47" i="260" s="1"/>
  <c r="BH113" i="264"/>
  <c r="BG68" i="261"/>
  <c r="BG194" i="264"/>
  <c r="BF12" i="260"/>
  <c r="BF13" i="260" s="1"/>
  <c r="BC120" i="264"/>
  <c r="BG11" i="260"/>
  <c r="BA312" i="264"/>
  <c r="BA313" i="264" s="1"/>
  <c r="BA262" i="264"/>
  <c r="BA275" i="264"/>
  <c r="BA288" i="264"/>
  <c r="BA307" i="264"/>
  <c r="BA300" i="264"/>
  <c r="BA253" i="264"/>
  <c r="BA254" i="264" s="1"/>
  <c r="BA295" i="264"/>
  <c r="BA135" i="44"/>
  <c r="BA136" i="44" s="1"/>
  <c r="BB129" i="44"/>
  <c r="BC58" i="261"/>
  <c r="BC37" i="261"/>
  <c r="BC110" i="44"/>
  <c r="BC142" i="44"/>
  <c r="BC42" i="261"/>
  <c r="BD68" i="44"/>
  <c r="BB95" i="44"/>
  <c r="BB96" i="44" s="1"/>
  <c r="BB111" i="44"/>
  <c r="BB112" i="44" s="1"/>
  <c r="BC92" i="44"/>
  <c r="BB257" i="264"/>
  <c r="BB258" i="264" s="1"/>
  <c r="BB13" i="28"/>
  <c r="BB143" i="44"/>
  <c r="AZ3" i="353"/>
  <c r="AZ3" i="271"/>
  <c r="AZ3" i="262"/>
  <c r="AZ3" i="28"/>
  <c r="AZ3" i="46"/>
  <c r="AZ3" i="264"/>
  <c r="AZ3" i="260"/>
  <c r="AZ3" i="259"/>
  <c r="AZ3" i="258"/>
  <c r="AZ3" i="261"/>
  <c r="AZ3" i="44"/>
  <c r="AZ3" i="346"/>
  <c r="AZ3" i="49"/>
  <c r="BB119" i="44"/>
  <c r="BA144" i="44"/>
  <c r="BA145" i="44" s="1"/>
  <c r="BH154" i="264"/>
  <c r="BG119" i="264"/>
  <c r="BH199" i="264"/>
  <c r="BH124" i="264"/>
  <c r="BH48" i="44"/>
  <c r="BH49" i="44" s="1"/>
  <c r="BH125" i="44" s="1"/>
  <c r="BH141" i="44"/>
  <c r="BH12" i="353"/>
  <c r="BF21" i="262"/>
  <c r="BH78" i="264"/>
  <c r="BF33" i="346"/>
  <c r="BF18" i="353"/>
  <c r="BH115" i="44"/>
  <c r="BI116" i="44" s="1"/>
  <c r="BI33" i="262" s="1"/>
  <c r="BH89" i="262"/>
  <c r="BH16" i="258"/>
  <c r="BH34" i="346"/>
  <c r="BH91" i="44"/>
  <c r="BH47" i="28"/>
  <c r="BH45" i="353"/>
  <c r="BH47" i="346"/>
  <c r="BH28" i="258"/>
  <c r="BH66" i="264"/>
  <c r="BH54" i="264"/>
  <c r="BH60" i="264"/>
  <c r="BH72" i="264"/>
  <c r="BG16" i="353"/>
  <c r="BH126" i="44"/>
  <c r="BH66" i="44"/>
  <c r="BH20" i="271"/>
  <c r="BH21" i="271" s="1"/>
  <c r="BH19" i="46" s="1"/>
  <c r="BH20" i="46" s="1"/>
  <c r="BH25" i="271"/>
  <c r="BH26" i="271" s="1"/>
  <c r="BH30" i="271"/>
  <c r="BH31" i="271" s="1"/>
  <c r="BG67" i="44"/>
  <c r="BG12" i="346"/>
  <c r="BG13" i="346" s="1"/>
  <c r="BG17" i="346" s="1"/>
  <c r="BH101" i="262"/>
  <c r="BH30" i="28"/>
  <c r="BH80" i="258"/>
  <c r="BH128" i="44"/>
  <c r="BH66" i="258"/>
  <c r="BH118" i="44"/>
  <c r="BH58" i="28"/>
  <c r="BH90" i="44"/>
  <c r="BH127" i="44"/>
  <c r="BG175" i="44"/>
  <c r="BG29" i="353" s="1"/>
  <c r="BI2" i="259"/>
  <c r="BI256" i="264"/>
  <c r="BI99" i="264"/>
  <c r="BI41" i="264"/>
  <c r="BI42" i="264" s="1"/>
  <c r="BI46" i="264" s="1"/>
  <c r="BI47" i="264" s="1"/>
  <c r="BI26" i="264"/>
  <c r="BI252" i="264"/>
  <c r="BI2" i="264"/>
  <c r="BI21" i="264"/>
  <c r="BI31" i="264"/>
  <c r="BI2" i="49"/>
  <c r="BI2" i="346"/>
  <c r="BI2" i="353"/>
  <c r="BI2" i="262"/>
  <c r="BI2" i="258"/>
  <c r="BI2" i="28"/>
  <c r="BI2" i="260"/>
  <c r="BI2" i="46"/>
  <c r="BI2" i="261"/>
  <c r="BI79" i="44"/>
  <c r="BI80" i="44" s="1"/>
  <c r="BI190" i="44" s="1"/>
  <c r="BI59" i="44"/>
  <c r="BI60" i="44" s="1"/>
  <c r="BI36" i="261" s="1"/>
  <c r="BI40" i="44"/>
  <c r="BI41" i="44" s="1"/>
  <c r="BI31" i="44"/>
  <c r="BI33" i="44" s="1"/>
  <c r="BI2" i="271"/>
  <c r="BI25" i="44"/>
  <c r="BI27" i="44" s="1"/>
  <c r="BI11" i="353" s="1"/>
  <c r="BI2" i="44"/>
  <c r="BI87" i="44"/>
  <c r="BI88" i="44" s="1"/>
  <c r="BI22" i="262" s="1"/>
  <c r="BI63" i="44"/>
  <c r="BI54" i="44" s="1"/>
  <c r="BI55" i="44" s="1"/>
  <c r="BI11" i="271"/>
  <c r="BI12" i="271" s="1"/>
  <c r="BI15" i="271" s="1"/>
  <c r="BI16" i="271" s="1"/>
  <c r="BK18" i="44"/>
  <c r="BK19" i="44" s="1"/>
  <c r="BK22" i="44" s="1"/>
  <c r="BK53" i="44" s="1"/>
  <c r="BK32" i="44"/>
  <c r="BF25" i="46"/>
  <c r="BF311" i="264"/>
  <c r="BJ23" i="44"/>
  <c r="BJ169" i="44"/>
  <c r="BJ26" i="44"/>
  <c r="BJ101" i="44"/>
  <c r="BJ73" i="44"/>
  <c r="BH11" i="28"/>
  <c r="BH39" i="28"/>
  <c r="BH174" i="44"/>
  <c r="BH106" i="44"/>
  <c r="BH4" i="259"/>
  <c r="BH4" i="264"/>
  <c r="BH4" i="262"/>
  <c r="BH4" i="49"/>
  <c r="BH4" i="28"/>
  <c r="BH4" i="258"/>
  <c r="BH4" i="261"/>
  <c r="BH4" i="260"/>
  <c r="BH4" i="46"/>
  <c r="BH4" i="271"/>
  <c r="BH4" i="353"/>
  <c r="BH4" i="346"/>
  <c r="BH4" i="44"/>
  <c r="BH170" i="44"/>
  <c r="BH171" i="44" s="1"/>
  <c r="BH173" i="44" s="1"/>
  <c r="BH102" i="44"/>
  <c r="BH103" i="44" s="1"/>
  <c r="BH74" i="44"/>
  <c r="BH75" i="44" s="1"/>
  <c r="BH64" i="44"/>
  <c r="BG105" i="44"/>
  <c r="BG107" i="44" s="1"/>
  <c r="BL5" i="259"/>
  <c r="BL5" i="264"/>
  <c r="BL5" i="258"/>
  <c r="BL5" i="262"/>
  <c r="BL5" i="353"/>
  <c r="BL5" i="260"/>
  <c r="BL5" i="49"/>
  <c r="BL16" i="346"/>
  <c r="BL18" i="346" s="1"/>
  <c r="BL23" i="346" s="1"/>
  <c r="BL5" i="28"/>
  <c r="BL5" i="261"/>
  <c r="BL5" i="46"/>
  <c r="BL5" i="271"/>
  <c r="BL5" i="346"/>
  <c r="BL13" i="44"/>
  <c r="BL14" i="44" s="1"/>
  <c r="BL43" i="44" s="1"/>
  <c r="BL5" i="44"/>
  <c r="BM10" i="44"/>
  <c r="AB18" i="28"/>
  <c r="AB24" i="28"/>
  <c r="AB9" i="49"/>
  <c r="AA65" i="28"/>
  <c r="AA17" i="28"/>
  <c r="AA20" i="28" s="1"/>
  <c r="AA25" i="28" s="1"/>
  <c r="AA26" i="28" s="1"/>
  <c r="AC263" i="264"/>
  <c r="BH134" i="264" l="1"/>
  <c r="BF60" i="260"/>
  <c r="BF133" i="264"/>
  <c r="BF135" i="264" s="1"/>
  <c r="BF138" i="264" s="1"/>
  <c r="BI229" i="264"/>
  <c r="BI139" i="264"/>
  <c r="BH159" i="260"/>
  <c r="BH224" i="264"/>
  <c r="BF170" i="260"/>
  <c r="BF223" i="264"/>
  <c r="BE225" i="264"/>
  <c r="BE228" i="264" s="1"/>
  <c r="BD230" i="264"/>
  <c r="BE208" i="264"/>
  <c r="BE210" i="264" s="1"/>
  <c r="BE213" i="264" s="1"/>
  <c r="BE215" i="264" s="1"/>
  <c r="BF26" i="46"/>
  <c r="BI44" i="44"/>
  <c r="BJ45" i="44" s="1"/>
  <c r="BI10" i="261"/>
  <c r="BH87" i="261"/>
  <c r="BH11" i="261"/>
  <c r="BH12" i="261" s="1"/>
  <c r="BH93" i="261" s="1"/>
  <c r="BF148" i="260"/>
  <c r="BF149" i="260" s="1"/>
  <c r="BF152" i="260" s="1"/>
  <c r="BF154" i="260" s="1"/>
  <c r="BF169" i="260" s="1"/>
  <c r="BG144" i="260"/>
  <c r="BG145" i="260" s="1"/>
  <c r="BG158" i="260" s="1"/>
  <c r="BG160" i="260" s="1"/>
  <c r="BG147" i="260"/>
  <c r="BH23" i="260"/>
  <c r="BH24" i="260" s="1"/>
  <c r="BH29" i="260" s="1"/>
  <c r="BH140" i="260"/>
  <c r="BH141" i="260" s="1"/>
  <c r="BC181" i="44"/>
  <c r="BC36" i="260"/>
  <c r="BA187" i="44"/>
  <c r="BA191" i="44"/>
  <c r="BB182" i="44"/>
  <c r="BB183" i="44" s="1"/>
  <c r="BB85" i="261" s="1"/>
  <c r="BB186" i="44"/>
  <c r="BG50" i="260"/>
  <c r="BG129" i="260"/>
  <c r="BG133" i="260" s="1"/>
  <c r="BG24" i="46"/>
  <c r="BG31" i="260"/>
  <c r="BH128" i="260"/>
  <c r="BH30" i="260"/>
  <c r="BH13" i="46"/>
  <c r="BH14" i="46" s="1"/>
  <c r="BH112" i="264" s="1"/>
  <c r="BH114" i="264" s="1"/>
  <c r="BH119" i="260"/>
  <c r="BH120" i="260" s="1"/>
  <c r="BH127" i="260" s="1"/>
  <c r="BD168" i="260"/>
  <c r="BD178" i="264"/>
  <c r="BD180" i="264" s="1"/>
  <c r="BD183" i="264" s="1"/>
  <c r="BD185" i="264" s="1"/>
  <c r="BE132" i="260"/>
  <c r="BE134" i="260" s="1"/>
  <c r="BH209" i="264"/>
  <c r="BH153" i="260"/>
  <c r="BI214" i="264"/>
  <c r="BH149" i="264"/>
  <c r="BH56" i="260"/>
  <c r="BH113" i="260"/>
  <c r="BH91" i="260"/>
  <c r="BG112" i="260"/>
  <c r="BF114" i="260"/>
  <c r="BE261" i="264"/>
  <c r="BH86" i="260"/>
  <c r="BH87" i="260" s="1"/>
  <c r="BE167" i="260"/>
  <c r="BH108" i="260"/>
  <c r="BH109" i="260" s="1"/>
  <c r="BE163" i="264"/>
  <c r="BE165" i="264" s="1"/>
  <c r="BE168" i="264" s="1"/>
  <c r="BH179" i="264"/>
  <c r="BI184" i="264"/>
  <c r="BF90" i="260"/>
  <c r="BF92" i="260" s="1"/>
  <c r="BH164" i="264"/>
  <c r="BI169" i="264"/>
  <c r="BC123" i="264"/>
  <c r="BC125" i="264" s="1"/>
  <c r="BC170" i="264"/>
  <c r="BF165" i="260"/>
  <c r="BF118" i="264"/>
  <c r="BH46" i="260"/>
  <c r="BH47" i="260" s="1"/>
  <c r="BI113" i="264"/>
  <c r="BH68" i="261"/>
  <c r="BH194" i="264"/>
  <c r="BG12" i="260"/>
  <c r="BG13" i="260" s="1"/>
  <c r="BH11" i="260"/>
  <c r="BD120" i="264"/>
  <c r="BE120" i="264"/>
  <c r="BC129" i="44"/>
  <c r="BB135" i="44"/>
  <c r="BB136" i="44" s="1"/>
  <c r="BA3" i="259"/>
  <c r="BA3" i="258"/>
  <c r="BA3" i="28"/>
  <c r="BA3" i="44"/>
  <c r="BA3" i="264"/>
  <c r="BA3" i="353"/>
  <c r="BA3" i="46"/>
  <c r="BA3" i="49"/>
  <c r="BA3" i="260"/>
  <c r="BA3" i="346"/>
  <c r="BA3" i="262"/>
  <c r="BA3" i="261"/>
  <c r="BA3" i="271"/>
  <c r="BC95" i="44"/>
  <c r="BC96" i="44" s="1"/>
  <c r="BD92" i="44"/>
  <c r="BC13" i="28"/>
  <c r="BC257" i="264"/>
  <c r="BC258" i="264" s="1"/>
  <c r="BC143" i="44"/>
  <c r="BC111" i="44"/>
  <c r="BC112" i="44" s="1"/>
  <c r="BD58" i="261"/>
  <c r="BD37" i="261"/>
  <c r="BE68" i="44"/>
  <c r="BD42" i="261"/>
  <c r="BD110" i="44"/>
  <c r="BD142" i="44"/>
  <c r="BB144" i="44"/>
  <c r="BB145" i="44" s="1"/>
  <c r="BC119" i="44"/>
  <c r="BB307" i="264"/>
  <c r="BB275" i="264"/>
  <c r="BB288" i="264"/>
  <c r="BB300" i="264"/>
  <c r="BB312" i="264"/>
  <c r="BB313" i="264" s="1"/>
  <c r="BB262" i="264"/>
  <c r="BB253" i="264"/>
  <c r="BB254" i="264" s="1"/>
  <c r="BB295" i="264"/>
  <c r="BI154" i="264"/>
  <c r="BH119" i="264"/>
  <c r="BI199" i="264"/>
  <c r="BI124" i="264"/>
  <c r="BI141" i="44"/>
  <c r="BI48" i="44"/>
  <c r="BI49" i="44" s="1"/>
  <c r="BI125" i="44" s="1"/>
  <c r="BI12" i="353"/>
  <c r="BG21" i="262"/>
  <c r="BH175" i="44"/>
  <c r="BH29" i="353" s="1"/>
  <c r="BI78" i="264"/>
  <c r="BM5" i="259"/>
  <c r="BM5" i="264"/>
  <c r="BM5" i="262"/>
  <c r="BM5" i="49"/>
  <c r="BM5" i="28"/>
  <c r="BM5" i="258"/>
  <c r="BM16" i="346"/>
  <c r="BM18" i="346" s="1"/>
  <c r="BM23" i="346" s="1"/>
  <c r="BM5" i="261"/>
  <c r="BM5" i="353"/>
  <c r="BM5" i="346"/>
  <c r="BM5" i="271"/>
  <c r="BM5" i="260"/>
  <c r="BM5" i="46"/>
  <c r="BM5" i="44"/>
  <c r="BN10" i="44"/>
  <c r="BM13" i="44"/>
  <c r="BM14" i="44" s="1"/>
  <c r="BM43" i="44" s="1"/>
  <c r="BH12" i="346"/>
  <c r="BH13" i="346" s="1"/>
  <c r="BH17" i="346" s="1"/>
  <c r="BH67" i="44"/>
  <c r="BI102" i="44"/>
  <c r="BI103" i="44" s="1"/>
  <c r="BI74" i="44"/>
  <c r="BI75" i="44" s="1"/>
  <c r="BI170" i="44"/>
  <c r="BI171" i="44" s="1"/>
  <c r="BI173" i="44" s="1"/>
  <c r="BI64" i="44"/>
  <c r="BI39" i="28"/>
  <c r="BI11" i="28"/>
  <c r="BI174" i="44"/>
  <c r="BI106" i="44"/>
  <c r="BI4" i="259"/>
  <c r="BI4" i="264"/>
  <c r="BI4" i="49"/>
  <c r="BI4" i="346"/>
  <c r="BI4" i="262"/>
  <c r="BI4" i="353"/>
  <c r="BI4" i="28"/>
  <c r="BI4" i="261"/>
  <c r="BI4" i="258"/>
  <c r="BI4" i="44"/>
  <c r="BI4" i="260"/>
  <c r="BI4" i="271"/>
  <c r="BI4" i="46"/>
  <c r="BG33" i="346"/>
  <c r="BG18" i="353"/>
  <c r="BJ2" i="259"/>
  <c r="BJ99" i="264"/>
  <c r="BJ252" i="264"/>
  <c r="BJ41" i="264"/>
  <c r="BJ42" i="264" s="1"/>
  <c r="BJ46" i="264" s="1"/>
  <c r="BJ47" i="264" s="1"/>
  <c r="BJ256" i="264"/>
  <c r="BJ31" i="264"/>
  <c r="BJ21" i="264"/>
  <c r="BJ26" i="264"/>
  <c r="BJ2" i="49"/>
  <c r="BJ2" i="264"/>
  <c r="BJ2" i="258"/>
  <c r="BJ2" i="262"/>
  <c r="BJ2" i="28"/>
  <c r="BJ2" i="346"/>
  <c r="BJ2" i="260"/>
  <c r="BJ2" i="353"/>
  <c r="BJ2" i="46"/>
  <c r="BJ2" i="261"/>
  <c r="BJ11" i="271"/>
  <c r="BJ12" i="271" s="1"/>
  <c r="BJ15" i="271" s="1"/>
  <c r="BJ16" i="271" s="1"/>
  <c r="BJ2" i="271"/>
  <c r="BJ25" i="44"/>
  <c r="BJ27" i="44" s="1"/>
  <c r="BJ11" i="353" s="1"/>
  <c r="BJ87" i="44"/>
  <c r="BJ88" i="44" s="1"/>
  <c r="BJ22" i="262" s="1"/>
  <c r="BJ63" i="44"/>
  <c r="BJ54" i="44" s="1"/>
  <c r="BJ55" i="44" s="1"/>
  <c r="BJ2" i="44"/>
  <c r="BJ31" i="44"/>
  <c r="BJ33" i="44" s="1"/>
  <c r="BJ79" i="44"/>
  <c r="BJ80" i="44" s="1"/>
  <c r="BJ190" i="44" s="1"/>
  <c r="BJ59" i="44"/>
  <c r="BJ60" i="44" s="1"/>
  <c r="BJ36" i="261" s="1"/>
  <c r="BJ40" i="44"/>
  <c r="BJ41" i="44" s="1"/>
  <c r="BK169" i="44"/>
  <c r="BK26" i="44"/>
  <c r="BK101" i="44"/>
  <c r="BK73" i="44"/>
  <c r="BK23" i="44"/>
  <c r="BI89" i="262"/>
  <c r="BI28" i="258"/>
  <c r="BI47" i="346"/>
  <c r="BI91" i="44"/>
  <c r="BI45" i="353"/>
  <c r="BI34" i="346"/>
  <c r="BI47" i="28"/>
  <c r="BI115" i="44"/>
  <c r="BJ116" i="44" s="1"/>
  <c r="BJ33" i="262" s="1"/>
  <c r="BI16" i="258"/>
  <c r="BL18" i="44"/>
  <c r="BL19" i="44" s="1"/>
  <c r="BL22" i="44" s="1"/>
  <c r="BL53" i="44" s="1"/>
  <c r="BL32" i="44"/>
  <c r="BH105" i="44"/>
  <c r="BH107" i="44" s="1"/>
  <c r="BI25" i="271"/>
  <c r="BI26" i="271" s="1"/>
  <c r="BI20" i="271"/>
  <c r="BI21" i="271" s="1"/>
  <c r="BI19" i="46" s="1"/>
  <c r="BI20" i="46" s="1"/>
  <c r="BI30" i="271"/>
  <c r="BI31" i="271" s="1"/>
  <c r="BI126" i="44"/>
  <c r="BI66" i="44"/>
  <c r="BI72" i="264"/>
  <c r="BI60" i="264"/>
  <c r="BI54" i="264"/>
  <c r="BI66" i="264"/>
  <c r="BG311" i="264"/>
  <c r="BG25" i="46"/>
  <c r="BI66" i="258"/>
  <c r="BI128" i="44"/>
  <c r="BI80" i="258"/>
  <c r="BI101" i="262"/>
  <c r="BI118" i="44"/>
  <c r="BI58" i="28"/>
  <c r="BI30" i="28"/>
  <c r="BH16" i="353"/>
  <c r="BI90" i="44"/>
  <c r="BI127" i="44"/>
  <c r="AA67" i="49"/>
  <c r="AA66" i="28"/>
  <c r="AA67" i="28" s="1"/>
  <c r="AA73" i="28" s="1"/>
  <c r="AB23" i="28"/>
  <c r="AA29" i="28"/>
  <c r="BI134" i="264" l="1"/>
  <c r="BG60" i="260"/>
  <c r="BG133" i="264"/>
  <c r="BG135" i="264" s="1"/>
  <c r="BG138" i="264" s="1"/>
  <c r="BJ229" i="264"/>
  <c r="BJ139" i="264"/>
  <c r="BI159" i="260"/>
  <c r="BI224" i="264"/>
  <c r="BG170" i="260"/>
  <c r="BG223" i="264"/>
  <c r="BF225" i="264"/>
  <c r="BF228" i="264" s="1"/>
  <c r="BE230" i="264"/>
  <c r="BF208" i="264"/>
  <c r="BF210" i="264" s="1"/>
  <c r="BF213" i="264" s="1"/>
  <c r="BF215" i="264" s="1"/>
  <c r="BJ44" i="44"/>
  <c r="BK45" i="44" s="1"/>
  <c r="BJ10" i="261"/>
  <c r="BI87" i="261"/>
  <c r="BI11" i="261"/>
  <c r="BI12" i="261" s="1"/>
  <c r="BI93" i="261" s="1"/>
  <c r="BG26" i="46"/>
  <c r="BG148" i="260"/>
  <c r="BG149" i="260" s="1"/>
  <c r="BG152" i="260" s="1"/>
  <c r="BG154" i="260" s="1"/>
  <c r="BG169" i="260" s="1"/>
  <c r="BH144" i="260"/>
  <c r="BH145" i="260" s="1"/>
  <c r="BH158" i="260" s="1"/>
  <c r="BH160" i="260" s="1"/>
  <c r="BH147" i="260"/>
  <c r="BI23" i="260"/>
  <c r="BI24" i="260" s="1"/>
  <c r="BI29" i="260" s="1"/>
  <c r="BI140" i="260"/>
  <c r="BI141" i="260" s="1"/>
  <c r="BD181" i="44"/>
  <c r="BD36" i="260"/>
  <c r="BB187" i="44"/>
  <c r="BB191" i="44"/>
  <c r="BC182" i="44"/>
  <c r="BC183" i="44" s="1"/>
  <c r="BC85" i="261" s="1"/>
  <c r="BC186" i="44"/>
  <c r="BH50" i="260"/>
  <c r="BH31" i="260"/>
  <c r="BH24" i="46"/>
  <c r="BI128" i="260"/>
  <c r="BI30" i="260"/>
  <c r="BH129" i="260"/>
  <c r="BH133" i="260" s="1"/>
  <c r="BI13" i="46"/>
  <c r="BI14" i="46" s="1"/>
  <c r="BI112" i="264" s="1"/>
  <c r="BI114" i="264" s="1"/>
  <c r="BI119" i="260"/>
  <c r="BI120" i="260" s="1"/>
  <c r="BI127" i="260" s="1"/>
  <c r="BE168" i="260"/>
  <c r="BE178" i="264"/>
  <c r="BE180" i="264" s="1"/>
  <c r="BE183" i="264" s="1"/>
  <c r="BE185" i="264" s="1"/>
  <c r="BF132" i="260"/>
  <c r="BF134" i="260" s="1"/>
  <c r="BI209" i="264"/>
  <c r="BI153" i="260"/>
  <c r="BJ214" i="264"/>
  <c r="BI149" i="264"/>
  <c r="BI56" i="260"/>
  <c r="BI113" i="260"/>
  <c r="BI91" i="260"/>
  <c r="BH112" i="260"/>
  <c r="BG114" i="260"/>
  <c r="BF261" i="264"/>
  <c r="BI86" i="260"/>
  <c r="BI87" i="260" s="1"/>
  <c r="BF167" i="260"/>
  <c r="BI108" i="260"/>
  <c r="BI109" i="260" s="1"/>
  <c r="BI179" i="264"/>
  <c r="BF163" i="264"/>
  <c r="BF165" i="264" s="1"/>
  <c r="BF168" i="264" s="1"/>
  <c r="BJ184" i="264"/>
  <c r="BG90" i="260"/>
  <c r="BG92" i="260" s="1"/>
  <c r="BI164" i="264"/>
  <c r="BJ169" i="264"/>
  <c r="BD123" i="264"/>
  <c r="BD125" i="264" s="1"/>
  <c r="BD170" i="264"/>
  <c r="BE123" i="264"/>
  <c r="BE125" i="264" s="1"/>
  <c r="BE170" i="264"/>
  <c r="BG165" i="260"/>
  <c r="BG118" i="264"/>
  <c r="BI46" i="260"/>
  <c r="BI47" i="260" s="1"/>
  <c r="BJ113" i="264"/>
  <c r="BI68" i="261"/>
  <c r="BI194" i="264"/>
  <c r="BH12" i="260"/>
  <c r="BH13" i="260" s="1"/>
  <c r="BI11" i="260"/>
  <c r="BF120" i="264"/>
  <c r="BC312" i="264"/>
  <c r="BC313" i="264" s="1"/>
  <c r="BC295" i="264"/>
  <c r="BC253" i="264"/>
  <c r="BC254" i="264" s="1"/>
  <c r="BC275" i="264"/>
  <c r="BC262" i="264"/>
  <c r="BC300" i="264"/>
  <c r="BC307" i="264"/>
  <c r="BC288" i="264"/>
  <c r="BE58" i="261"/>
  <c r="BE42" i="261"/>
  <c r="BE37" i="261"/>
  <c r="BE110" i="44"/>
  <c r="BE142" i="44"/>
  <c r="BF68" i="44"/>
  <c r="BD143" i="44"/>
  <c r="BD95" i="44"/>
  <c r="BD96" i="44" s="1"/>
  <c r="BD111" i="44"/>
  <c r="BD112" i="44" s="1"/>
  <c r="BD13" i="28"/>
  <c r="BD257" i="264"/>
  <c r="BD258" i="264" s="1"/>
  <c r="BE92" i="44"/>
  <c r="BB3" i="264"/>
  <c r="BB3" i="260"/>
  <c r="BB3" i="49"/>
  <c r="BB3" i="353"/>
  <c r="BB3" i="46"/>
  <c r="BB3" i="258"/>
  <c r="BB3" i="261"/>
  <c r="BB3" i="271"/>
  <c r="BB3" i="259"/>
  <c r="BB3" i="262"/>
  <c r="BB3" i="28"/>
  <c r="BB3" i="44"/>
  <c r="BB3" i="346"/>
  <c r="BD129" i="44"/>
  <c r="BC135" i="44"/>
  <c r="BC136" i="44" s="1"/>
  <c r="BC144" i="44"/>
  <c r="BC145" i="44" s="1"/>
  <c r="BD119" i="44"/>
  <c r="BJ154" i="264"/>
  <c r="BI119" i="264"/>
  <c r="BJ199" i="264"/>
  <c r="BJ124" i="264"/>
  <c r="BJ48" i="44"/>
  <c r="BJ49" i="44" s="1"/>
  <c r="BJ125" i="44" s="1"/>
  <c r="BJ141" i="44"/>
  <c r="BJ12" i="353"/>
  <c r="BH21" i="262"/>
  <c r="BJ78" i="264"/>
  <c r="AC12" i="28"/>
  <c r="AC14" i="28" s="1"/>
  <c r="AC19" i="28" s="1"/>
  <c r="AC9" i="49"/>
  <c r="AC18" i="28"/>
  <c r="AC24" i="28"/>
  <c r="BI175" i="44"/>
  <c r="BI29" i="353" s="1"/>
  <c r="BN5" i="259"/>
  <c r="BN5" i="264"/>
  <c r="BN5" i="49"/>
  <c r="BN5" i="258"/>
  <c r="BN16" i="346"/>
  <c r="BN18" i="346" s="1"/>
  <c r="BN23" i="346" s="1"/>
  <c r="BN5" i="346"/>
  <c r="BN5" i="262"/>
  <c r="BN5" i="28"/>
  <c r="BN5" i="353"/>
  <c r="BN5" i="260"/>
  <c r="BN5" i="261"/>
  <c r="BN5" i="46"/>
  <c r="BN5" i="44"/>
  <c r="BO10" i="44"/>
  <c r="BN5" i="271"/>
  <c r="BN13" i="44"/>
  <c r="BN14" i="44" s="1"/>
  <c r="BN43" i="44" s="1"/>
  <c r="BJ66" i="44"/>
  <c r="BJ126" i="44"/>
  <c r="BJ102" i="44"/>
  <c r="BJ103" i="44" s="1"/>
  <c r="BJ74" i="44"/>
  <c r="BJ75" i="44" s="1"/>
  <c r="BJ170" i="44"/>
  <c r="BJ171" i="44" s="1"/>
  <c r="BJ173" i="44" s="1"/>
  <c r="BJ64" i="44"/>
  <c r="BJ39" i="28"/>
  <c r="BJ11" i="28"/>
  <c r="BJ106" i="44"/>
  <c r="BJ174" i="44"/>
  <c r="BJ25" i="271"/>
  <c r="BJ26" i="271" s="1"/>
  <c r="BJ30" i="271"/>
  <c r="BJ31" i="271" s="1"/>
  <c r="BJ20" i="271"/>
  <c r="BJ21" i="271" s="1"/>
  <c r="BJ19" i="46" s="1"/>
  <c r="BJ20" i="46" s="1"/>
  <c r="BH25" i="46"/>
  <c r="BH311" i="264"/>
  <c r="BH33" i="346"/>
  <c r="BH18" i="353"/>
  <c r="BL169" i="44"/>
  <c r="BL26" i="44"/>
  <c r="BL101" i="44"/>
  <c r="BL73" i="44"/>
  <c r="BL23" i="44"/>
  <c r="BK2" i="259"/>
  <c r="BK256" i="264"/>
  <c r="BK99" i="264"/>
  <c r="BK252" i="264"/>
  <c r="BK41" i="264"/>
  <c r="BK42" i="264" s="1"/>
  <c r="BK46" i="264" s="1"/>
  <c r="BK47" i="264" s="1"/>
  <c r="BK31" i="264"/>
  <c r="BK26" i="264"/>
  <c r="BK2" i="264"/>
  <c r="BK2" i="258"/>
  <c r="BK2" i="262"/>
  <c r="BK2" i="353"/>
  <c r="BK21" i="264"/>
  <c r="BK2" i="49"/>
  <c r="BK2" i="346"/>
  <c r="BK2" i="261"/>
  <c r="BK2" i="46"/>
  <c r="BK2" i="260"/>
  <c r="BK11" i="271"/>
  <c r="BK12" i="271" s="1"/>
  <c r="BK15" i="271" s="1"/>
  <c r="BK16" i="271" s="1"/>
  <c r="BK2" i="271"/>
  <c r="BK25" i="44"/>
  <c r="BK27" i="44" s="1"/>
  <c r="BK11" i="353" s="1"/>
  <c r="BK87" i="44"/>
  <c r="BK88" i="44" s="1"/>
  <c r="BK22" i="262" s="1"/>
  <c r="BK63" i="44"/>
  <c r="BK54" i="44" s="1"/>
  <c r="BK55" i="44" s="1"/>
  <c r="BK79" i="44"/>
  <c r="BK80" i="44" s="1"/>
  <c r="BK190" i="44" s="1"/>
  <c r="BK59" i="44"/>
  <c r="BK60" i="44" s="1"/>
  <c r="BK36" i="261" s="1"/>
  <c r="BK40" i="44"/>
  <c r="BK41" i="44" s="1"/>
  <c r="BK31" i="44"/>
  <c r="BK33" i="44" s="1"/>
  <c r="BK2" i="28"/>
  <c r="BK2" i="44"/>
  <c r="BJ127" i="44"/>
  <c r="BJ90" i="44"/>
  <c r="BJ89" i="262"/>
  <c r="BJ91" i="44"/>
  <c r="BJ16" i="258"/>
  <c r="BJ28" i="258"/>
  <c r="BJ47" i="28"/>
  <c r="BJ34" i="346"/>
  <c r="BJ115" i="44"/>
  <c r="BK116" i="44" s="1"/>
  <c r="BK33" i="262" s="1"/>
  <c r="BJ47" i="346"/>
  <c r="BJ45" i="353"/>
  <c r="BI16" i="353"/>
  <c r="BI105" i="44"/>
  <c r="BI107" i="44" s="1"/>
  <c r="BJ101" i="262"/>
  <c r="BJ58" i="28"/>
  <c r="BJ66" i="258"/>
  <c r="BJ128" i="44"/>
  <c r="BJ80" i="258"/>
  <c r="BJ118" i="44"/>
  <c r="BJ30" i="28"/>
  <c r="BJ4" i="259"/>
  <c r="BJ4" i="49"/>
  <c r="BJ4" i="264"/>
  <c r="BJ4" i="258"/>
  <c r="BJ4" i="262"/>
  <c r="BJ4" i="353"/>
  <c r="BJ4" i="28"/>
  <c r="BJ4" i="260"/>
  <c r="BJ4" i="346"/>
  <c r="BJ4" i="261"/>
  <c r="BJ4" i="46"/>
  <c r="BJ4" i="271"/>
  <c r="BJ4" i="44"/>
  <c r="BJ54" i="264"/>
  <c r="BJ66" i="264"/>
  <c r="BJ60" i="264"/>
  <c r="BJ72" i="264"/>
  <c r="BI12" i="346"/>
  <c r="BI13" i="346" s="1"/>
  <c r="BI17" i="346" s="1"/>
  <c r="BI67" i="44"/>
  <c r="BM32" i="44"/>
  <c r="BM18" i="44"/>
  <c r="BM19" i="44" s="1"/>
  <c r="BM22" i="44" s="1"/>
  <c r="BM53" i="44" s="1"/>
  <c r="AB65" i="28"/>
  <c r="AB17" i="28"/>
  <c r="AB20" i="28" s="1"/>
  <c r="AB25" i="28" s="1"/>
  <c r="AB26" i="28" s="1"/>
  <c r="AD263" i="264"/>
  <c r="BJ134" i="264" l="1"/>
  <c r="BH60" i="260"/>
  <c r="BH133" i="264"/>
  <c r="BH135" i="264" s="1"/>
  <c r="BH138" i="264" s="1"/>
  <c r="BK229" i="264"/>
  <c r="BK139" i="264"/>
  <c r="BF230" i="264"/>
  <c r="BH170" i="260"/>
  <c r="BH223" i="264"/>
  <c r="BJ159" i="260"/>
  <c r="BJ224" i="264"/>
  <c r="BG225" i="264"/>
  <c r="BG228" i="264" s="1"/>
  <c r="BK44" i="44"/>
  <c r="BL45" i="44" s="1"/>
  <c r="BK10" i="261"/>
  <c r="BJ87" i="261"/>
  <c r="BJ11" i="261"/>
  <c r="BJ12" i="261" s="1"/>
  <c r="BJ93" i="261" s="1"/>
  <c r="BH26" i="46"/>
  <c r="BG208" i="264"/>
  <c r="BG210" i="264" s="1"/>
  <c r="BG213" i="264" s="1"/>
  <c r="BG215" i="264" s="1"/>
  <c r="BH148" i="260"/>
  <c r="BH149" i="260" s="1"/>
  <c r="BH152" i="260" s="1"/>
  <c r="BH154" i="260" s="1"/>
  <c r="BH169" i="260" s="1"/>
  <c r="BI144" i="260"/>
  <c r="BI145" i="260" s="1"/>
  <c r="BI158" i="260" s="1"/>
  <c r="BI160" i="260" s="1"/>
  <c r="BI147" i="260"/>
  <c r="BJ23" i="260"/>
  <c r="BJ24" i="260" s="1"/>
  <c r="BJ29" i="260" s="1"/>
  <c r="BJ140" i="260"/>
  <c r="BJ141" i="260" s="1"/>
  <c r="BE181" i="44"/>
  <c r="BE36" i="260"/>
  <c r="BC187" i="44"/>
  <c r="BC191" i="44"/>
  <c r="BD182" i="44"/>
  <c r="BD183" i="44" s="1"/>
  <c r="BD85" i="261" s="1"/>
  <c r="BD186" i="44"/>
  <c r="BI50" i="260"/>
  <c r="BI31" i="260"/>
  <c r="BI24" i="46"/>
  <c r="BJ128" i="260"/>
  <c r="BJ30" i="260"/>
  <c r="BI129" i="260"/>
  <c r="BI133" i="260" s="1"/>
  <c r="BJ13" i="46"/>
  <c r="BJ14" i="46" s="1"/>
  <c r="BJ112" i="264" s="1"/>
  <c r="BJ114" i="264" s="1"/>
  <c r="BJ119" i="260"/>
  <c r="BJ120" i="260" s="1"/>
  <c r="BJ127" i="260" s="1"/>
  <c r="BF168" i="260"/>
  <c r="BF178" i="264"/>
  <c r="BF180" i="264" s="1"/>
  <c r="BF183" i="264" s="1"/>
  <c r="BF185" i="264" s="1"/>
  <c r="BG132" i="260"/>
  <c r="BG134" i="260" s="1"/>
  <c r="BJ209" i="264"/>
  <c r="BJ153" i="260"/>
  <c r="BK214" i="264"/>
  <c r="BJ149" i="264"/>
  <c r="BJ56" i="260"/>
  <c r="BJ113" i="260"/>
  <c r="BJ91" i="260"/>
  <c r="BI112" i="260"/>
  <c r="BH114" i="260"/>
  <c r="BG261" i="264"/>
  <c r="BJ86" i="260"/>
  <c r="BJ87" i="260" s="1"/>
  <c r="BG163" i="264"/>
  <c r="BG165" i="264" s="1"/>
  <c r="BG168" i="264" s="1"/>
  <c r="BJ108" i="260"/>
  <c r="BJ109" i="260" s="1"/>
  <c r="BG167" i="260"/>
  <c r="BJ179" i="264"/>
  <c r="BK184" i="264"/>
  <c r="BH90" i="260"/>
  <c r="BH92" i="260" s="1"/>
  <c r="BJ164" i="264"/>
  <c r="BK169" i="264"/>
  <c r="BF123" i="264"/>
  <c r="BF125" i="264" s="1"/>
  <c r="BF170" i="264"/>
  <c r="BH165" i="260"/>
  <c r="BH118" i="264"/>
  <c r="BJ46" i="260"/>
  <c r="BJ47" i="260" s="1"/>
  <c r="BK113" i="264"/>
  <c r="BJ68" i="261"/>
  <c r="BJ194" i="264"/>
  <c r="BI12" i="260"/>
  <c r="BI13" i="260" s="1"/>
  <c r="BJ11" i="260"/>
  <c r="BG120" i="264"/>
  <c r="BD295" i="264"/>
  <c r="BD307" i="264"/>
  <c r="BD253" i="264"/>
  <c r="BD254" i="264" s="1"/>
  <c r="BD288" i="264"/>
  <c r="BD300" i="264"/>
  <c r="BD312" i="264"/>
  <c r="BD313" i="264" s="1"/>
  <c r="BD262" i="264"/>
  <c r="BD275" i="264"/>
  <c r="BC3" i="258"/>
  <c r="BC3" i="46"/>
  <c r="BC3" i="262"/>
  <c r="BC3" i="264"/>
  <c r="BC3" i="346"/>
  <c r="BC3" i="260"/>
  <c r="BC3" i="44"/>
  <c r="BC3" i="49"/>
  <c r="BC3" i="353"/>
  <c r="BC3" i="271"/>
  <c r="BC3" i="28"/>
  <c r="BC3" i="259"/>
  <c r="BC3" i="261"/>
  <c r="BE13" i="28"/>
  <c r="BE257" i="264"/>
  <c r="BE258" i="264" s="1"/>
  <c r="BF92" i="44"/>
  <c r="BE111" i="44"/>
  <c r="BE112" i="44" s="1"/>
  <c r="BE95" i="44"/>
  <c r="BE96" i="44" s="1"/>
  <c r="BE143" i="44"/>
  <c r="BF58" i="261"/>
  <c r="BF142" i="44"/>
  <c r="BF42" i="261"/>
  <c r="BF37" i="261"/>
  <c r="BF110" i="44"/>
  <c r="BG68" i="44"/>
  <c r="BD144" i="44"/>
  <c r="BD145" i="44" s="1"/>
  <c r="BE119" i="44"/>
  <c r="BD135" i="44"/>
  <c r="BD136" i="44" s="1"/>
  <c r="BE129" i="44"/>
  <c r="BK154" i="264"/>
  <c r="BJ119" i="264"/>
  <c r="BK199" i="264"/>
  <c r="BK124" i="264"/>
  <c r="BK48" i="44"/>
  <c r="BK49" i="44" s="1"/>
  <c r="BK125" i="44" s="1"/>
  <c r="BK141" i="44"/>
  <c r="BK12" i="353"/>
  <c r="BI21" i="262"/>
  <c r="BK78" i="264"/>
  <c r="BJ175" i="44"/>
  <c r="BJ29" i="353" s="1"/>
  <c r="BK4" i="259"/>
  <c r="BK4" i="264"/>
  <c r="BK4" i="258"/>
  <c r="BK4" i="262"/>
  <c r="BK4" i="353"/>
  <c r="BK4" i="49"/>
  <c r="BK4" i="28"/>
  <c r="BK4" i="346"/>
  <c r="BK4" i="261"/>
  <c r="BK4" i="46"/>
  <c r="BK4" i="271"/>
  <c r="BK4" i="260"/>
  <c r="BK4" i="44"/>
  <c r="BK170" i="44"/>
  <c r="BK171" i="44" s="1"/>
  <c r="BK173" i="44" s="1"/>
  <c r="BK102" i="44"/>
  <c r="BK103" i="44" s="1"/>
  <c r="BK74" i="44"/>
  <c r="BK75" i="44" s="1"/>
  <c r="BK64" i="44"/>
  <c r="BK60" i="264"/>
  <c r="BK66" i="264"/>
  <c r="BK72" i="264"/>
  <c r="BK54" i="264"/>
  <c r="BI33" i="346"/>
  <c r="BI18" i="353"/>
  <c r="BK47" i="346"/>
  <c r="BK16" i="258"/>
  <c r="BK47" i="28"/>
  <c r="BK28" i="258"/>
  <c r="BK115" i="44"/>
  <c r="BL116" i="44" s="1"/>
  <c r="BL33" i="262" s="1"/>
  <c r="BK91" i="44"/>
  <c r="BK34" i="346"/>
  <c r="BK89" i="262"/>
  <c r="BK45" i="353"/>
  <c r="BI311" i="264"/>
  <c r="BI25" i="46"/>
  <c r="BN32" i="44"/>
  <c r="BN18" i="44"/>
  <c r="BN19" i="44" s="1"/>
  <c r="BN22" i="44" s="1"/>
  <c r="BN53" i="44" s="1"/>
  <c r="BM101" i="44"/>
  <c r="BM73" i="44"/>
  <c r="BM23" i="44"/>
  <c r="BM26" i="44"/>
  <c r="BM169" i="44"/>
  <c r="BK66" i="44"/>
  <c r="BK126" i="44"/>
  <c r="BK30" i="271"/>
  <c r="BK31" i="271" s="1"/>
  <c r="BK25" i="271"/>
  <c r="BK26" i="271" s="1"/>
  <c r="BK20" i="271"/>
  <c r="BK21" i="271" s="1"/>
  <c r="BK19" i="46" s="1"/>
  <c r="BK20" i="46" s="1"/>
  <c r="BJ16" i="353"/>
  <c r="BJ105" i="44"/>
  <c r="BJ107" i="44" s="1"/>
  <c r="BK101" i="262"/>
  <c r="BK58" i="28"/>
  <c r="BK80" i="258"/>
  <c r="BK128" i="44"/>
  <c r="BK66" i="258"/>
  <c r="BK118" i="44"/>
  <c r="BK30" i="28"/>
  <c r="BK127" i="44"/>
  <c r="BK90" i="44"/>
  <c r="BK39" i="28"/>
  <c r="BK11" i="28"/>
  <c r="BK106" i="44"/>
  <c r="BK174" i="44"/>
  <c r="BL2" i="259"/>
  <c r="BL252" i="264"/>
  <c r="BL99" i="264"/>
  <c r="BL256" i="264"/>
  <c r="BL31" i="264"/>
  <c r="BL21" i="264"/>
  <c r="BL26" i="264"/>
  <c r="BL2" i="264"/>
  <c r="BL41" i="264"/>
  <c r="BL42" i="264" s="1"/>
  <c r="BL46" i="264" s="1"/>
  <c r="BL47" i="264" s="1"/>
  <c r="BL2" i="262"/>
  <c r="BL2" i="49"/>
  <c r="BL2" i="28"/>
  <c r="BL2" i="258"/>
  <c r="BL2" i="261"/>
  <c r="BL2" i="353"/>
  <c r="BL11" i="271"/>
  <c r="BL12" i="271" s="1"/>
  <c r="BL15" i="271" s="1"/>
  <c r="BL16" i="271" s="1"/>
  <c r="BL2" i="271"/>
  <c r="BL87" i="44"/>
  <c r="BL88" i="44" s="1"/>
  <c r="BL22" i="262" s="1"/>
  <c r="BL63" i="44"/>
  <c r="BL54" i="44" s="1"/>
  <c r="BL55" i="44" s="1"/>
  <c r="BL2" i="346"/>
  <c r="BL2" i="46"/>
  <c r="BL79" i="44"/>
  <c r="BL80" i="44" s="1"/>
  <c r="BL190" i="44" s="1"/>
  <c r="BL59" i="44"/>
  <c r="BL60" i="44" s="1"/>
  <c r="BL36" i="261" s="1"/>
  <c r="BL40" i="44"/>
  <c r="BL41" i="44" s="1"/>
  <c r="BL31" i="44"/>
  <c r="BL33" i="44" s="1"/>
  <c r="BL2" i="44"/>
  <c r="BL2" i="260"/>
  <c r="BL25" i="44"/>
  <c r="BL27" i="44" s="1"/>
  <c r="BL11" i="353" s="1"/>
  <c r="BJ12" i="346"/>
  <c r="BJ13" i="346" s="1"/>
  <c r="BJ17" i="346" s="1"/>
  <c r="BJ67" i="44"/>
  <c r="BO5" i="259"/>
  <c r="BO5" i="49"/>
  <c r="BO5" i="264"/>
  <c r="BO5" i="258"/>
  <c r="BO5" i="262"/>
  <c r="BO5" i="353"/>
  <c r="BO5" i="346"/>
  <c r="BO5" i="260"/>
  <c r="BO5" i="28"/>
  <c r="BO5" i="261"/>
  <c r="BO5" i="46"/>
  <c r="BO5" i="271"/>
  <c r="BP10" i="44"/>
  <c r="BO13" i="44"/>
  <c r="BO14" i="44" s="1"/>
  <c r="BO43" i="44" s="1"/>
  <c r="BO5" i="44"/>
  <c r="BO16" i="346"/>
  <c r="AB67" i="49"/>
  <c r="AB66" i="28"/>
  <c r="AB67" i="28" s="1"/>
  <c r="AB73" i="28" s="1"/>
  <c r="AC23" i="28"/>
  <c r="AB29" i="28"/>
  <c r="BK134" i="264" l="1"/>
  <c r="BI60" i="260"/>
  <c r="BI133" i="264"/>
  <c r="BI135" i="264" s="1"/>
  <c r="BI138" i="264" s="1"/>
  <c r="BL229" i="264"/>
  <c r="BL139" i="264"/>
  <c r="BK159" i="260"/>
  <c r="BK224" i="264"/>
  <c r="BI170" i="260"/>
  <c r="BI223" i="264"/>
  <c r="BI26" i="46"/>
  <c r="BH225" i="264"/>
  <c r="BH228" i="264" s="1"/>
  <c r="BG230" i="264"/>
  <c r="BL44" i="44"/>
  <c r="BM45" i="44" s="1"/>
  <c r="BL10" i="261"/>
  <c r="BK87" i="261"/>
  <c r="BK11" i="261"/>
  <c r="BK12" i="261" s="1"/>
  <c r="BK93" i="261" s="1"/>
  <c r="BH208" i="264"/>
  <c r="BH210" i="264" s="1"/>
  <c r="BH213" i="264" s="1"/>
  <c r="BH215" i="264" s="1"/>
  <c r="BI148" i="260"/>
  <c r="BI149" i="260" s="1"/>
  <c r="BI152" i="260" s="1"/>
  <c r="BI154" i="260" s="1"/>
  <c r="BI169" i="260" s="1"/>
  <c r="BJ144" i="260"/>
  <c r="BJ145" i="260" s="1"/>
  <c r="BJ158" i="260" s="1"/>
  <c r="BJ160" i="260" s="1"/>
  <c r="BJ147" i="260"/>
  <c r="BK23" i="260"/>
  <c r="BK24" i="260" s="1"/>
  <c r="BK29" i="260" s="1"/>
  <c r="BK140" i="260"/>
  <c r="BK141" i="260" s="1"/>
  <c r="BF181" i="44"/>
  <c r="BF36" i="260"/>
  <c r="BD187" i="44"/>
  <c r="BD191" i="44"/>
  <c r="BE182" i="44"/>
  <c r="BE183" i="44" s="1"/>
  <c r="BE85" i="261" s="1"/>
  <c r="BE186" i="44"/>
  <c r="BJ50" i="260"/>
  <c r="BJ31" i="260"/>
  <c r="BJ24" i="46"/>
  <c r="BK128" i="260"/>
  <c r="BK30" i="260"/>
  <c r="BJ129" i="260"/>
  <c r="BJ133" i="260" s="1"/>
  <c r="BK13" i="46"/>
  <c r="BK14" i="46" s="1"/>
  <c r="BK24" i="46" s="1"/>
  <c r="BK119" i="260"/>
  <c r="BK120" i="260" s="1"/>
  <c r="BK127" i="260" s="1"/>
  <c r="BG168" i="260"/>
  <c r="BG178" i="264"/>
  <c r="BG180" i="264" s="1"/>
  <c r="BG183" i="264" s="1"/>
  <c r="BG185" i="264" s="1"/>
  <c r="BH132" i="260"/>
  <c r="BH134" i="260" s="1"/>
  <c r="BK153" i="260"/>
  <c r="BK209" i="264"/>
  <c r="BL214" i="264"/>
  <c r="BK149" i="264"/>
  <c r="BK56" i="260"/>
  <c r="BK113" i="260"/>
  <c r="BK91" i="260"/>
  <c r="BJ112" i="260"/>
  <c r="BI114" i="260"/>
  <c r="BH261" i="264"/>
  <c r="BK86" i="260"/>
  <c r="BK87" i="260" s="1"/>
  <c r="BH167" i="260"/>
  <c r="BK108" i="260"/>
  <c r="BK109" i="260" s="1"/>
  <c r="BH163" i="264"/>
  <c r="BH165" i="264" s="1"/>
  <c r="BH168" i="264" s="1"/>
  <c r="BK179" i="264"/>
  <c r="BL184" i="264"/>
  <c r="BI90" i="260"/>
  <c r="BI92" i="260" s="1"/>
  <c r="BK164" i="264"/>
  <c r="BL169" i="264"/>
  <c r="BG123" i="264"/>
  <c r="BG125" i="264" s="1"/>
  <c r="BG170" i="264"/>
  <c r="BI165" i="260"/>
  <c r="BI118" i="264"/>
  <c r="BK46" i="260"/>
  <c r="BK47" i="260" s="1"/>
  <c r="BL113" i="264"/>
  <c r="BK68" i="261"/>
  <c r="BK194" i="264"/>
  <c r="BJ12" i="260"/>
  <c r="BJ13" i="260" s="1"/>
  <c r="BK11" i="260"/>
  <c r="BE135" i="44"/>
  <c r="BE136" i="44" s="1"/>
  <c r="BF129" i="44"/>
  <c r="BD3" i="49"/>
  <c r="BD3" i="353"/>
  <c r="BD3" i="271"/>
  <c r="BD3" i="262"/>
  <c r="BD3" i="28"/>
  <c r="BD3" i="46"/>
  <c r="BD3" i="259"/>
  <c r="BD3" i="258"/>
  <c r="BD3" i="261"/>
  <c r="BD3" i="44"/>
  <c r="BD3" i="264"/>
  <c r="BD3" i="346"/>
  <c r="BD3" i="260"/>
  <c r="BG58" i="261"/>
  <c r="BG142" i="44"/>
  <c r="BG42" i="261"/>
  <c r="BH68" i="44"/>
  <c r="BG37" i="261"/>
  <c r="BG110" i="44"/>
  <c r="BE300" i="264"/>
  <c r="BE295" i="264"/>
  <c r="BE312" i="264"/>
  <c r="BE313" i="264" s="1"/>
  <c r="BE307" i="264"/>
  <c r="BE275" i="264"/>
  <c r="BE262" i="264"/>
  <c r="BE253" i="264"/>
  <c r="BE254" i="264" s="1"/>
  <c r="BE288" i="264"/>
  <c r="BE144" i="44"/>
  <c r="BE145" i="44" s="1"/>
  <c r="BF119" i="44"/>
  <c r="BF13" i="28"/>
  <c r="BG92" i="44"/>
  <c r="BF257" i="264"/>
  <c r="BF258" i="264" s="1"/>
  <c r="BF143" i="44"/>
  <c r="BF95" i="44"/>
  <c r="BF96" i="44" s="1"/>
  <c r="BF111" i="44"/>
  <c r="BF112" i="44" s="1"/>
  <c r="BL154" i="264"/>
  <c r="BK119" i="264"/>
  <c r="BL199" i="264"/>
  <c r="BL124" i="264"/>
  <c r="BL48" i="44"/>
  <c r="BL49" i="44" s="1"/>
  <c r="BL125" i="44" s="1"/>
  <c r="BL141" i="44"/>
  <c r="BL12" i="353"/>
  <c r="BJ21" i="262"/>
  <c r="BL78" i="264"/>
  <c r="BO18" i="44"/>
  <c r="BO19" i="44" s="1"/>
  <c r="BO22" i="44" s="1"/>
  <c r="BO53" i="44" s="1"/>
  <c r="BO32" i="44"/>
  <c r="BL4" i="259"/>
  <c r="BL4" i="264"/>
  <c r="BL4" i="262"/>
  <c r="BL4" i="49"/>
  <c r="BL4" i="28"/>
  <c r="BL4" i="258"/>
  <c r="BL4" i="353"/>
  <c r="BL4" i="346"/>
  <c r="BL4" i="261"/>
  <c r="BL4" i="271"/>
  <c r="BL4" i="260"/>
  <c r="BL4" i="46"/>
  <c r="BL4" i="44"/>
  <c r="BJ33" i="346"/>
  <c r="BJ18" i="353"/>
  <c r="BN23" i="44"/>
  <c r="BN169" i="44"/>
  <c r="BN26" i="44"/>
  <c r="BN101" i="44"/>
  <c r="BN73" i="44"/>
  <c r="BK105" i="44"/>
  <c r="BK107" i="44" s="1"/>
  <c r="BP5" i="259"/>
  <c r="BP5" i="264"/>
  <c r="BP5" i="258"/>
  <c r="BP5" i="262"/>
  <c r="BP5" i="353"/>
  <c r="BP5" i="49"/>
  <c r="BP5" i="346"/>
  <c r="BP5" i="260"/>
  <c r="BP5" i="261"/>
  <c r="BP5" i="46"/>
  <c r="BP16" i="346"/>
  <c r="BP18" i="346" s="1"/>
  <c r="BP23" i="346" s="1"/>
  <c r="BP5" i="28"/>
  <c r="BP5" i="271"/>
  <c r="BP13" i="44"/>
  <c r="BP14" i="44" s="1"/>
  <c r="BP43" i="44" s="1"/>
  <c r="BP5" i="44"/>
  <c r="BQ10" i="44"/>
  <c r="BL66" i="264"/>
  <c r="BL54" i="264"/>
  <c r="BL60" i="264"/>
  <c r="BL72" i="264"/>
  <c r="BK175" i="44"/>
  <c r="BK29" i="353" s="1"/>
  <c r="BL66" i="44"/>
  <c r="BL126" i="44"/>
  <c r="BL170" i="44"/>
  <c r="BL171" i="44" s="1"/>
  <c r="BL173" i="44" s="1"/>
  <c r="BL102" i="44"/>
  <c r="BL103" i="44" s="1"/>
  <c r="BL74" i="44"/>
  <c r="BL75" i="44" s="1"/>
  <c r="BL64" i="44"/>
  <c r="BL25" i="271"/>
  <c r="BL26" i="271" s="1"/>
  <c r="BL30" i="271"/>
  <c r="BL31" i="271" s="1"/>
  <c r="BL20" i="271"/>
  <c r="BL21" i="271" s="1"/>
  <c r="BL19" i="46" s="1"/>
  <c r="BL20" i="46" s="1"/>
  <c r="BM256" i="264"/>
  <c r="BM99" i="264"/>
  <c r="BM252" i="264"/>
  <c r="BM2" i="259"/>
  <c r="BM41" i="264"/>
  <c r="BM42" i="264" s="1"/>
  <c r="BM46" i="264" s="1"/>
  <c r="BM47" i="264" s="1"/>
  <c r="BM26" i="264"/>
  <c r="BM31" i="264"/>
  <c r="BM2" i="264"/>
  <c r="BM21" i="264"/>
  <c r="BM2" i="49"/>
  <c r="BM2" i="258"/>
  <c r="BM2" i="346"/>
  <c r="BM2" i="262"/>
  <c r="BM2" i="353"/>
  <c r="BM2" i="28"/>
  <c r="BM2" i="261"/>
  <c r="BM2" i="260"/>
  <c r="BM2" i="46"/>
  <c r="BM2" i="271"/>
  <c r="BM79" i="44"/>
  <c r="BM80" i="44" s="1"/>
  <c r="BM190" i="44" s="1"/>
  <c r="BM59" i="44"/>
  <c r="BM60" i="44" s="1"/>
  <c r="BM36" i="261" s="1"/>
  <c r="BM40" i="44"/>
  <c r="BM41" i="44" s="1"/>
  <c r="BM31" i="44"/>
  <c r="BM33" i="44" s="1"/>
  <c r="BM11" i="271"/>
  <c r="BM12" i="271" s="1"/>
  <c r="BM15" i="271" s="1"/>
  <c r="BM16" i="271" s="1"/>
  <c r="BM25" i="44"/>
  <c r="BM27" i="44" s="1"/>
  <c r="BM11" i="353" s="1"/>
  <c r="BM87" i="44"/>
  <c r="BM88" i="44" s="1"/>
  <c r="BM22" i="262" s="1"/>
  <c r="BM63" i="44"/>
  <c r="BM54" i="44" s="1"/>
  <c r="BM55" i="44" s="1"/>
  <c r="BM2" i="44"/>
  <c r="BJ311" i="264"/>
  <c r="BJ25" i="46"/>
  <c r="BL58" i="28"/>
  <c r="BL101" i="262"/>
  <c r="BL30" i="28"/>
  <c r="BL80" i="258"/>
  <c r="BL128" i="44"/>
  <c r="BL66" i="258"/>
  <c r="BL118" i="44"/>
  <c r="BK12" i="346"/>
  <c r="BK13" i="346" s="1"/>
  <c r="BK17" i="346" s="1"/>
  <c r="BK67" i="44"/>
  <c r="BL11" i="28"/>
  <c r="BL39" i="28"/>
  <c r="BL174" i="44"/>
  <c r="BL106" i="44"/>
  <c r="BL127" i="44"/>
  <c r="BL90" i="44"/>
  <c r="BL34" i="346"/>
  <c r="BL115" i="44"/>
  <c r="BM116" i="44" s="1"/>
  <c r="BM33" i="262" s="1"/>
  <c r="BL89" i="262"/>
  <c r="BL45" i="353"/>
  <c r="BL16" i="258"/>
  <c r="BL91" i="44"/>
  <c r="BL47" i="346"/>
  <c r="BL28" i="258"/>
  <c r="BL47" i="28"/>
  <c r="BK16" i="353"/>
  <c r="AD18" i="28"/>
  <c r="AD24" i="28"/>
  <c r="AD9" i="49"/>
  <c r="AD12" i="28"/>
  <c r="AD14" i="28" s="1"/>
  <c r="AD19" i="28" s="1"/>
  <c r="AE263" i="264"/>
  <c r="AC65" i="28"/>
  <c r="AC17" i="28"/>
  <c r="AC20" i="28" s="1"/>
  <c r="AC25" i="28" s="1"/>
  <c r="AC26" i="28" s="1"/>
  <c r="BL134" i="264" l="1"/>
  <c r="BJ60" i="260"/>
  <c r="BJ133" i="264"/>
  <c r="BJ135" i="264" s="1"/>
  <c r="BJ138" i="264" s="1"/>
  <c r="BM229" i="264"/>
  <c r="BM139" i="264"/>
  <c r="BJ170" i="260"/>
  <c r="BJ223" i="264"/>
  <c r="BL159" i="260"/>
  <c r="BL224" i="264"/>
  <c r="BI208" i="264"/>
  <c r="BI210" i="264" s="1"/>
  <c r="BI213" i="264" s="1"/>
  <c r="BI215" i="264" s="1"/>
  <c r="BI225" i="264"/>
  <c r="BI228" i="264" s="1"/>
  <c r="BH230" i="264"/>
  <c r="BL87" i="261"/>
  <c r="BL11" i="261"/>
  <c r="BL12" i="261" s="1"/>
  <c r="BL93" i="261" s="1"/>
  <c r="BM44" i="44"/>
  <c r="BN45" i="44" s="1"/>
  <c r="BM10" i="261"/>
  <c r="BJ26" i="46"/>
  <c r="BJ148" i="260"/>
  <c r="BJ149" i="260" s="1"/>
  <c r="BJ152" i="260" s="1"/>
  <c r="BJ154" i="260" s="1"/>
  <c r="BJ169" i="260" s="1"/>
  <c r="BK144" i="260"/>
  <c r="BK145" i="260" s="1"/>
  <c r="BK158" i="260" s="1"/>
  <c r="BK160" i="260" s="1"/>
  <c r="BK147" i="260"/>
  <c r="BL23" i="260"/>
  <c r="BL24" i="260" s="1"/>
  <c r="BL29" i="260" s="1"/>
  <c r="BL140" i="260"/>
  <c r="BL141" i="260" s="1"/>
  <c r="BG181" i="44"/>
  <c r="BG36" i="260"/>
  <c r="BE187" i="44"/>
  <c r="BE191" i="44"/>
  <c r="BF182" i="44"/>
  <c r="BF183" i="44" s="1"/>
  <c r="BF85" i="261" s="1"/>
  <c r="BF186" i="44"/>
  <c r="BK31" i="260"/>
  <c r="BK50" i="260"/>
  <c r="BL128" i="260"/>
  <c r="BL30" i="260"/>
  <c r="BK112" i="264"/>
  <c r="BK114" i="264" s="1"/>
  <c r="BK129" i="260"/>
  <c r="BK133" i="260" s="1"/>
  <c r="BL13" i="46"/>
  <c r="BL14" i="46" s="1"/>
  <c r="BL112" i="264" s="1"/>
  <c r="BL114" i="264" s="1"/>
  <c r="BL119" i="260"/>
  <c r="BL120" i="260" s="1"/>
  <c r="BL127" i="260" s="1"/>
  <c r="BH168" i="260"/>
  <c r="BH178" i="264"/>
  <c r="BH180" i="264" s="1"/>
  <c r="BH183" i="264" s="1"/>
  <c r="BH185" i="264" s="1"/>
  <c r="BI132" i="260"/>
  <c r="BI134" i="260" s="1"/>
  <c r="BL209" i="264"/>
  <c r="BL153" i="260"/>
  <c r="BM214" i="264"/>
  <c r="BL149" i="264"/>
  <c r="BL56" i="260"/>
  <c r="BL113" i="260"/>
  <c r="BL91" i="260"/>
  <c r="BK112" i="260"/>
  <c r="BJ114" i="260"/>
  <c r="BI261" i="264"/>
  <c r="BL86" i="260"/>
  <c r="BL87" i="260" s="1"/>
  <c r="BI167" i="260"/>
  <c r="BL108" i="260"/>
  <c r="BL109" i="260" s="1"/>
  <c r="BL179" i="264"/>
  <c r="BI163" i="264"/>
  <c r="BI165" i="264" s="1"/>
  <c r="BI168" i="264" s="1"/>
  <c r="BM184" i="264"/>
  <c r="BJ90" i="260"/>
  <c r="BJ92" i="260" s="1"/>
  <c r="BL164" i="264"/>
  <c r="BM169" i="264"/>
  <c r="BJ165" i="260"/>
  <c r="BJ118" i="264"/>
  <c r="BL46" i="260"/>
  <c r="BL47" i="260" s="1"/>
  <c r="BM113" i="264"/>
  <c r="BL68" i="261"/>
  <c r="BL194" i="264"/>
  <c r="BK12" i="260"/>
  <c r="BK13" i="260" s="1"/>
  <c r="BH120" i="264"/>
  <c r="BL11" i="260"/>
  <c r="BF144" i="44"/>
  <c r="BF145" i="44" s="1"/>
  <c r="BG119" i="44"/>
  <c r="BF307" i="264"/>
  <c r="BF312" i="264"/>
  <c r="BF313" i="264" s="1"/>
  <c r="BF275" i="264"/>
  <c r="BF253" i="264"/>
  <c r="BF254" i="264" s="1"/>
  <c r="BF300" i="264"/>
  <c r="BF295" i="264"/>
  <c r="BF262" i="264"/>
  <c r="BF288" i="264"/>
  <c r="BG257" i="264"/>
  <c r="BG258" i="264" s="1"/>
  <c r="BG143" i="44"/>
  <c r="BG13" i="28"/>
  <c r="BG95" i="44"/>
  <c r="BG96" i="44" s="1"/>
  <c r="BH92" i="44"/>
  <c r="BG111" i="44"/>
  <c r="BG112" i="44" s="1"/>
  <c r="BH58" i="261"/>
  <c r="BH142" i="44"/>
  <c r="BH37" i="261"/>
  <c r="BH42" i="261"/>
  <c r="BI68" i="44"/>
  <c r="BH110" i="44"/>
  <c r="BF135" i="44"/>
  <c r="BF136" i="44" s="1"/>
  <c r="BG129" i="44"/>
  <c r="BE3" i="264"/>
  <c r="BE3" i="353"/>
  <c r="BE3" i="46"/>
  <c r="BE3" i="258"/>
  <c r="BE3" i="49"/>
  <c r="BE3" i="346"/>
  <c r="BE3" i="260"/>
  <c r="BE3" i="259"/>
  <c r="BE3" i="44"/>
  <c r="BE3" i="262"/>
  <c r="BE3" i="261"/>
  <c r="BE3" i="271"/>
  <c r="BE3" i="28"/>
  <c r="BM154" i="264"/>
  <c r="BL119" i="264"/>
  <c r="BM199" i="264"/>
  <c r="BM124" i="264"/>
  <c r="BM141" i="44"/>
  <c r="BM48" i="44"/>
  <c r="BM49" i="44" s="1"/>
  <c r="BM125" i="44" s="1"/>
  <c r="BM12" i="353"/>
  <c r="BK21" i="262"/>
  <c r="BM78" i="264"/>
  <c r="BM102" i="44"/>
  <c r="BM103" i="44" s="1"/>
  <c r="BM74" i="44"/>
  <c r="BM75" i="44" s="1"/>
  <c r="BM170" i="44"/>
  <c r="BM171" i="44" s="1"/>
  <c r="BM173" i="44" s="1"/>
  <c r="BM64" i="44"/>
  <c r="BM11" i="28"/>
  <c r="BM39" i="28"/>
  <c r="BM174" i="44"/>
  <c r="BM106" i="44"/>
  <c r="BM4" i="259"/>
  <c r="BM4" i="264"/>
  <c r="BM4" i="49"/>
  <c r="BM4" i="258"/>
  <c r="BM4" i="346"/>
  <c r="BM4" i="262"/>
  <c r="BM4" i="353"/>
  <c r="BM4" i="260"/>
  <c r="BM4" i="46"/>
  <c r="BM4" i="44"/>
  <c r="BM4" i="261"/>
  <c r="BM4" i="271"/>
  <c r="BM4" i="28"/>
  <c r="BL12" i="346"/>
  <c r="BL13" i="346" s="1"/>
  <c r="BL17" i="346" s="1"/>
  <c r="BL67" i="44"/>
  <c r="BL175" i="44"/>
  <c r="BL29" i="353" s="1"/>
  <c r="BK33" i="346"/>
  <c r="BK18" i="353"/>
  <c r="BK311" i="264"/>
  <c r="BK25" i="46"/>
  <c r="BK26" i="46" s="1"/>
  <c r="BM66" i="258"/>
  <c r="BM128" i="44"/>
  <c r="BM80" i="258"/>
  <c r="BM118" i="44"/>
  <c r="BM58" i="28"/>
  <c r="BM101" i="262"/>
  <c r="BM30" i="28"/>
  <c r="BM16" i="258"/>
  <c r="BM45" i="353"/>
  <c r="BM115" i="44"/>
  <c r="BN116" i="44" s="1"/>
  <c r="BN33" i="262" s="1"/>
  <c r="BM89" i="262"/>
  <c r="BM28" i="258"/>
  <c r="BM47" i="346"/>
  <c r="BM91" i="44"/>
  <c r="BM34" i="346"/>
  <c r="BM47" i="28"/>
  <c r="BM20" i="271"/>
  <c r="BM21" i="271" s="1"/>
  <c r="BM19" i="46" s="1"/>
  <c r="BM20" i="46" s="1"/>
  <c r="BM25" i="271"/>
  <c r="BM26" i="271" s="1"/>
  <c r="BM30" i="271"/>
  <c r="BM31" i="271" s="1"/>
  <c r="BM126" i="44"/>
  <c r="BM66" i="44"/>
  <c r="BM72" i="264"/>
  <c r="BM60" i="264"/>
  <c r="BM66" i="264"/>
  <c r="BM54" i="264"/>
  <c r="BL105" i="44"/>
  <c r="BL107" i="44" s="1"/>
  <c r="BQ5" i="259"/>
  <c r="BQ5" i="264"/>
  <c r="BQ5" i="262"/>
  <c r="BQ5" i="49"/>
  <c r="BQ5" i="258"/>
  <c r="BQ5" i="28"/>
  <c r="BQ5" i="261"/>
  <c r="BQ16" i="346"/>
  <c r="BQ18" i="346" s="1"/>
  <c r="BQ23" i="346" s="1"/>
  <c r="BQ5" i="46"/>
  <c r="BQ5" i="271"/>
  <c r="BQ5" i="353"/>
  <c r="BQ5" i="346"/>
  <c r="BQ5" i="44"/>
  <c r="BQ5" i="260"/>
  <c r="BR10" i="44"/>
  <c r="BQ13" i="44"/>
  <c r="BQ14" i="44" s="1"/>
  <c r="BQ43" i="44" s="1"/>
  <c r="BP18" i="44"/>
  <c r="BP19" i="44" s="1"/>
  <c r="BP22" i="44" s="1"/>
  <c r="BP53" i="44" s="1"/>
  <c r="BP32" i="44"/>
  <c r="BN2" i="259"/>
  <c r="BN99" i="264"/>
  <c r="BN252" i="264"/>
  <c r="BN256" i="264"/>
  <c r="BN41" i="264"/>
  <c r="BN42" i="264" s="1"/>
  <c r="BN46" i="264" s="1"/>
  <c r="BN47" i="264" s="1"/>
  <c r="BN31" i="264"/>
  <c r="BN21" i="264"/>
  <c r="BN26" i="264"/>
  <c r="BN2" i="264"/>
  <c r="BN2" i="49"/>
  <c r="BN2" i="258"/>
  <c r="BN2" i="262"/>
  <c r="BN2" i="353"/>
  <c r="BN2" i="28"/>
  <c r="BN2" i="260"/>
  <c r="BN2" i="346"/>
  <c r="BN2" i="46"/>
  <c r="BN11" i="271"/>
  <c r="BN12" i="271" s="1"/>
  <c r="BN15" i="271" s="1"/>
  <c r="BN16" i="271" s="1"/>
  <c r="BN2" i="271"/>
  <c r="BN25" i="44"/>
  <c r="BN27" i="44" s="1"/>
  <c r="BN11" i="353" s="1"/>
  <c r="BN87" i="44"/>
  <c r="BN88" i="44" s="1"/>
  <c r="BN22" i="262" s="1"/>
  <c r="BN63" i="44"/>
  <c r="BN54" i="44" s="1"/>
  <c r="BN55" i="44" s="1"/>
  <c r="BN31" i="44"/>
  <c r="BN33" i="44" s="1"/>
  <c r="BN2" i="261"/>
  <c r="BN79" i="44"/>
  <c r="BN80" i="44" s="1"/>
  <c r="BN190" i="44" s="1"/>
  <c r="BN59" i="44"/>
  <c r="BN60" i="44" s="1"/>
  <c r="BN36" i="261" s="1"/>
  <c r="BN2" i="44"/>
  <c r="BN40" i="44"/>
  <c r="BN41" i="44" s="1"/>
  <c r="BL16" i="353"/>
  <c r="BM90" i="44"/>
  <c r="BM127" i="44"/>
  <c r="BO169" i="44"/>
  <c r="BO26" i="44"/>
  <c r="BO101" i="44"/>
  <c r="BO73" i="44"/>
  <c r="BO23" i="44"/>
  <c r="AC67" i="49"/>
  <c r="AC66" i="28"/>
  <c r="AC67" i="28" s="1"/>
  <c r="AC73" i="28" s="1"/>
  <c r="AC29" i="28"/>
  <c r="AD23" i="28"/>
  <c r="BM134" i="264" l="1"/>
  <c r="BK60" i="260"/>
  <c r="BK133" i="264"/>
  <c r="BK135" i="264" s="1"/>
  <c r="BK138" i="264" s="1"/>
  <c r="BN229" i="264"/>
  <c r="BN139" i="264"/>
  <c r="BM159" i="260"/>
  <c r="BM224" i="264"/>
  <c r="BK170" i="260"/>
  <c r="BK223" i="264"/>
  <c r="BI230" i="264"/>
  <c r="BJ225" i="264"/>
  <c r="BJ228" i="264" s="1"/>
  <c r="BJ230" i="264" s="1"/>
  <c r="BM87" i="261"/>
  <c r="BM11" i="261"/>
  <c r="BM12" i="261" s="1"/>
  <c r="BM93" i="261" s="1"/>
  <c r="BN44" i="44"/>
  <c r="BO45" i="44" s="1"/>
  <c r="BN10" i="261"/>
  <c r="BJ208" i="264"/>
  <c r="BJ210" i="264" s="1"/>
  <c r="BJ213" i="264" s="1"/>
  <c r="BJ215" i="264" s="1"/>
  <c r="BK148" i="260"/>
  <c r="BK149" i="260" s="1"/>
  <c r="BK152" i="260" s="1"/>
  <c r="BK154" i="260" s="1"/>
  <c r="BK169" i="260" s="1"/>
  <c r="BL144" i="260"/>
  <c r="BL145" i="260" s="1"/>
  <c r="BL158" i="260" s="1"/>
  <c r="BL160" i="260" s="1"/>
  <c r="BL147" i="260"/>
  <c r="BM23" i="260"/>
  <c r="BM24" i="260" s="1"/>
  <c r="BM29" i="260" s="1"/>
  <c r="BM140" i="260"/>
  <c r="BM141" i="260" s="1"/>
  <c r="BH181" i="44"/>
  <c r="BH36" i="260"/>
  <c r="BF187" i="44"/>
  <c r="BF191" i="44"/>
  <c r="BG182" i="44"/>
  <c r="BG183" i="44" s="1"/>
  <c r="BG85" i="261" s="1"/>
  <c r="BG186" i="44"/>
  <c r="BL50" i="260"/>
  <c r="BL31" i="260"/>
  <c r="BL24" i="46"/>
  <c r="BM128" i="260"/>
  <c r="BM30" i="260"/>
  <c r="BL129" i="260"/>
  <c r="BL133" i="260" s="1"/>
  <c r="BM13" i="46"/>
  <c r="BM14" i="46" s="1"/>
  <c r="BM112" i="264" s="1"/>
  <c r="BM114" i="264" s="1"/>
  <c r="BM119" i="260"/>
  <c r="BM120" i="260" s="1"/>
  <c r="BM127" i="260" s="1"/>
  <c r="BI168" i="260"/>
  <c r="BI178" i="264"/>
  <c r="BI180" i="264" s="1"/>
  <c r="BI183" i="264" s="1"/>
  <c r="BI185" i="264" s="1"/>
  <c r="BJ132" i="260"/>
  <c r="BJ134" i="260" s="1"/>
  <c r="BM209" i="264"/>
  <c r="BM153" i="260"/>
  <c r="BN214" i="264"/>
  <c r="BM56" i="260"/>
  <c r="BM149" i="264"/>
  <c r="BM113" i="260"/>
  <c r="BM91" i="260"/>
  <c r="BL112" i="260"/>
  <c r="BK114" i="260"/>
  <c r="BJ261" i="264"/>
  <c r="BM86" i="260"/>
  <c r="BM87" i="260" s="1"/>
  <c r="BJ163" i="264"/>
  <c r="BJ165" i="264" s="1"/>
  <c r="BJ168" i="264" s="1"/>
  <c r="BM108" i="260"/>
  <c r="BM109" i="260" s="1"/>
  <c r="BJ167" i="260"/>
  <c r="BM179" i="264"/>
  <c r="BN184" i="264"/>
  <c r="BK90" i="260"/>
  <c r="BK92" i="260" s="1"/>
  <c r="BM164" i="264"/>
  <c r="BN169" i="264"/>
  <c r="BH123" i="264"/>
  <c r="BH125" i="264" s="1"/>
  <c r="BH170" i="264"/>
  <c r="BK165" i="260"/>
  <c r="BK118" i="264"/>
  <c r="BM46" i="260"/>
  <c r="BM47" i="260" s="1"/>
  <c r="BN113" i="264"/>
  <c r="BM68" i="261"/>
  <c r="BM194" i="264"/>
  <c r="BL12" i="260"/>
  <c r="BL13" i="260" s="1"/>
  <c r="BI120" i="264"/>
  <c r="BM11" i="260"/>
  <c r="BJ120" i="264"/>
  <c r="BG135" i="44"/>
  <c r="BG136" i="44" s="1"/>
  <c r="BH129" i="44"/>
  <c r="BG288" i="264"/>
  <c r="BG300" i="264"/>
  <c r="BG295" i="264"/>
  <c r="BG262" i="264"/>
  <c r="BG312" i="264"/>
  <c r="BG313" i="264" s="1"/>
  <c r="BG253" i="264"/>
  <c r="BG254" i="264" s="1"/>
  <c r="BG275" i="264"/>
  <c r="BG307" i="264"/>
  <c r="BH119" i="44"/>
  <c r="BG144" i="44"/>
  <c r="BG145" i="44" s="1"/>
  <c r="BF3" i="49"/>
  <c r="BF3" i="261"/>
  <c r="BF3" i="259"/>
  <c r="BF3" i="262"/>
  <c r="BF3" i="28"/>
  <c r="BF3" i="44"/>
  <c r="BF3" i="264"/>
  <c r="BF3" i="346"/>
  <c r="BF3" i="260"/>
  <c r="BF3" i="353"/>
  <c r="BF3" i="258"/>
  <c r="BF3" i="271"/>
  <c r="BF3" i="46"/>
  <c r="BH13" i="28"/>
  <c r="BH143" i="44"/>
  <c r="BH95" i="44"/>
  <c r="BH96" i="44" s="1"/>
  <c r="BH257" i="264"/>
  <c r="BH258" i="264" s="1"/>
  <c r="BI92" i="44"/>
  <c r="BH111" i="44"/>
  <c r="BH112" i="44" s="1"/>
  <c r="BI58" i="261"/>
  <c r="BJ68" i="44"/>
  <c r="BI142" i="44"/>
  <c r="BI110" i="44"/>
  <c r="BI37" i="261"/>
  <c r="BI42" i="261"/>
  <c r="BN154" i="264"/>
  <c r="BM119" i="264"/>
  <c r="BN199" i="264"/>
  <c r="BN124" i="264"/>
  <c r="BN48" i="44"/>
  <c r="BN49" i="44" s="1"/>
  <c r="BN125" i="44" s="1"/>
  <c r="BN141" i="44"/>
  <c r="BN12" i="353"/>
  <c r="BL21" i="262"/>
  <c r="BN78" i="264"/>
  <c r="BO2" i="259"/>
  <c r="BO256" i="264"/>
  <c r="BO252" i="264"/>
  <c r="BO41" i="264"/>
  <c r="BO42" i="264" s="1"/>
  <c r="BO46" i="264" s="1"/>
  <c r="BO47" i="264" s="1"/>
  <c r="BO21" i="264"/>
  <c r="BO99" i="264"/>
  <c r="BO26" i="264"/>
  <c r="BO2" i="264"/>
  <c r="BO2" i="258"/>
  <c r="BO2" i="262"/>
  <c r="BO31" i="264"/>
  <c r="BO2" i="49"/>
  <c r="BO2" i="353"/>
  <c r="BO2" i="28"/>
  <c r="BO2" i="346"/>
  <c r="BO2" i="261"/>
  <c r="BO2" i="46"/>
  <c r="BO2" i="260"/>
  <c r="BO11" i="271"/>
  <c r="BO12" i="271" s="1"/>
  <c r="BO15" i="271" s="1"/>
  <c r="BO16" i="271" s="1"/>
  <c r="BO2" i="271"/>
  <c r="BO25" i="44"/>
  <c r="BO27" i="44" s="1"/>
  <c r="BO11" i="353" s="1"/>
  <c r="BO87" i="44"/>
  <c r="BO88" i="44" s="1"/>
  <c r="BO22" i="262" s="1"/>
  <c r="BO63" i="44"/>
  <c r="BO54" i="44" s="1"/>
  <c r="BO55" i="44" s="1"/>
  <c r="BO79" i="44"/>
  <c r="BO80" i="44" s="1"/>
  <c r="BO190" i="44" s="1"/>
  <c r="BO59" i="44"/>
  <c r="BO60" i="44" s="1"/>
  <c r="BO36" i="261" s="1"/>
  <c r="BO40" i="44"/>
  <c r="BO41" i="44" s="1"/>
  <c r="BO31" i="44"/>
  <c r="BO33" i="44" s="1"/>
  <c r="BO2" i="44"/>
  <c r="BN66" i="44"/>
  <c r="BN126" i="44"/>
  <c r="BN102" i="44"/>
  <c r="BN103" i="44" s="1"/>
  <c r="BN74" i="44"/>
  <c r="BN75" i="44" s="1"/>
  <c r="BN170" i="44"/>
  <c r="BN171" i="44" s="1"/>
  <c r="BN173" i="44" s="1"/>
  <c r="BN64" i="44"/>
  <c r="BN54" i="264"/>
  <c r="BN66" i="264"/>
  <c r="BN60" i="264"/>
  <c r="BN72" i="264"/>
  <c r="BQ32" i="44"/>
  <c r="BQ18" i="44"/>
  <c r="BQ19" i="44" s="1"/>
  <c r="BQ22" i="44" s="1"/>
  <c r="BQ53" i="44" s="1"/>
  <c r="BM67" i="44"/>
  <c r="BM12" i="346"/>
  <c r="BM13" i="346" s="1"/>
  <c r="BM17" i="346" s="1"/>
  <c r="BN127" i="44"/>
  <c r="BN90" i="44"/>
  <c r="BN16" i="258"/>
  <c r="BN47" i="346"/>
  <c r="BN47" i="28"/>
  <c r="BN28" i="258"/>
  <c r="BN115" i="44"/>
  <c r="BO116" i="44" s="1"/>
  <c r="BO33" i="262" s="1"/>
  <c r="BN89" i="262"/>
  <c r="BN34" i="346"/>
  <c r="BN91" i="44"/>
  <c r="BN45" i="353"/>
  <c r="BR5" i="259"/>
  <c r="BR5" i="264"/>
  <c r="BR5" i="49"/>
  <c r="BR5" i="258"/>
  <c r="BR16" i="346"/>
  <c r="BR18" i="346" s="1"/>
  <c r="BR23" i="346" s="1"/>
  <c r="BR5" i="346"/>
  <c r="BR5" i="28"/>
  <c r="BR5" i="353"/>
  <c r="BR5" i="261"/>
  <c r="BR5" i="262"/>
  <c r="BR5" i="260"/>
  <c r="BR5" i="44"/>
  <c r="BR5" i="271"/>
  <c r="BS10" i="44"/>
  <c r="BR13" i="44"/>
  <c r="BR14" i="44" s="1"/>
  <c r="BR43" i="44" s="1"/>
  <c r="BR5" i="46"/>
  <c r="BM175" i="44"/>
  <c r="BM29" i="353" s="1"/>
  <c r="BL33" i="346"/>
  <c r="BL18" i="353"/>
  <c r="BL311" i="264"/>
  <c r="BL25" i="46"/>
  <c r="BM16" i="353"/>
  <c r="BN4" i="259"/>
  <c r="BN4" i="264"/>
  <c r="BN4" i="49"/>
  <c r="BN4" i="258"/>
  <c r="BN4" i="262"/>
  <c r="BN4" i="260"/>
  <c r="BN4" i="353"/>
  <c r="BN4" i="28"/>
  <c r="BN4" i="346"/>
  <c r="BN4" i="261"/>
  <c r="BN4" i="271"/>
  <c r="BN4" i="46"/>
  <c r="BN4" i="44"/>
  <c r="BN39" i="28"/>
  <c r="BN11" i="28"/>
  <c r="BN174" i="44"/>
  <c r="BN106" i="44"/>
  <c r="BN20" i="271"/>
  <c r="BN21" i="271" s="1"/>
  <c r="BN19" i="46" s="1"/>
  <c r="BN20" i="46" s="1"/>
  <c r="BN30" i="271"/>
  <c r="BN31" i="271" s="1"/>
  <c r="BN25" i="271"/>
  <c r="BN26" i="271" s="1"/>
  <c r="BP26" i="44"/>
  <c r="BP169" i="44"/>
  <c r="BP101" i="44"/>
  <c r="BP73" i="44"/>
  <c r="BP23" i="44"/>
  <c r="BN66" i="258"/>
  <c r="BN128" i="44"/>
  <c r="BN80" i="258"/>
  <c r="BN118" i="44"/>
  <c r="BN58" i="28"/>
  <c r="BN101" i="262"/>
  <c r="BN30" i="28"/>
  <c r="BM105" i="44"/>
  <c r="BM107" i="44" s="1"/>
  <c r="AE9" i="49"/>
  <c r="AE12" i="28"/>
  <c r="AE14" i="28" s="1"/>
  <c r="AE19" i="28" s="1"/>
  <c r="AE18" i="28"/>
  <c r="AE24" i="28"/>
  <c r="AF263" i="264"/>
  <c r="AD65" i="28"/>
  <c r="AD17" i="28"/>
  <c r="AD20" i="28" s="1"/>
  <c r="AD25" i="28" s="1"/>
  <c r="AD26" i="28" s="1"/>
  <c r="BN134" i="264" l="1"/>
  <c r="BL60" i="260"/>
  <c r="BL133" i="264"/>
  <c r="BL135" i="264" s="1"/>
  <c r="BL138" i="264" s="1"/>
  <c r="BO229" i="264"/>
  <c r="BO139" i="264"/>
  <c r="BN159" i="260"/>
  <c r="BN224" i="264"/>
  <c r="BL170" i="260"/>
  <c r="BL223" i="264"/>
  <c r="BK225" i="264"/>
  <c r="BK228" i="264" s="1"/>
  <c r="BK208" i="264"/>
  <c r="BK210" i="264" s="1"/>
  <c r="BK213" i="264" s="1"/>
  <c r="BK215" i="264" s="1"/>
  <c r="BN87" i="261"/>
  <c r="BN11" i="261"/>
  <c r="BN12" i="261" s="1"/>
  <c r="BN93" i="261" s="1"/>
  <c r="BO44" i="44"/>
  <c r="BP45" i="44" s="1"/>
  <c r="BO10" i="261"/>
  <c r="BL26" i="46"/>
  <c r="BL148" i="260"/>
  <c r="BL149" i="260" s="1"/>
  <c r="BL152" i="260" s="1"/>
  <c r="BL154" i="260" s="1"/>
  <c r="BL169" i="260" s="1"/>
  <c r="BM144" i="260"/>
  <c r="BM145" i="260" s="1"/>
  <c r="BM158" i="260" s="1"/>
  <c r="BM160" i="260" s="1"/>
  <c r="BM147" i="260"/>
  <c r="BN23" i="260"/>
  <c r="BN24" i="260" s="1"/>
  <c r="BN29" i="260" s="1"/>
  <c r="BN140" i="260"/>
  <c r="BN141" i="260" s="1"/>
  <c r="BI181" i="44"/>
  <c r="BI36" i="260"/>
  <c r="BG187" i="44"/>
  <c r="BG191" i="44"/>
  <c r="BH182" i="44"/>
  <c r="BH183" i="44" s="1"/>
  <c r="BH85" i="261" s="1"/>
  <c r="BH186" i="44"/>
  <c r="BM50" i="260"/>
  <c r="BM31" i="260"/>
  <c r="BM24" i="46"/>
  <c r="BN128" i="260"/>
  <c r="BN30" i="260"/>
  <c r="BM129" i="260"/>
  <c r="BM133" i="260" s="1"/>
  <c r="BN13" i="46"/>
  <c r="BN14" i="46" s="1"/>
  <c r="BN24" i="46" s="1"/>
  <c r="BN119" i="260"/>
  <c r="BN120" i="260" s="1"/>
  <c r="BN127" i="260" s="1"/>
  <c r="BJ168" i="260"/>
  <c r="BJ178" i="264"/>
  <c r="BJ180" i="264" s="1"/>
  <c r="BJ183" i="264" s="1"/>
  <c r="BJ185" i="264" s="1"/>
  <c r="BK132" i="260"/>
  <c r="BK134" i="260" s="1"/>
  <c r="BN209" i="264"/>
  <c r="BN153" i="260"/>
  <c r="BO214" i="264"/>
  <c r="BN56" i="260"/>
  <c r="BN149" i="264"/>
  <c r="BN113" i="260"/>
  <c r="BN91" i="260"/>
  <c r="BM112" i="260"/>
  <c r="BL114" i="260"/>
  <c r="BK261" i="264"/>
  <c r="BN86" i="260"/>
  <c r="BN87" i="260" s="1"/>
  <c r="BK167" i="260"/>
  <c r="BN108" i="260"/>
  <c r="BN109" i="260" s="1"/>
  <c r="BN179" i="264"/>
  <c r="BK163" i="264"/>
  <c r="BK165" i="264" s="1"/>
  <c r="BK168" i="264" s="1"/>
  <c r="BO184" i="264"/>
  <c r="BL90" i="260"/>
  <c r="BL92" i="260" s="1"/>
  <c r="BN164" i="264"/>
  <c r="BO169" i="264"/>
  <c r="BJ123" i="264"/>
  <c r="BJ125" i="264" s="1"/>
  <c r="BJ170" i="264"/>
  <c r="BI123" i="264"/>
  <c r="BI125" i="264" s="1"/>
  <c r="BI170" i="264"/>
  <c r="BL165" i="260"/>
  <c r="BL118" i="264"/>
  <c r="BN46" i="260"/>
  <c r="BN47" i="260" s="1"/>
  <c r="BO113" i="264"/>
  <c r="BN68" i="261"/>
  <c r="BN194" i="264"/>
  <c r="BM12" i="260"/>
  <c r="BM13" i="260" s="1"/>
  <c r="BN11" i="260"/>
  <c r="BK120" i="264"/>
  <c r="BH135" i="44"/>
  <c r="BH136" i="44" s="1"/>
  <c r="BI129" i="44"/>
  <c r="BH312" i="264"/>
  <c r="BH313" i="264" s="1"/>
  <c r="BH300" i="264"/>
  <c r="BH253" i="264"/>
  <c r="BH254" i="264" s="1"/>
  <c r="BH262" i="264"/>
  <c r="BH275" i="264"/>
  <c r="BH288" i="264"/>
  <c r="BH295" i="264"/>
  <c r="BH307" i="264"/>
  <c r="BG3" i="49"/>
  <c r="BG3" i="353"/>
  <c r="BG3" i="271"/>
  <c r="BG3" i="46"/>
  <c r="BG3" i="264"/>
  <c r="BG3" i="258"/>
  <c r="BG3" i="28"/>
  <c r="BG3" i="260"/>
  <c r="BG3" i="259"/>
  <c r="BG3" i="262"/>
  <c r="BG3" i="261"/>
  <c r="BG3" i="44"/>
  <c r="BG3" i="346"/>
  <c r="BJ58" i="261"/>
  <c r="BJ42" i="261"/>
  <c r="BJ37" i="261"/>
  <c r="BJ110" i="44"/>
  <c r="BK68" i="44"/>
  <c r="BJ142" i="44"/>
  <c r="BI95" i="44"/>
  <c r="BI96" i="44" s="1"/>
  <c r="BI143" i="44"/>
  <c r="BI257" i="264"/>
  <c r="BI258" i="264" s="1"/>
  <c r="BI13" i="28"/>
  <c r="BJ92" i="44"/>
  <c r="BI111" i="44"/>
  <c r="BI112" i="44" s="1"/>
  <c r="BH144" i="44"/>
  <c r="BH145" i="44" s="1"/>
  <c r="BI119" i="44"/>
  <c r="BO154" i="264"/>
  <c r="BN119" i="264"/>
  <c r="BO199" i="264"/>
  <c r="BO124" i="264"/>
  <c r="BO48" i="44"/>
  <c r="BO49" i="44" s="1"/>
  <c r="BO125" i="44" s="1"/>
  <c r="BO141" i="44"/>
  <c r="BO12" i="353"/>
  <c r="BM21" i="262"/>
  <c r="BO78" i="264"/>
  <c r="BO80" i="258"/>
  <c r="BO128" i="44"/>
  <c r="BO66" i="258"/>
  <c r="BO118" i="44"/>
  <c r="BO58" i="28"/>
  <c r="BO101" i="262"/>
  <c r="BO30" i="28"/>
  <c r="BO89" i="262"/>
  <c r="BO34" i="346"/>
  <c r="BO91" i="44"/>
  <c r="BO47" i="28"/>
  <c r="BO115" i="44"/>
  <c r="BP116" i="44" s="1"/>
  <c r="BP33" i="262" s="1"/>
  <c r="BO16" i="258"/>
  <c r="BO47" i="346"/>
  <c r="BO28" i="258"/>
  <c r="BO45" i="353"/>
  <c r="BN16" i="353"/>
  <c r="BN105" i="44"/>
  <c r="BN107" i="44" s="1"/>
  <c r="BO126" i="44"/>
  <c r="BO66" i="44"/>
  <c r="BO20" i="271"/>
  <c r="BO21" i="271" s="1"/>
  <c r="BO19" i="46" s="1"/>
  <c r="BO20" i="46" s="1"/>
  <c r="BO25" i="271"/>
  <c r="BO26" i="271" s="1"/>
  <c r="BO30" i="271"/>
  <c r="BO31" i="271" s="1"/>
  <c r="BO60" i="264"/>
  <c r="BO66" i="264"/>
  <c r="BO72" i="264"/>
  <c r="BO54" i="264"/>
  <c r="BM18" i="353"/>
  <c r="BM33" i="346"/>
  <c r="BR32" i="44"/>
  <c r="BR18" i="44"/>
  <c r="BR19" i="44" s="1"/>
  <c r="BR22" i="44" s="1"/>
  <c r="BR53" i="44" s="1"/>
  <c r="BM25" i="46"/>
  <c r="BM311" i="264"/>
  <c r="BN67" i="44"/>
  <c r="BN12" i="346"/>
  <c r="BN13" i="346" s="1"/>
  <c r="BN17" i="346" s="1"/>
  <c r="BO90" i="44"/>
  <c r="BO127" i="44"/>
  <c r="BO39" i="28"/>
  <c r="BO11" i="28"/>
  <c r="BO106" i="44"/>
  <c r="BO174" i="44"/>
  <c r="BP2" i="259"/>
  <c r="BP252" i="264"/>
  <c r="BP99" i="264"/>
  <c r="BP256" i="264"/>
  <c r="BP41" i="264"/>
  <c r="BP42" i="264" s="1"/>
  <c r="BP46" i="264" s="1"/>
  <c r="BP47" i="264" s="1"/>
  <c r="BP31" i="264"/>
  <c r="BP21" i="264"/>
  <c r="BP26" i="264"/>
  <c r="BP2" i="264"/>
  <c r="BP2" i="262"/>
  <c r="BP2" i="49"/>
  <c r="BP2" i="28"/>
  <c r="BP2" i="346"/>
  <c r="BP2" i="261"/>
  <c r="BP2" i="260"/>
  <c r="BP2" i="46"/>
  <c r="BP11" i="271"/>
  <c r="BP12" i="271" s="1"/>
  <c r="BP15" i="271" s="1"/>
  <c r="BP16" i="271" s="1"/>
  <c r="BP2" i="271"/>
  <c r="BP2" i="258"/>
  <c r="BP2" i="353"/>
  <c r="BP87" i="44"/>
  <c r="BP88" i="44" s="1"/>
  <c r="BP22" i="262" s="1"/>
  <c r="BP63" i="44"/>
  <c r="BP54" i="44" s="1"/>
  <c r="BP55" i="44" s="1"/>
  <c r="BP79" i="44"/>
  <c r="BP80" i="44" s="1"/>
  <c r="BP190" i="44" s="1"/>
  <c r="BP59" i="44"/>
  <c r="BP60" i="44" s="1"/>
  <c r="BP36" i="261" s="1"/>
  <c r="BP40" i="44"/>
  <c r="BP41" i="44" s="1"/>
  <c r="BP31" i="44"/>
  <c r="BP33" i="44" s="1"/>
  <c r="BP2" i="44"/>
  <c r="BP25" i="44"/>
  <c r="BP27" i="44" s="1"/>
  <c r="BP11" i="353" s="1"/>
  <c r="BS5" i="259"/>
  <c r="BS5" i="264"/>
  <c r="BS5" i="49"/>
  <c r="BS5" i="258"/>
  <c r="BS5" i="262"/>
  <c r="BS16" i="346"/>
  <c r="BS18" i="346" s="1"/>
  <c r="BS23" i="346" s="1"/>
  <c r="BS5" i="28"/>
  <c r="BS5" i="353"/>
  <c r="BS5" i="260"/>
  <c r="BS5" i="346"/>
  <c r="BS5" i="46"/>
  <c r="BS5" i="271"/>
  <c r="BT10" i="44"/>
  <c r="BS13" i="44"/>
  <c r="BS14" i="44" s="1"/>
  <c r="BS43" i="44" s="1"/>
  <c r="BS5" i="44"/>
  <c r="BS5" i="261"/>
  <c r="BQ169" i="44"/>
  <c r="BQ101" i="44"/>
  <c r="BQ73" i="44"/>
  <c r="BQ23" i="44"/>
  <c r="BQ26" i="44"/>
  <c r="BN175" i="44"/>
  <c r="BN29" i="353" s="1"/>
  <c r="BO4" i="259"/>
  <c r="BO4" i="264"/>
  <c r="BO4" i="258"/>
  <c r="BO4" i="262"/>
  <c r="BO4" i="49"/>
  <c r="BO4" i="353"/>
  <c r="BO4" i="28"/>
  <c r="BO4" i="261"/>
  <c r="BO4" i="46"/>
  <c r="BO4" i="346"/>
  <c r="BO4" i="271"/>
  <c r="BO4" i="260"/>
  <c r="BO4" i="44"/>
  <c r="BO170" i="44"/>
  <c r="BO171" i="44" s="1"/>
  <c r="BO173" i="44" s="1"/>
  <c r="BO102" i="44"/>
  <c r="BO103" i="44" s="1"/>
  <c r="BO74" i="44"/>
  <c r="BO75" i="44" s="1"/>
  <c r="BO64" i="44"/>
  <c r="AF9" i="49"/>
  <c r="AD67" i="49"/>
  <c r="AD29" i="28"/>
  <c r="AD66" i="28"/>
  <c r="AD67" i="28" s="1"/>
  <c r="AD73" i="28" s="1"/>
  <c r="AE23" i="28"/>
  <c r="BO134" i="264" l="1"/>
  <c r="BM60" i="260"/>
  <c r="BM133" i="264"/>
  <c r="BM135" i="264" s="1"/>
  <c r="BM138" i="264" s="1"/>
  <c r="BP229" i="264"/>
  <c r="BP139" i="264"/>
  <c r="BO159" i="260"/>
  <c r="BO224" i="264"/>
  <c r="BM170" i="260"/>
  <c r="BM223" i="264"/>
  <c r="BL225" i="264"/>
  <c r="BL228" i="264" s="1"/>
  <c r="BK230" i="264"/>
  <c r="BP44" i="44"/>
  <c r="BQ45" i="44" s="1"/>
  <c r="BP10" i="261"/>
  <c r="BO87" i="261"/>
  <c r="BO11" i="261"/>
  <c r="BO12" i="261" s="1"/>
  <c r="BO93" i="261" s="1"/>
  <c r="BL208" i="264"/>
  <c r="BL210" i="264" s="1"/>
  <c r="BL213" i="264" s="1"/>
  <c r="BL215" i="264" s="1"/>
  <c r="BM148" i="260"/>
  <c r="BM149" i="260" s="1"/>
  <c r="BM152" i="260" s="1"/>
  <c r="BM154" i="260" s="1"/>
  <c r="BM169" i="260" s="1"/>
  <c r="BN144" i="260"/>
  <c r="BN145" i="260" s="1"/>
  <c r="BN158" i="260" s="1"/>
  <c r="BN160" i="260" s="1"/>
  <c r="BN147" i="260"/>
  <c r="BO23" i="260"/>
  <c r="BO24" i="260" s="1"/>
  <c r="BO29" i="260" s="1"/>
  <c r="BO140" i="260"/>
  <c r="BO141" i="260" s="1"/>
  <c r="BM26" i="46"/>
  <c r="BJ181" i="44"/>
  <c r="BJ36" i="260"/>
  <c r="BH187" i="44"/>
  <c r="BH191" i="44"/>
  <c r="BI182" i="44"/>
  <c r="BI183" i="44" s="1"/>
  <c r="BI85" i="261" s="1"/>
  <c r="BI186" i="44"/>
  <c r="BN50" i="260"/>
  <c r="BN31" i="260"/>
  <c r="BN112" i="264"/>
  <c r="BN114" i="264" s="1"/>
  <c r="BO128" i="260"/>
  <c r="BO30" i="260"/>
  <c r="BN129" i="260"/>
  <c r="BN133" i="260" s="1"/>
  <c r="BO13" i="46"/>
  <c r="BO14" i="46" s="1"/>
  <c r="BO24" i="46" s="1"/>
  <c r="BO119" i="260"/>
  <c r="BO120" i="260" s="1"/>
  <c r="BO127" i="260" s="1"/>
  <c r="BK168" i="260"/>
  <c r="BK178" i="264"/>
  <c r="BK180" i="264" s="1"/>
  <c r="BK183" i="264" s="1"/>
  <c r="BK185" i="264" s="1"/>
  <c r="BL132" i="260"/>
  <c r="BL134" i="260" s="1"/>
  <c r="BO209" i="264"/>
  <c r="BO153" i="260"/>
  <c r="BP214" i="264"/>
  <c r="BO56" i="260"/>
  <c r="BO149" i="264"/>
  <c r="BO113" i="260"/>
  <c r="BO91" i="260"/>
  <c r="BN112" i="260"/>
  <c r="BM114" i="260"/>
  <c r="BL261" i="264"/>
  <c r="BO86" i="260"/>
  <c r="BO87" i="260" s="1"/>
  <c r="BL167" i="260"/>
  <c r="BO108" i="260"/>
  <c r="BO109" i="260" s="1"/>
  <c r="BL163" i="264"/>
  <c r="BL165" i="264" s="1"/>
  <c r="BL168" i="264" s="1"/>
  <c r="BO179" i="264"/>
  <c r="BP184" i="264"/>
  <c r="BM90" i="260"/>
  <c r="BM92" i="260" s="1"/>
  <c r="BO164" i="264"/>
  <c r="BP169" i="264"/>
  <c r="BK123" i="264"/>
  <c r="BK125" i="264" s="1"/>
  <c r="BK170" i="264"/>
  <c r="BM165" i="260"/>
  <c r="BM118" i="264"/>
  <c r="BO46" i="260"/>
  <c r="BO47" i="260" s="1"/>
  <c r="BP113" i="264"/>
  <c r="BO68" i="261"/>
  <c r="BO194" i="264"/>
  <c r="BN12" i="260"/>
  <c r="BN13" i="260" s="1"/>
  <c r="BO11" i="260"/>
  <c r="BL120" i="264"/>
  <c r="BJ119" i="44"/>
  <c r="BI144" i="44"/>
  <c r="BI145" i="44" s="1"/>
  <c r="BJ13" i="28"/>
  <c r="BJ257" i="264"/>
  <c r="BJ258" i="264" s="1"/>
  <c r="BJ95" i="44"/>
  <c r="BJ96" i="44" s="1"/>
  <c r="BJ143" i="44"/>
  <c r="BJ111" i="44"/>
  <c r="BJ112" i="44" s="1"/>
  <c r="BK92" i="44"/>
  <c r="BH3" i="49"/>
  <c r="BH3" i="353"/>
  <c r="BH3" i="271"/>
  <c r="BH3" i="28"/>
  <c r="BH3" i="259"/>
  <c r="BH3" i="261"/>
  <c r="BH3" i="264"/>
  <c r="BH3" i="260"/>
  <c r="BH3" i="262"/>
  <c r="BH3" i="46"/>
  <c r="BH3" i="258"/>
  <c r="BH3" i="44"/>
  <c r="BH3" i="346"/>
  <c r="BI300" i="264"/>
  <c r="BI275" i="264"/>
  <c r="BI295" i="264"/>
  <c r="BI253" i="264"/>
  <c r="BI254" i="264" s="1"/>
  <c r="BI307" i="264"/>
  <c r="BI288" i="264"/>
  <c r="BI262" i="264"/>
  <c r="BI312" i="264"/>
  <c r="BI313" i="264" s="1"/>
  <c r="BK58" i="261"/>
  <c r="BK37" i="261"/>
  <c r="BL68" i="44"/>
  <c r="BK110" i="44"/>
  <c r="BK142" i="44"/>
  <c r="BK42" i="261"/>
  <c r="BI135" i="44"/>
  <c r="BI136" i="44" s="1"/>
  <c r="BJ129" i="44"/>
  <c r="BP154" i="264"/>
  <c r="BO119" i="264"/>
  <c r="BP199" i="264"/>
  <c r="BP124" i="264"/>
  <c r="BP48" i="44"/>
  <c r="BP49" i="44" s="1"/>
  <c r="BP125" i="44" s="1"/>
  <c r="BP141" i="44"/>
  <c r="BP12" i="353"/>
  <c r="BN21" i="262"/>
  <c r="BO175" i="44"/>
  <c r="BO29" i="353" s="1"/>
  <c r="BP78" i="264"/>
  <c r="BO12" i="346"/>
  <c r="BO13" i="346" s="1"/>
  <c r="BO17" i="346" s="1"/>
  <c r="BO67" i="44"/>
  <c r="BP90" i="44"/>
  <c r="BP127" i="44"/>
  <c r="BN33" i="346"/>
  <c r="BN18" i="353"/>
  <c r="BS18" i="44"/>
  <c r="BS19" i="44" s="1"/>
  <c r="BS22" i="44" s="1"/>
  <c r="BS53" i="44" s="1"/>
  <c r="BS32" i="44"/>
  <c r="BP39" i="28"/>
  <c r="BP11" i="28"/>
  <c r="BP174" i="44"/>
  <c r="BP106" i="44"/>
  <c r="BP4" i="259"/>
  <c r="BP4" i="264"/>
  <c r="BP4" i="262"/>
  <c r="BP4" i="49"/>
  <c r="BP4" i="28"/>
  <c r="BP4" i="261"/>
  <c r="BP4" i="353"/>
  <c r="BP4" i="346"/>
  <c r="BP4" i="258"/>
  <c r="BP4" i="271"/>
  <c r="BP4" i="260"/>
  <c r="BP4" i="46"/>
  <c r="BP4" i="44"/>
  <c r="BP170" i="44"/>
  <c r="BP171" i="44" s="1"/>
  <c r="BP173" i="44" s="1"/>
  <c r="BP102" i="44"/>
  <c r="BP103" i="44" s="1"/>
  <c r="BP74" i="44"/>
  <c r="BP75" i="44" s="1"/>
  <c r="BP64" i="44"/>
  <c r="BO16" i="353"/>
  <c r="BO105" i="44"/>
  <c r="BO107" i="44" s="1"/>
  <c r="BT5" i="259"/>
  <c r="BT5" i="264"/>
  <c r="BT5" i="258"/>
  <c r="BT5" i="262"/>
  <c r="BT5" i="49"/>
  <c r="BT5" i="353"/>
  <c r="BT5" i="260"/>
  <c r="BT5" i="346"/>
  <c r="BT5" i="261"/>
  <c r="BT5" i="46"/>
  <c r="BT5" i="28"/>
  <c r="BT5" i="271"/>
  <c r="BT16" i="346"/>
  <c r="BT18" i="346" s="1"/>
  <c r="BT23" i="346" s="1"/>
  <c r="BT13" i="44"/>
  <c r="BT14" i="44" s="1"/>
  <c r="BT43" i="44" s="1"/>
  <c r="BT5" i="44"/>
  <c r="BU10" i="44"/>
  <c r="BP45" i="353"/>
  <c r="BP28" i="258"/>
  <c r="BP47" i="28"/>
  <c r="BP115" i="44"/>
  <c r="BQ116" i="44" s="1"/>
  <c r="BQ33" i="262" s="1"/>
  <c r="BP89" i="262"/>
  <c r="BP16" i="258"/>
  <c r="BP91" i="44"/>
  <c r="BP34" i="346"/>
  <c r="BP47" i="346"/>
  <c r="BP58" i="28"/>
  <c r="BP66" i="258"/>
  <c r="BP118" i="44"/>
  <c r="BP80" i="258"/>
  <c r="BP30" i="28"/>
  <c r="BP101" i="262"/>
  <c r="BP128" i="44"/>
  <c r="BQ256" i="264"/>
  <c r="BQ2" i="259"/>
  <c r="BQ99" i="264"/>
  <c r="BQ252" i="264"/>
  <c r="BQ26" i="264"/>
  <c r="BQ2" i="264"/>
  <c r="BQ41" i="264"/>
  <c r="BQ42" i="264" s="1"/>
  <c r="BQ46" i="264" s="1"/>
  <c r="BQ47" i="264" s="1"/>
  <c r="BQ31" i="264"/>
  <c r="BQ2" i="49"/>
  <c r="BQ21" i="264"/>
  <c r="BQ2" i="262"/>
  <c r="BQ2" i="346"/>
  <c r="BQ2" i="258"/>
  <c r="BQ2" i="353"/>
  <c r="BQ2" i="28"/>
  <c r="BQ2" i="261"/>
  <c r="BQ2" i="46"/>
  <c r="BQ79" i="44"/>
  <c r="BQ80" i="44" s="1"/>
  <c r="BQ190" i="44" s="1"/>
  <c r="BQ59" i="44"/>
  <c r="BQ60" i="44" s="1"/>
  <c r="BQ36" i="261" s="1"/>
  <c r="BQ40" i="44"/>
  <c r="BQ41" i="44" s="1"/>
  <c r="BQ31" i="44"/>
  <c r="BQ33" i="44" s="1"/>
  <c r="BQ11" i="271"/>
  <c r="BQ12" i="271" s="1"/>
  <c r="BQ15" i="271" s="1"/>
  <c r="BQ16" i="271" s="1"/>
  <c r="BQ2" i="260"/>
  <c r="BQ25" i="44"/>
  <c r="BQ27" i="44" s="1"/>
  <c r="BQ11" i="353" s="1"/>
  <c r="BQ87" i="44"/>
  <c r="BQ88" i="44" s="1"/>
  <c r="BQ22" i="262" s="1"/>
  <c r="BQ63" i="44"/>
  <c r="BQ54" i="44" s="1"/>
  <c r="BQ55" i="44" s="1"/>
  <c r="BQ2" i="44"/>
  <c r="BQ2" i="271"/>
  <c r="BN311" i="264"/>
  <c r="BN25" i="46"/>
  <c r="BN26" i="46" s="1"/>
  <c r="BP126" i="44"/>
  <c r="BP66" i="44"/>
  <c r="BP30" i="271"/>
  <c r="BP31" i="271" s="1"/>
  <c r="BP20" i="271"/>
  <c r="BP21" i="271" s="1"/>
  <c r="BP19" i="46" s="1"/>
  <c r="BP20" i="46" s="1"/>
  <c r="BP25" i="271"/>
  <c r="BP26" i="271" s="1"/>
  <c r="BP66" i="264"/>
  <c r="BP54" i="264"/>
  <c r="BP60" i="264"/>
  <c r="BP72" i="264"/>
  <c r="BR23" i="44"/>
  <c r="BR26" i="44"/>
  <c r="BR101" i="44"/>
  <c r="BR73" i="44"/>
  <c r="BR169" i="44"/>
  <c r="AF18" i="28"/>
  <c r="AF12" i="28"/>
  <c r="AF14" i="28" s="1"/>
  <c r="AF19" i="28" s="1"/>
  <c r="AF24" i="28"/>
  <c r="AE65" i="28"/>
  <c r="AE17" i="28"/>
  <c r="AE20" i="28" s="1"/>
  <c r="AE25" i="28" s="1"/>
  <c r="AE26" i="28" s="1"/>
  <c r="AG263" i="264"/>
  <c r="BM208" i="264" l="1"/>
  <c r="BM210" i="264" s="1"/>
  <c r="BM213" i="264" s="1"/>
  <c r="BM215" i="264" s="1"/>
  <c r="BP134" i="264"/>
  <c r="BN60" i="260"/>
  <c r="BN133" i="264"/>
  <c r="BN135" i="264" s="1"/>
  <c r="BN138" i="264" s="1"/>
  <c r="BQ229" i="264"/>
  <c r="BQ139" i="264"/>
  <c r="BN170" i="260"/>
  <c r="BN223" i="264"/>
  <c r="BP159" i="260"/>
  <c r="BP224" i="264"/>
  <c r="BM225" i="264"/>
  <c r="BM228" i="264" s="1"/>
  <c r="BL230" i="264"/>
  <c r="BQ44" i="44"/>
  <c r="BR45" i="44" s="1"/>
  <c r="BQ10" i="261"/>
  <c r="BP87" i="261"/>
  <c r="BP11" i="261"/>
  <c r="BP12" i="261" s="1"/>
  <c r="BP93" i="261" s="1"/>
  <c r="BN148" i="260"/>
  <c r="BN149" i="260" s="1"/>
  <c r="BN152" i="260" s="1"/>
  <c r="BN154" i="260" s="1"/>
  <c r="BN169" i="260" s="1"/>
  <c r="BO144" i="260"/>
  <c r="BO145" i="260" s="1"/>
  <c r="BO158" i="260" s="1"/>
  <c r="BO160" i="260" s="1"/>
  <c r="BO147" i="260"/>
  <c r="BP23" i="260"/>
  <c r="BP24" i="260" s="1"/>
  <c r="BP29" i="260" s="1"/>
  <c r="BP140" i="260"/>
  <c r="BP141" i="260" s="1"/>
  <c r="BK181" i="44"/>
  <c r="BK36" i="260"/>
  <c r="BI187" i="44"/>
  <c r="BI191" i="44"/>
  <c r="BJ182" i="44"/>
  <c r="BJ183" i="44" s="1"/>
  <c r="BJ85" i="261" s="1"/>
  <c r="BJ186" i="44"/>
  <c r="BO31" i="260"/>
  <c r="BO50" i="260"/>
  <c r="BP128" i="260"/>
  <c r="BP30" i="260"/>
  <c r="BO129" i="260"/>
  <c r="BO133" i="260" s="1"/>
  <c r="BO112" i="264"/>
  <c r="BO114" i="264" s="1"/>
  <c r="BP13" i="46"/>
  <c r="BP14" i="46" s="1"/>
  <c r="BP24" i="46" s="1"/>
  <c r="BP119" i="260"/>
  <c r="BP120" i="260" s="1"/>
  <c r="BP127" i="260" s="1"/>
  <c r="BL168" i="260"/>
  <c r="BL178" i="264"/>
  <c r="BL180" i="264" s="1"/>
  <c r="BL183" i="264" s="1"/>
  <c r="BL185" i="264" s="1"/>
  <c r="BM132" i="260"/>
  <c r="BM134" i="260" s="1"/>
  <c r="BP209" i="264"/>
  <c r="BP153" i="260"/>
  <c r="BQ214" i="264"/>
  <c r="BP149" i="264"/>
  <c r="BP56" i="260"/>
  <c r="BP113" i="260"/>
  <c r="BP91" i="260"/>
  <c r="BO112" i="260"/>
  <c r="BN114" i="260"/>
  <c r="BM261" i="264"/>
  <c r="BP86" i="260"/>
  <c r="BP87" i="260" s="1"/>
  <c r="BM167" i="260"/>
  <c r="BP108" i="260"/>
  <c r="BP109" i="260" s="1"/>
  <c r="BP179" i="264"/>
  <c r="BM163" i="264"/>
  <c r="BM165" i="264" s="1"/>
  <c r="BM168" i="264" s="1"/>
  <c r="BQ184" i="264"/>
  <c r="BN90" i="260"/>
  <c r="BN92" i="260" s="1"/>
  <c r="BP164" i="264"/>
  <c r="BQ169" i="264"/>
  <c r="BL123" i="264"/>
  <c r="BL125" i="264" s="1"/>
  <c r="BL170" i="264"/>
  <c r="BN165" i="260"/>
  <c r="BN118" i="264"/>
  <c r="BP46" i="260"/>
  <c r="BP47" i="260" s="1"/>
  <c r="BQ113" i="264"/>
  <c r="BP68" i="261"/>
  <c r="BP194" i="264"/>
  <c r="BO12" i="260"/>
  <c r="BO13" i="260" s="1"/>
  <c r="BP11" i="260"/>
  <c r="BI3" i="259"/>
  <c r="BI3" i="258"/>
  <c r="BI3" i="28"/>
  <c r="BI3" i="44"/>
  <c r="BI3" i="264"/>
  <c r="BI3" i="353"/>
  <c r="BI3" i="46"/>
  <c r="BI3" i="49"/>
  <c r="BI3" i="260"/>
  <c r="BI3" i="346"/>
  <c r="BI3" i="262"/>
  <c r="BI3" i="271"/>
  <c r="BI3" i="261"/>
  <c r="BL58" i="261"/>
  <c r="BL42" i="261"/>
  <c r="BM68" i="44"/>
  <c r="BL110" i="44"/>
  <c r="BL37" i="261"/>
  <c r="BL142" i="44"/>
  <c r="BJ307" i="264"/>
  <c r="BJ253" i="264"/>
  <c r="BJ254" i="264" s="1"/>
  <c r="BJ275" i="264"/>
  <c r="BJ312" i="264"/>
  <c r="BJ313" i="264" s="1"/>
  <c r="BJ300" i="264"/>
  <c r="BJ288" i="264"/>
  <c r="BJ262" i="264"/>
  <c r="BJ295" i="264"/>
  <c r="BK129" i="44"/>
  <c r="BJ135" i="44"/>
  <c r="BJ136" i="44" s="1"/>
  <c r="BK95" i="44"/>
  <c r="BK96" i="44" s="1"/>
  <c r="BL92" i="44"/>
  <c r="BK143" i="44"/>
  <c r="BK13" i="28"/>
  <c r="BK257" i="264"/>
  <c r="BK258" i="264" s="1"/>
  <c r="BK111" i="44"/>
  <c r="BK112" i="44" s="1"/>
  <c r="BJ144" i="44"/>
  <c r="BJ145" i="44" s="1"/>
  <c r="BK119" i="44"/>
  <c r="BQ154" i="264"/>
  <c r="BP119" i="264"/>
  <c r="BQ199" i="264"/>
  <c r="BQ124" i="264"/>
  <c r="BQ48" i="44"/>
  <c r="BQ49" i="44" s="1"/>
  <c r="BQ125" i="44" s="1"/>
  <c r="BQ141" i="44"/>
  <c r="BQ12" i="353"/>
  <c r="BO21" i="262"/>
  <c r="BP175" i="44"/>
  <c r="BP29" i="353" s="1"/>
  <c r="BQ78" i="264"/>
  <c r="BR2" i="259"/>
  <c r="BR99" i="264"/>
  <c r="BR252" i="264"/>
  <c r="BR41" i="264"/>
  <c r="BR42" i="264" s="1"/>
  <c r="BR46" i="264" s="1"/>
  <c r="BR47" i="264" s="1"/>
  <c r="BR256" i="264"/>
  <c r="BR31" i="264"/>
  <c r="BR26" i="264"/>
  <c r="BR21" i="264"/>
  <c r="BR2" i="49"/>
  <c r="BR2" i="258"/>
  <c r="BR2" i="262"/>
  <c r="BR2" i="353"/>
  <c r="BR2" i="260"/>
  <c r="BR2" i="28"/>
  <c r="BR2" i="261"/>
  <c r="BR2" i="264"/>
  <c r="BR2" i="346"/>
  <c r="BR2" i="46"/>
  <c r="BR11" i="271"/>
  <c r="BR12" i="271" s="1"/>
  <c r="BR15" i="271" s="1"/>
  <c r="BR16" i="271" s="1"/>
  <c r="BR2" i="271"/>
  <c r="BR25" i="44"/>
  <c r="BR27" i="44" s="1"/>
  <c r="BR11" i="353" s="1"/>
  <c r="BR87" i="44"/>
  <c r="BR88" i="44" s="1"/>
  <c r="BR22" i="262" s="1"/>
  <c r="BR63" i="44"/>
  <c r="BR54" i="44" s="1"/>
  <c r="BR55" i="44" s="1"/>
  <c r="BR79" i="44"/>
  <c r="BR80" i="44" s="1"/>
  <c r="BR190" i="44" s="1"/>
  <c r="BR59" i="44"/>
  <c r="BR60" i="44" s="1"/>
  <c r="BR36" i="261" s="1"/>
  <c r="BR2" i="44"/>
  <c r="BR40" i="44"/>
  <c r="BR41" i="44" s="1"/>
  <c r="BR31" i="44"/>
  <c r="BR33" i="44" s="1"/>
  <c r="BQ91" i="44"/>
  <c r="BQ89" i="262"/>
  <c r="BQ28" i="258"/>
  <c r="BQ45" i="353"/>
  <c r="BQ16" i="258"/>
  <c r="BQ47" i="28"/>
  <c r="BQ115" i="44"/>
  <c r="BR116" i="44" s="1"/>
  <c r="BR33" i="262" s="1"/>
  <c r="BQ34" i="346"/>
  <c r="BQ47" i="346"/>
  <c r="BQ11" i="28"/>
  <c r="BQ39" i="28"/>
  <c r="BQ174" i="44"/>
  <c r="BQ106" i="44"/>
  <c r="BQ72" i="264"/>
  <c r="BQ60" i="264"/>
  <c r="BQ66" i="264"/>
  <c r="BQ54" i="264"/>
  <c r="BQ80" i="258"/>
  <c r="BQ118" i="44"/>
  <c r="BQ58" i="28"/>
  <c r="BQ101" i="262"/>
  <c r="BQ30" i="28"/>
  <c r="BQ66" i="258"/>
  <c r="BQ128" i="44"/>
  <c r="BQ66" i="44"/>
  <c r="BQ126" i="44"/>
  <c r="BO311" i="264"/>
  <c r="BO25" i="46"/>
  <c r="BO26" i="46" s="1"/>
  <c r="BU5" i="259"/>
  <c r="BU5" i="264"/>
  <c r="BU5" i="262"/>
  <c r="BU5" i="49"/>
  <c r="BU5" i="28"/>
  <c r="BU5" i="258"/>
  <c r="BU5" i="353"/>
  <c r="BU5" i="346"/>
  <c r="BU5" i="261"/>
  <c r="BU16" i="346"/>
  <c r="BU18" i="346" s="1"/>
  <c r="BU23" i="346" s="1"/>
  <c r="BU5" i="271"/>
  <c r="BU5" i="260"/>
  <c r="BU5" i="46"/>
  <c r="BU5" i="44"/>
  <c r="BV10" i="44"/>
  <c r="BU13" i="44"/>
  <c r="BU14" i="44" s="1"/>
  <c r="BU43" i="44" s="1"/>
  <c r="BS169" i="44"/>
  <c r="BS26" i="44"/>
  <c r="BS101" i="44"/>
  <c r="BS73" i="44"/>
  <c r="BS23" i="44"/>
  <c r="BP67" i="44"/>
  <c r="BP12" i="346"/>
  <c r="BP13" i="346" s="1"/>
  <c r="BP17" i="346" s="1"/>
  <c r="BQ170" i="44"/>
  <c r="BQ171" i="44" s="1"/>
  <c r="BQ173" i="44" s="1"/>
  <c r="BQ102" i="44"/>
  <c r="BQ103" i="44" s="1"/>
  <c r="BQ74" i="44"/>
  <c r="BQ75" i="44" s="1"/>
  <c r="BQ64" i="44"/>
  <c r="BQ25" i="271"/>
  <c r="BQ26" i="271" s="1"/>
  <c r="BQ20" i="271"/>
  <c r="BQ21" i="271" s="1"/>
  <c r="BQ19" i="46" s="1"/>
  <c r="BQ20" i="46" s="1"/>
  <c r="BQ30" i="271"/>
  <c r="BQ31" i="271" s="1"/>
  <c r="BQ127" i="44"/>
  <c r="BQ90" i="44"/>
  <c r="BO18" i="353"/>
  <c r="BO33" i="346"/>
  <c r="BP105" i="44"/>
  <c r="BP107" i="44" s="1"/>
  <c r="BP16" i="353"/>
  <c r="BQ4" i="259"/>
  <c r="BQ4" i="264"/>
  <c r="BQ4" i="49"/>
  <c r="BQ4" i="346"/>
  <c r="BQ4" i="262"/>
  <c r="BQ4" i="353"/>
  <c r="BQ4" i="28"/>
  <c r="BQ4" i="258"/>
  <c r="BQ4" i="261"/>
  <c r="BQ4" i="260"/>
  <c r="BQ4" i="46"/>
  <c r="BQ4" i="271"/>
  <c r="BQ4" i="44"/>
  <c r="BT18" i="44"/>
  <c r="BT19" i="44" s="1"/>
  <c r="BT22" i="44" s="1"/>
  <c r="BT53" i="44" s="1"/>
  <c r="BT32" i="44"/>
  <c r="AE67" i="49"/>
  <c r="AE66" i="28"/>
  <c r="AE67" i="28" s="1"/>
  <c r="AE73" i="28" s="1"/>
  <c r="AF23" i="28"/>
  <c r="AE29" i="28"/>
  <c r="BQ134" i="264" l="1"/>
  <c r="BO60" i="260"/>
  <c r="BO133" i="264"/>
  <c r="BO135" i="264" s="1"/>
  <c r="BO138" i="264" s="1"/>
  <c r="BR229" i="264"/>
  <c r="BR139" i="264"/>
  <c r="BO170" i="260"/>
  <c r="BO223" i="264"/>
  <c r="BQ159" i="260"/>
  <c r="BQ224" i="264"/>
  <c r="BM230" i="264"/>
  <c r="BN225" i="264"/>
  <c r="BN228" i="264" s="1"/>
  <c r="BN208" i="264"/>
  <c r="BN210" i="264" s="1"/>
  <c r="BN213" i="264" s="1"/>
  <c r="BN215" i="264" s="1"/>
  <c r="BQ87" i="261"/>
  <c r="BQ11" i="261"/>
  <c r="BQ12" i="261" s="1"/>
  <c r="BQ93" i="261" s="1"/>
  <c r="BR44" i="44"/>
  <c r="BS45" i="44" s="1"/>
  <c r="BR10" i="261"/>
  <c r="BO148" i="260"/>
  <c r="BO149" i="260" s="1"/>
  <c r="BO152" i="260" s="1"/>
  <c r="BO154" i="260" s="1"/>
  <c r="BO169" i="260" s="1"/>
  <c r="BP144" i="260"/>
  <c r="BP145" i="260" s="1"/>
  <c r="BP158" i="260" s="1"/>
  <c r="BP160" i="260" s="1"/>
  <c r="BP147" i="260"/>
  <c r="BQ23" i="260"/>
  <c r="BQ24" i="260" s="1"/>
  <c r="BQ29" i="260" s="1"/>
  <c r="BQ140" i="260"/>
  <c r="BQ141" i="260" s="1"/>
  <c r="BL181" i="44"/>
  <c r="BL36" i="260"/>
  <c r="BJ187" i="44"/>
  <c r="BJ191" i="44"/>
  <c r="BK182" i="44"/>
  <c r="BK183" i="44" s="1"/>
  <c r="BK85" i="261" s="1"/>
  <c r="BK186" i="44"/>
  <c r="BP50" i="260"/>
  <c r="BP31" i="260"/>
  <c r="BP112" i="264"/>
  <c r="BP114" i="264" s="1"/>
  <c r="BQ128" i="260"/>
  <c r="BQ30" i="260"/>
  <c r="BP129" i="260"/>
  <c r="BP133" i="260" s="1"/>
  <c r="BQ13" i="46"/>
  <c r="BQ14" i="46" s="1"/>
  <c r="BQ24" i="46" s="1"/>
  <c r="BQ119" i="260"/>
  <c r="BQ120" i="260" s="1"/>
  <c r="BQ127" i="260" s="1"/>
  <c r="BM168" i="260"/>
  <c r="BM178" i="264"/>
  <c r="BM180" i="264" s="1"/>
  <c r="BM183" i="264" s="1"/>
  <c r="BM185" i="264" s="1"/>
  <c r="BN132" i="260"/>
  <c r="BN134" i="260" s="1"/>
  <c r="BQ209" i="264"/>
  <c r="BQ153" i="260"/>
  <c r="BR214" i="264"/>
  <c r="BQ149" i="264"/>
  <c r="BQ56" i="260"/>
  <c r="BQ113" i="260"/>
  <c r="BQ91" i="260"/>
  <c r="BP112" i="260"/>
  <c r="BO114" i="260"/>
  <c r="BN261" i="264"/>
  <c r="BQ86" i="260"/>
  <c r="BQ87" i="260" s="1"/>
  <c r="BN167" i="260"/>
  <c r="BQ108" i="260"/>
  <c r="BQ109" i="260" s="1"/>
  <c r="BQ179" i="264"/>
  <c r="BN163" i="264"/>
  <c r="BN165" i="264" s="1"/>
  <c r="BN168" i="264" s="1"/>
  <c r="BR184" i="264"/>
  <c r="BO90" i="260"/>
  <c r="BO92" i="260" s="1"/>
  <c r="BQ164" i="264"/>
  <c r="BR169" i="264"/>
  <c r="BO165" i="260"/>
  <c r="BO118" i="264"/>
  <c r="BQ46" i="260"/>
  <c r="BQ47" i="260" s="1"/>
  <c r="BR113" i="264"/>
  <c r="BQ68" i="261"/>
  <c r="BQ194" i="264"/>
  <c r="BP12" i="260"/>
  <c r="BP13" i="260" s="1"/>
  <c r="BN120" i="264"/>
  <c r="BM120" i="264"/>
  <c r="BQ11" i="260"/>
  <c r="BL119" i="44"/>
  <c r="BK144" i="44"/>
  <c r="BK145" i="44" s="1"/>
  <c r="BM58" i="261"/>
  <c r="BM37" i="261"/>
  <c r="BM142" i="44"/>
  <c r="BN68" i="44"/>
  <c r="BM42" i="261"/>
  <c r="BM110" i="44"/>
  <c r="BJ3" i="259"/>
  <c r="BJ3" i="262"/>
  <c r="BJ3" i="28"/>
  <c r="BJ3" i="44"/>
  <c r="BJ3" i="264"/>
  <c r="BJ3" i="346"/>
  <c r="BJ3" i="260"/>
  <c r="BJ3" i="49"/>
  <c r="BJ3" i="353"/>
  <c r="BJ3" i="46"/>
  <c r="BJ3" i="258"/>
  <c r="BJ3" i="261"/>
  <c r="BJ3" i="271"/>
  <c r="BK295" i="264"/>
  <c r="BK312" i="264"/>
  <c r="BK313" i="264" s="1"/>
  <c r="BK253" i="264"/>
  <c r="BK254" i="264" s="1"/>
  <c r="BK300" i="264"/>
  <c r="BK262" i="264"/>
  <c r="BK288" i="264"/>
  <c r="BK275" i="264"/>
  <c r="BK307" i="264"/>
  <c r="BK135" i="44"/>
  <c r="BK136" i="44" s="1"/>
  <c r="BL129" i="44"/>
  <c r="BL111" i="44"/>
  <c r="BL112" i="44" s="1"/>
  <c r="BM92" i="44"/>
  <c r="BL143" i="44"/>
  <c r="BL257" i="264"/>
  <c r="BL258" i="264" s="1"/>
  <c r="BL95" i="44"/>
  <c r="BL96" i="44" s="1"/>
  <c r="BL13" i="28"/>
  <c r="BR154" i="264"/>
  <c r="BQ119" i="264"/>
  <c r="BR199" i="264"/>
  <c r="BR124" i="264"/>
  <c r="BR141" i="44"/>
  <c r="BR48" i="44"/>
  <c r="BR49" i="44" s="1"/>
  <c r="BR125" i="44" s="1"/>
  <c r="BR12" i="353"/>
  <c r="BP21" i="262"/>
  <c r="BR78" i="264"/>
  <c r="BV5" i="259"/>
  <c r="BV5" i="264"/>
  <c r="BV5" i="49"/>
  <c r="BV5" i="258"/>
  <c r="BV16" i="346"/>
  <c r="BV18" i="346" s="1"/>
  <c r="BV23" i="346" s="1"/>
  <c r="BV5" i="346"/>
  <c r="BV5" i="262"/>
  <c r="BV5" i="28"/>
  <c r="BV5" i="353"/>
  <c r="BV5" i="260"/>
  <c r="BV5" i="46"/>
  <c r="BV5" i="261"/>
  <c r="BV5" i="271"/>
  <c r="BV5" i="44"/>
  <c r="BW10" i="44"/>
  <c r="BV13" i="44"/>
  <c r="BV14" i="44" s="1"/>
  <c r="BV43" i="44" s="1"/>
  <c r="BR126" i="44"/>
  <c r="BR66" i="44"/>
  <c r="BR54" i="264"/>
  <c r="BR66" i="264"/>
  <c r="BR60" i="264"/>
  <c r="BR72" i="264"/>
  <c r="BQ105" i="44"/>
  <c r="BQ107" i="44" s="1"/>
  <c r="BT26" i="44"/>
  <c r="BT101" i="44"/>
  <c r="BT73" i="44"/>
  <c r="BT169" i="44"/>
  <c r="BT23" i="44"/>
  <c r="BQ175" i="44"/>
  <c r="BQ29" i="353" s="1"/>
  <c r="BR66" i="258"/>
  <c r="BR128" i="44"/>
  <c r="BR80" i="258"/>
  <c r="BR118" i="44"/>
  <c r="BR30" i="28"/>
  <c r="BR101" i="262"/>
  <c r="BR58" i="28"/>
  <c r="BR4" i="259"/>
  <c r="BR4" i="49"/>
  <c r="BR4" i="258"/>
  <c r="BR4" i="262"/>
  <c r="BR4" i="264"/>
  <c r="BR4" i="346"/>
  <c r="BR4" i="260"/>
  <c r="BR4" i="261"/>
  <c r="BR4" i="46"/>
  <c r="BR4" i="28"/>
  <c r="BR4" i="271"/>
  <c r="BR4" i="44"/>
  <c r="BR4" i="353"/>
  <c r="BR127" i="44"/>
  <c r="BR90" i="44"/>
  <c r="BR11" i="28"/>
  <c r="BR39" i="28"/>
  <c r="BR174" i="44"/>
  <c r="BR106" i="44"/>
  <c r="BQ12" i="346"/>
  <c r="BQ13" i="346" s="1"/>
  <c r="BQ17" i="346" s="1"/>
  <c r="BQ67" i="44"/>
  <c r="BS2" i="259"/>
  <c r="BS256" i="264"/>
  <c r="BS99" i="264"/>
  <c r="BS252" i="264"/>
  <c r="BS41" i="264"/>
  <c r="BS42" i="264" s="1"/>
  <c r="BS46" i="264" s="1"/>
  <c r="BS47" i="264" s="1"/>
  <c r="BS31" i="264"/>
  <c r="BS21" i="264"/>
  <c r="BS2" i="264"/>
  <c r="BS2" i="258"/>
  <c r="BS2" i="262"/>
  <c r="BS2" i="353"/>
  <c r="BS26" i="264"/>
  <c r="BS2" i="28"/>
  <c r="BS2" i="261"/>
  <c r="BS2" i="46"/>
  <c r="BS2" i="346"/>
  <c r="BS2" i="49"/>
  <c r="BS11" i="271"/>
  <c r="BS12" i="271" s="1"/>
  <c r="BS15" i="271" s="1"/>
  <c r="BS16" i="271" s="1"/>
  <c r="BS2" i="271"/>
  <c r="BS2" i="260"/>
  <c r="BS25" i="44"/>
  <c r="BS27" i="44" s="1"/>
  <c r="BS11" i="353" s="1"/>
  <c r="BS87" i="44"/>
  <c r="BS88" i="44" s="1"/>
  <c r="BS22" i="262" s="1"/>
  <c r="BS63" i="44"/>
  <c r="BS54" i="44" s="1"/>
  <c r="BS55" i="44" s="1"/>
  <c r="BS79" i="44"/>
  <c r="BS80" i="44" s="1"/>
  <c r="BS190" i="44" s="1"/>
  <c r="BS59" i="44"/>
  <c r="BS60" i="44" s="1"/>
  <c r="BS36" i="261" s="1"/>
  <c r="BS40" i="44"/>
  <c r="BS41" i="44" s="1"/>
  <c r="BS31" i="44"/>
  <c r="BS33" i="44" s="1"/>
  <c r="BS2" i="44"/>
  <c r="BQ16" i="353"/>
  <c r="BR102" i="44"/>
  <c r="BR103" i="44" s="1"/>
  <c r="BR74" i="44"/>
  <c r="BR75" i="44" s="1"/>
  <c r="BR170" i="44"/>
  <c r="BR171" i="44" s="1"/>
  <c r="BR173" i="44" s="1"/>
  <c r="BR64" i="44"/>
  <c r="BR25" i="271"/>
  <c r="BR26" i="271" s="1"/>
  <c r="BR20" i="271"/>
  <c r="BR21" i="271" s="1"/>
  <c r="BR19" i="46" s="1"/>
  <c r="BR20" i="46" s="1"/>
  <c r="BR30" i="271"/>
  <c r="BR31" i="271" s="1"/>
  <c r="BP33" i="346"/>
  <c r="BP18" i="353"/>
  <c r="BP311" i="264"/>
  <c r="BP25" i="46"/>
  <c r="BP26" i="46" s="1"/>
  <c r="BU32" i="44"/>
  <c r="BU18" i="44"/>
  <c r="BU19" i="44" s="1"/>
  <c r="BU22" i="44" s="1"/>
  <c r="BU53" i="44" s="1"/>
  <c r="BR89" i="262"/>
  <c r="BR91" i="44"/>
  <c r="BR45" i="353"/>
  <c r="BR34" i="346"/>
  <c r="BR47" i="346"/>
  <c r="BR16" i="258"/>
  <c r="BR115" i="44"/>
  <c r="BS116" i="44" s="1"/>
  <c r="BS33" i="262" s="1"/>
  <c r="BR47" i="28"/>
  <c r="BR28" i="258"/>
  <c r="AG9" i="49"/>
  <c r="AG18" i="28"/>
  <c r="AG24" i="28"/>
  <c r="AG12" i="28"/>
  <c r="AG14" i="28" s="1"/>
  <c r="AG19" i="28" s="1"/>
  <c r="AF65" i="28"/>
  <c r="AF17" i="28"/>
  <c r="AF20" i="28" s="1"/>
  <c r="AF25" i="28" s="1"/>
  <c r="AF26" i="28" s="1"/>
  <c r="AH263" i="264"/>
  <c r="BR134" i="264" l="1"/>
  <c r="BP60" i="260"/>
  <c r="BP133" i="264"/>
  <c r="BP135" i="264" s="1"/>
  <c r="BP138" i="264" s="1"/>
  <c r="BS229" i="264"/>
  <c r="BS139" i="264"/>
  <c r="BR159" i="260"/>
  <c r="BR224" i="264"/>
  <c r="BP170" i="260"/>
  <c r="BP223" i="264"/>
  <c r="BN230" i="264"/>
  <c r="BO225" i="264"/>
  <c r="BO228" i="264" s="1"/>
  <c r="BO208" i="264"/>
  <c r="BO210" i="264" s="1"/>
  <c r="BO213" i="264" s="1"/>
  <c r="BO215" i="264" s="1"/>
  <c r="BR87" i="261"/>
  <c r="BR11" i="261"/>
  <c r="BR12" i="261" s="1"/>
  <c r="BR93" i="261" s="1"/>
  <c r="BS44" i="44"/>
  <c r="BT45" i="44" s="1"/>
  <c r="BS10" i="261"/>
  <c r="BP148" i="260"/>
  <c r="BP149" i="260" s="1"/>
  <c r="BP152" i="260" s="1"/>
  <c r="BP154" i="260" s="1"/>
  <c r="BP169" i="260" s="1"/>
  <c r="BQ144" i="260"/>
  <c r="BQ145" i="260" s="1"/>
  <c r="BQ158" i="260" s="1"/>
  <c r="BQ160" i="260" s="1"/>
  <c r="BQ147" i="260"/>
  <c r="BR23" i="260"/>
  <c r="BR24" i="260" s="1"/>
  <c r="BR29" i="260" s="1"/>
  <c r="BR140" i="260"/>
  <c r="BR141" i="260" s="1"/>
  <c r="BM181" i="44"/>
  <c r="BM36" i="260"/>
  <c r="BK187" i="44"/>
  <c r="BK191" i="44"/>
  <c r="BL182" i="44"/>
  <c r="BL183" i="44" s="1"/>
  <c r="BL85" i="261" s="1"/>
  <c r="BL186" i="44"/>
  <c r="BQ50" i="260"/>
  <c r="BQ31" i="260"/>
  <c r="BQ112" i="264"/>
  <c r="BQ114" i="264" s="1"/>
  <c r="BR128" i="260"/>
  <c r="BR30" i="260"/>
  <c r="BQ129" i="260"/>
  <c r="BQ133" i="260" s="1"/>
  <c r="BR13" i="46"/>
  <c r="BR14" i="46" s="1"/>
  <c r="BR24" i="46" s="1"/>
  <c r="BR119" i="260"/>
  <c r="BR120" i="260" s="1"/>
  <c r="BR127" i="260" s="1"/>
  <c r="BN168" i="260"/>
  <c r="BN178" i="264"/>
  <c r="BN180" i="264" s="1"/>
  <c r="BN183" i="264" s="1"/>
  <c r="BN185" i="264" s="1"/>
  <c r="BO132" i="260"/>
  <c r="BO134" i="260" s="1"/>
  <c r="BR209" i="264"/>
  <c r="BR153" i="260"/>
  <c r="BS214" i="264"/>
  <c r="BR149" i="264"/>
  <c r="BR56" i="260"/>
  <c r="BR113" i="260"/>
  <c r="BR91" i="260"/>
  <c r="BQ112" i="260"/>
  <c r="BP114" i="260"/>
  <c r="BO261" i="264"/>
  <c r="BR86" i="260"/>
  <c r="BR87" i="260" s="1"/>
  <c r="BO167" i="260"/>
  <c r="BR108" i="260"/>
  <c r="BR109" i="260" s="1"/>
  <c r="BR179" i="264"/>
  <c r="BO163" i="264"/>
  <c r="BO165" i="264" s="1"/>
  <c r="BO168" i="264" s="1"/>
  <c r="BS184" i="264"/>
  <c r="BP90" i="260"/>
  <c r="BP92" i="260" s="1"/>
  <c r="BR164" i="264"/>
  <c r="BS169" i="264"/>
  <c r="BN123" i="264"/>
  <c r="BN125" i="264" s="1"/>
  <c r="BN170" i="264"/>
  <c r="BM123" i="264"/>
  <c r="BM125" i="264" s="1"/>
  <c r="BM170" i="264"/>
  <c r="BP165" i="260"/>
  <c r="BP118" i="264"/>
  <c r="BR46" i="260"/>
  <c r="BR47" i="260" s="1"/>
  <c r="BS113" i="264"/>
  <c r="BR68" i="261"/>
  <c r="BR194" i="264"/>
  <c r="BQ12" i="260"/>
  <c r="BQ13" i="260" s="1"/>
  <c r="BR11" i="260"/>
  <c r="BM143" i="44"/>
  <c r="BM111" i="44"/>
  <c r="BM112" i="44" s="1"/>
  <c r="BM13" i="28"/>
  <c r="BM95" i="44"/>
  <c r="BM96" i="44" s="1"/>
  <c r="BM257" i="264"/>
  <c r="BM258" i="264" s="1"/>
  <c r="BN92" i="44"/>
  <c r="BN58" i="261"/>
  <c r="BN42" i="261"/>
  <c r="BN37" i="261"/>
  <c r="BN142" i="44"/>
  <c r="BO68" i="44"/>
  <c r="BN110" i="44"/>
  <c r="BL135" i="44"/>
  <c r="BL136" i="44" s="1"/>
  <c r="BM129" i="44"/>
  <c r="BL144" i="44"/>
  <c r="BL145" i="44" s="1"/>
  <c r="BM119" i="44"/>
  <c r="BL307" i="264"/>
  <c r="BL288" i="264"/>
  <c r="BL295" i="264"/>
  <c r="BL253" i="264"/>
  <c r="BL254" i="264" s="1"/>
  <c r="BL275" i="264"/>
  <c r="BL262" i="264"/>
  <c r="BL300" i="264"/>
  <c r="BL312" i="264"/>
  <c r="BL313" i="264" s="1"/>
  <c r="BK3" i="258"/>
  <c r="BK3" i="28"/>
  <c r="BK3" i="259"/>
  <c r="BK3" i="262"/>
  <c r="BK3" i="261"/>
  <c r="BK3" i="44"/>
  <c r="BK3" i="353"/>
  <c r="BK3" i="264"/>
  <c r="BK3" i="346"/>
  <c r="BK3" i="260"/>
  <c r="BK3" i="49"/>
  <c r="BK3" i="271"/>
  <c r="BK3" i="46"/>
  <c r="BS154" i="264"/>
  <c r="BR119" i="264"/>
  <c r="BS199" i="264"/>
  <c r="BS124" i="264"/>
  <c r="BS48" i="44"/>
  <c r="BS49" i="44" s="1"/>
  <c r="BS125" i="44" s="1"/>
  <c r="BS141" i="44"/>
  <c r="BS12" i="353"/>
  <c r="BQ21" i="262"/>
  <c r="BR175" i="44"/>
  <c r="BR29" i="353" s="1"/>
  <c r="BS78" i="264"/>
  <c r="BR12" i="346"/>
  <c r="BR13" i="346" s="1"/>
  <c r="BR17" i="346" s="1"/>
  <c r="BR67" i="44"/>
  <c r="BS4" i="259"/>
  <c r="BS4" i="264"/>
  <c r="BS4" i="258"/>
  <c r="BS4" i="262"/>
  <c r="BS4" i="49"/>
  <c r="BS4" i="353"/>
  <c r="BS4" i="261"/>
  <c r="BS4" i="46"/>
  <c r="BS4" i="28"/>
  <c r="BS4" i="260"/>
  <c r="BS4" i="271"/>
  <c r="BS4" i="346"/>
  <c r="BS4" i="44"/>
  <c r="BS170" i="44"/>
  <c r="BS171" i="44" s="1"/>
  <c r="BS173" i="44" s="1"/>
  <c r="BS74" i="44"/>
  <c r="BS75" i="44" s="1"/>
  <c r="BS102" i="44"/>
  <c r="BS103" i="44" s="1"/>
  <c r="BS64" i="44"/>
  <c r="BV32" i="44"/>
  <c r="BV18" i="44"/>
  <c r="BV19" i="44" s="1"/>
  <c r="BV22" i="44" s="1"/>
  <c r="BV53" i="44" s="1"/>
  <c r="BS101" i="262"/>
  <c r="BS58" i="28"/>
  <c r="BS80" i="258"/>
  <c r="BS128" i="44"/>
  <c r="BS66" i="258"/>
  <c r="BS118" i="44"/>
  <c r="BS30" i="28"/>
  <c r="BU101" i="44"/>
  <c r="BU73" i="44"/>
  <c r="BU169" i="44"/>
  <c r="BU23" i="44"/>
  <c r="BU26" i="44"/>
  <c r="BS45" i="353"/>
  <c r="BS47" i="346"/>
  <c r="BS16" i="258"/>
  <c r="BS47" i="28"/>
  <c r="BS115" i="44"/>
  <c r="BT116" i="44" s="1"/>
  <c r="BT33" i="262" s="1"/>
  <c r="BS91" i="44"/>
  <c r="BS89" i="262"/>
  <c r="BS34" i="346"/>
  <c r="BS28" i="258"/>
  <c r="BS60" i="264"/>
  <c r="BS66" i="264"/>
  <c r="BS72" i="264"/>
  <c r="BS54" i="264"/>
  <c r="BQ311" i="264"/>
  <c r="BQ25" i="46"/>
  <c r="BQ26" i="46" s="1"/>
  <c r="BR16" i="353"/>
  <c r="BW5" i="259"/>
  <c r="BW5" i="49"/>
  <c r="BW5" i="258"/>
  <c r="BW5" i="262"/>
  <c r="BW5" i="264"/>
  <c r="BW16" i="346"/>
  <c r="BW18" i="346" s="1"/>
  <c r="BW23" i="346" s="1"/>
  <c r="BW5" i="28"/>
  <c r="BW5" i="260"/>
  <c r="BW5" i="353"/>
  <c r="BW5" i="346"/>
  <c r="BW5" i="261"/>
  <c r="BW5" i="271"/>
  <c r="BX10" i="44"/>
  <c r="BW13" i="44"/>
  <c r="BW14" i="44" s="1"/>
  <c r="BW43" i="44" s="1"/>
  <c r="BW5" i="46"/>
  <c r="BW5" i="44"/>
  <c r="BS66" i="44"/>
  <c r="BS126" i="44"/>
  <c r="BQ33" i="346"/>
  <c r="BQ18" i="353"/>
  <c r="BR105" i="44"/>
  <c r="BR107" i="44" s="1"/>
  <c r="BS127" i="44"/>
  <c r="BS90" i="44"/>
  <c r="BS39" i="28"/>
  <c r="BS11" i="28"/>
  <c r="BS174" i="44"/>
  <c r="BS106" i="44"/>
  <c r="BS25" i="271"/>
  <c r="BS26" i="271" s="1"/>
  <c r="BS20" i="271"/>
  <c r="BS21" i="271" s="1"/>
  <c r="BS19" i="46" s="1"/>
  <c r="BS20" i="46" s="1"/>
  <c r="BS30" i="271"/>
  <c r="BS31" i="271" s="1"/>
  <c r="BT2" i="259"/>
  <c r="BT252" i="264"/>
  <c r="BT99" i="264"/>
  <c r="BT256" i="264"/>
  <c r="BT31" i="264"/>
  <c r="BT41" i="264"/>
  <c r="BT42" i="264" s="1"/>
  <c r="BT46" i="264" s="1"/>
  <c r="BT47" i="264" s="1"/>
  <c r="BT21" i="264"/>
  <c r="BT2" i="264"/>
  <c r="BT26" i="264"/>
  <c r="BT2" i="262"/>
  <c r="BT2" i="49"/>
  <c r="BT2" i="28"/>
  <c r="BT2" i="353"/>
  <c r="BT2" i="261"/>
  <c r="BT2" i="258"/>
  <c r="BT2" i="346"/>
  <c r="BT11" i="271"/>
  <c r="BT12" i="271" s="1"/>
  <c r="BT15" i="271" s="1"/>
  <c r="BT16" i="271" s="1"/>
  <c r="BT2" i="271"/>
  <c r="BT2" i="260"/>
  <c r="BT2" i="46"/>
  <c r="BT87" i="44"/>
  <c r="BT88" i="44" s="1"/>
  <c r="BT22" i="262" s="1"/>
  <c r="BT63" i="44"/>
  <c r="BT54" i="44" s="1"/>
  <c r="BT55" i="44" s="1"/>
  <c r="BT79" i="44"/>
  <c r="BT80" i="44" s="1"/>
  <c r="BT190" i="44" s="1"/>
  <c r="BT59" i="44"/>
  <c r="BT60" i="44" s="1"/>
  <c r="BT36" i="261" s="1"/>
  <c r="BT40" i="44"/>
  <c r="BT41" i="44" s="1"/>
  <c r="BT31" i="44"/>
  <c r="BT33" i="44" s="1"/>
  <c r="BT2" i="44"/>
  <c r="BT25" i="44"/>
  <c r="BT27" i="44" s="1"/>
  <c r="BT11" i="353" s="1"/>
  <c r="AF67" i="49"/>
  <c r="AF66" i="28"/>
  <c r="AF67" i="28" s="1"/>
  <c r="AF73" i="28" s="1"/>
  <c r="AG23" i="28"/>
  <c r="AF29" i="28"/>
  <c r="BS134" i="264" l="1"/>
  <c r="BQ60" i="260"/>
  <c r="BQ133" i="264"/>
  <c r="BQ135" i="264" s="1"/>
  <c r="BQ138" i="264" s="1"/>
  <c r="BT229" i="264"/>
  <c r="BT139" i="264"/>
  <c r="BQ170" i="260"/>
  <c r="BQ223" i="264"/>
  <c r="BS159" i="260"/>
  <c r="BS224" i="264"/>
  <c r="BP225" i="264"/>
  <c r="BP228" i="264" s="1"/>
  <c r="BO230" i="264"/>
  <c r="BS87" i="261"/>
  <c r="BS11" i="261"/>
  <c r="BS12" i="261" s="1"/>
  <c r="BS93" i="261" s="1"/>
  <c r="BP208" i="264"/>
  <c r="BP210" i="264" s="1"/>
  <c r="BP213" i="264" s="1"/>
  <c r="BP215" i="264" s="1"/>
  <c r="BT44" i="44"/>
  <c r="BU45" i="44" s="1"/>
  <c r="BT10" i="261"/>
  <c r="BQ148" i="260"/>
  <c r="BQ149" i="260" s="1"/>
  <c r="BQ152" i="260" s="1"/>
  <c r="BQ154" i="260" s="1"/>
  <c r="BQ169" i="260" s="1"/>
  <c r="BR144" i="260"/>
  <c r="BR145" i="260" s="1"/>
  <c r="BR158" i="260" s="1"/>
  <c r="BR160" i="260" s="1"/>
  <c r="BR147" i="260"/>
  <c r="BS23" i="260"/>
  <c r="BS24" i="260" s="1"/>
  <c r="BS29" i="260" s="1"/>
  <c r="BS140" i="260"/>
  <c r="BS141" i="260" s="1"/>
  <c r="BR112" i="264"/>
  <c r="BR114" i="264" s="1"/>
  <c r="BN181" i="44"/>
  <c r="BN36" i="260"/>
  <c r="BL187" i="44"/>
  <c r="BL191" i="44"/>
  <c r="BM182" i="44"/>
  <c r="BM183" i="44" s="1"/>
  <c r="BM85" i="261" s="1"/>
  <c r="BM186" i="44"/>
  <c r="BR50" i="260"/>
  <c r="BR31" i="260"/>
  <c r="BR129" i="260"/>
  <c r="BR133" i="260" s="1"/>
  <c r="BS128" i="260"/>
  <c r="BS30" i="260"/>
  <c r="BS13" i="46"/>
  <c r="BS14" i="46" s="1"/>
  <c r="BS24" i="46" s="1"/>
  <c r="BS119" i="260"/>
  <c r="BS120" i="260" s="1"/>
  <c r="BS127" i="260" s="1"/>
  <c r="BO168" i="260"/>
  <c r="BO178" i="264"/>
  <c r="BO180" i="264" s="1"/>
  <c r="BO183" i="264" s="1"/>
  <c r="BO185" i="264" s="1"/>
  <c r="BP132" i="260"/>
  <c r="BP134" i="260" s="1"/>
  <c r="BS153" i="260"/>
  <c r="BS209" i="264"/>
  <c r="BT214" i="264"/>
  <c r="BS149" i="264"/>
  <c r="BS56" i="260"/>
  <c r="BS113" i="260"/>
  <c r="BS91" i="260"/>
  <c r="BR112" i="260"/>
  <c r="BQ114" i="260"/>
  <c r="BP261" i="264"/>
  <c r="BS86" i="260"/>
  <c r="BS87" i="260" s="1"/>
  <c r="BP163" i="264"/>
  <c r="BP165" i="264" s="1"/>
  <c r="BP168" i="264" s="1"/>
  <c r="BS108" i="260"/>
  <c r="BS109" i="260" s="1"/>
  <c r="BP167" i="260"/>
  <c r="BS179" i="264"/>
  <c r="BT184" i="264"/>
  <c r="BQ90" i="260"/>
  <c r="BQ92" i="260" s="1"/>
  <c r="BS164" i="264"/>
  <c r="BT169" i="264"/>
  <c r="BQ165" i="260"/>
  <c r="BQ118" i="264"/>
  <c r="BS46" i="260"/>
  <c r="BS47" i="260" s="1"/>
  <c r="BT113" i="264"/>
  <c r="BS68" i="261"/>
  <c r="BS194" i="264"/>
  <c r="BR12" i="260"/>
  <c r="BR13" i="260" s="1"/>
  <c r="BS11" i="260"/>
  <c r="BP120" i="264"/>
  <c r="BO58" i="261"/>
  <c r="BO110" i="44"/>
  <c r="BO142" i="44"/>
  <c r="BO42" i="261"/>
  <c r="BO37" i="261"/>
  <c r="BP68" i="44"/>
  <c r="BN111" i="44"/>
  <c r="BN112" i="44" s="1"/>
  <c r="BO92" i="44"/>
  <c r="BN13" i="28"/>
  <c r="BN95" i="44"/>
  <c r="BN96" i="44" s="1"/>
  <c r="BN257" i="264"/>
  <c r="BN258" i="264" s="1"/>
  <c r="BN143" i="44"/>
  <c r="BM300" i="264"/>
  <c r="BM312" i="264"/>
  <c r="BM313" i="264" s="1"/>
  <c r="BM288" i="264"/>
  <c r="BM307" i="264"/>
  <c r="BM262" i="264"/>
  <c r="BM295" i="264"/>
  <c r="BM253" i="264"/>
  <c r="BM254" i="264" s="1"/>
  <c r="BM275" i="264"/>
  <c r="BN129" i="44"/>
  <c r="BM135" i="44"/>
  <c r="BM136" i="44" s="1"/>
  <c r="BL3" i="44"/>
  <c r="BL3" i="264"/>
  <c r="BL3" i="346"/>
  <c r="BL3" i="260"/>
  <c r="BL3" i="353"/>
  <c r="BL3" i="49"/>
  <c r="BL3" i="271"/>
  <c r="BL3" i="262"/>
  <c r="BL3" i="28"/>
  <c r="BL3" i="46"/>
  <c r="BL3" i="259"/>
  <c r="BL3" i="258"/>
  <c r="BL3" i="261"/>
  <c r="BM144" i="44"/>
  <c r="BM145" i="44" s="1"/>
  <c r="BN119" i="44"/>
  <c r="BO120" i="264"/>
  <c r="BT154" i="264"/>
  <c r="BS119" i="264"/>
  <c r="BT199" i="264"/>
  <c r="BT124" i="264"/>
  <c r="BT141" i="44"/>
  <c r="BT48" i="44"/>
  <c r="BT49" i="44" s="1"/>
  <c r="BT125" i="44" s="1"/>
  <c r="BT12" i="353"/>
  <c r="BR21" i="262"/>
  <c r="BT78" i="264"/>
  <c r="BT39" i="28"/>
  <c r="BT11" i="28"/>
  <c r="BT106" i="44"/>
  <c r="BT174" i="44"/>
  <c r="BT34" i="346"/>
  <c r="BT91" i="44"/>
  <c r="BT16" i="258"/>
  <c r="BT89" i="262"/>
  <c r="BT47" i="28"/>
  <c r="BT115" i="44"/>
  <c r="BU116" i="44" s="1"/>
  <c r="BU33" i="262" s="1"/>
  <c r="BT28" i="258"/>
  <c r="BT47" i="346"/>
  <c r="BT45" i="353"/>
  <c r="BT66" i="264"/>
  <c r="BT54" i="264"/>
  <c r="BT60" i="264"/>
  <c r="BT72" i="264"/>
  <c r="BR18" i="353"/>
  <c r="BR33" i="346"/>
  <c r="BX5" i="259"/>
  <c r="BX5" i="264"/>
  <c r="BX5" i="258"/>
  <c r="BX5" i="262"/>
  <c r="BX5" i="49"/>
  <c r="BX5" i="353"/>
  <c r="BX16" i="346"/>
  <c r="BX18" i="346" s="1"/>
  <c r="BX23" i="346" s="1"/>
  <c r="BX5" i="28"/>
  <c r="BX5" i="260"/>
  <c r="BX5" i="261"/>
  <c r="BX5" i="46"/>
  <c r="BX5" i="346"/>
  <c r="BX5" i="271"/>
  <c r="BX13" i="44"/>
  <c r="BX14" i="44" s="1"/>
  <c r="BX43" i="44" s="1"/>
  <c r="BX5" i="44"/>
  <c r="BY10" i="44"/>
  <c r="BT66" i="44"/>
  <c r="BT126" i="44"/>
  <c r="BT20" i="271"/>
  <c r="BT21" i="271" s="1"/>
  <c r="BT19" i="46" s="1"/>
  <c r="BT20" i="46" s="1"/>
  <c r="BT30" i="271"/>
  <c r="BT31" i="271" s="1"/>
  <c r="BT25" i="271"/>
  <c r="BT26" i="271" s="1"/>
  <c r="BT58" i="28"/>
  <c r="BT101" i="262"/>
  <c r="BT30" i="28"/>
  <c r="BT118" i="44"/>
  <c r="BT80" i="258"/>
  <c r="BT128" i="44"/>
  <c r="BT66" i="258"/>
  <c r="BU256" i="264"/>
  <c r="BU2" i="259"/>
  <c r="BU99" i="264"/>
  <c r="BU252" i="264"/>
  <c r="BU41" i="264"/>
  <c r="BU42" i="264" s="1"/>
  <c r="BU46" i="264" s="1"/>
  <c r="BU47" i="264" s="1"/>
  <c r="BU26" i="264"/>
  <c r="BU31" i="264"/>
  <c r="BU21" i="264"/>
  <c r="BU2" i="264"/>
  <c r="BU2" i="49"/>
  <c r="BU2" i="258"/>
  <c r="BU2" i="346"/>
  <c r="BU2" i="262"/>
  <c r="BU2" i="28"/>
  <c r="BU2" i="261"/>
  <c r="BU2" i="260"/>
  <c r="BU2" i="46"/>
  <c r="BU2" i="353"/>
  <c r="BU11" i="271"/>
  <c r="BU12" i="271" s="1"/>
  <c r="BU15" i="271" s="1"/>
  <c r="BU16" i="271" s="1"/>
  <c r="BU79" i="44"/>
  <c r="BU80" i="44" s="1"/>
  <c r="BU190" i="44" s="1"/>
  <c r="BU59" i="44"/>
  <c r="BU60" i="44" s="1"/>
  <c r="BU36" i="261" s="1"/>
  <c r="BU40" i="44"/>
  <c r="BU41" i="44" s="1"/>
  <c r="BU31" i="44"/>
  <c r="BU33" i="44" s="1"/>
  <c r="BU2" i="271"/>
  <c r="BU25" i="44"/>
  <c r="BU27" i="44" s="1"/>
  <c r="BU11" i="353" s="1"/>
  <c r="BU87" i="44"/>
  <c r="BU88" i="44" s="1"/>
  <c r="BU22" i="262" s="1"/>
  <c r="BU63" i="44"/>
  <c r="BU54" i="44" s="1"/>
  <c r="BU55" i="44" s="1"/>
  <c r="BU2" i="44"/>
  <c r="BV169" i="44"/>
  <c r="BV23" i="44"/>
  <c r="BV26" i="44"/>
  <c r="BV101" i="44"/>
  <c r="BV73" i="44"/>
  <c r="BS175" i="44"/>
  <c r="BS29" i="353" s="1"/>
  <c r="BT90" i="44"/>
  <c r="BT127" i="44"/>
  <c r="BS16" i="353"/>
  <c r="BR311" i="264"/>
  <c r="BR25" i="46"/>
  <c r="BR26" i="46" s="1"/>
  <c r="BS12" i="346"/>
  <c r="BS13" i="346" s="1"/>
  <c r="BS17" i="346" s="1"/>
  <c r="BS67" i="44"/>
  <c r="BT4" i="259"/>
  <c r="BT4" i="264"/>
  <c r="BT4" i="262"/>
  <c r="BT4" i="49"/>
  <c r="BT4" i="28"/>
  <c r="BT4" i="258"/>
  <c r="BT4" i="261"/>
  <c r="BT4" i="353"/>
  <c r="BT4" i="346"/>
  <c r="BT4" i="271"/>
  <c r="BT4" i="46"/>
  <c r="BT4" i="44"/>
  <c r="BT4" i="260"/>
  <c r="BT170" i="44"/>
  <c r="BT171" i="44" s="1"/>
  <c r="BT173" i="44" s="1"/>
  <c r="BT102" i="44"/>
  <c r="BT103" i="44" s="1"/>
  <c r="BT74" i="44"/>
  <c r="BT75" i="44" s="1"/>
  <c r="BT64" i="44"/>
  <c r="BW18" i="44"/>
  <c r="BW19" i="44" s="1"/>
  <c r="BW22" i="44" s="1"/>
  <c r="BW53" i="44" s="1"/>
  <c r="BW32" i="44"/>
  <c r="BS105" i="44"/>
  <c r="BS107" i="44" s="1"/>
  <c r="AI263" i="264"/>
  <c r="AG65" i="28"/>
  <c r="AG17" i="28"/>
  <c r="AG20" i="28" s="1"/>
  <c r="AG25" i="28" s="1"/>
  <c r="AG26" i="28" s="1"/>
  <c r="AH9" i="49"/>
  <c r="AH24" i="28"/>
  <c r="AH12" i="28"/>
  <c r="AH14" i="28" s="1"/>
  <c r="AH19" i="28" s="1"/>
  <c r="AH18" i="28"/>
  <c r="BT134" i="264" l="1"/>
  <c r="BR60" i="260"/>
  <c r="BR133" i="264"/>
  <c r="BR135" i="264" s="1"/>
  <c r="BR138" i="264" s="1"/>
  <c r="BU229" i="264"/>
  <c r="BU139" i="264"/>
  <c r="BT159" i="260"/>
  <c r="BT224" i="264"/>
  <c r="BR170" i="260"/>
  <c r="BR223" i="264"/>
  <c r="BQ225" i="264"/>
  <c r="BQ228" i="264" s="1"/>
  <c r="BQ230" i="264" s="1"/>
  <c r="BP230" i="264"/>
  <c r="BQ208" i="264"/>
  <c r="BQ210" i="264" s="1"/>
  <c r="BQ213" i="264" s="1"/>
  <c r="BQ215" i="264" s="1"/>
  <c r="BT87" i="261"/>
  <c r="BT11" i="261"/>
  <c r="BT12" i="261" s="1"/>
  <c r="BT93" i="261" s="1"/>
  <c r="BU44" i="44"/>
  <c r="BV45" i="44" s="1"/>
  <c r="BU10" i="261"/>
  <c r="BR148" i="260"/>
  <c r="BR149" i="260" s="1"/>
  <c r="BR152" i="260" s="1"/>
  <c r="BR154" i="260" s="1"/>
  <c r="BR169" i="260" s="1"/>
  <c r="BS144" i="260"/>
  <c r="BS145" i="260" s="1"/>
  <c r="BS158" i="260" s="1"/>
  <c r="BS160" i="260" s="1"/>
  <c r="BS147" i="260"/>
  <c r="BT23" i="260"/>
  <c r="BT24" i="260" s="1"/>
  <c r="BT29" i="260" s="1"/>
  <c r="BT140" i="260"/>
  <c r="BT141" i="260" s="1"/>
  <c r="BS112" i="264"/>
  <c r="BS114" i="264" s="1"/>
  <c r="BO181" i="44"/>
  <c r="BO36" i="260"/>
  <c r="BM187" i="44"/>
  <c r="BM191" i="44"/>
  <c r="BN182" i="44"/>
  <c r="BN183" i="44" s="1"/>
  <c r="BN85" i="261" s="1"/>
  <c r="BN186" i="44"/>
  <c r="BS50" i="260"/>
  <c r="BS31" i="260"/>
  <c r="BT128" i="260"/>
  <c r="BT30" i="260"/>
  <c r="BS129" i="260"/>
  <c r="BS133" i="260" s="1"/>
  <c r="BT13" i="46"/>
  <c r="BT14" i="46" s="1"/>
  <c r="BT112" i="264" s="1"/>
  <c r="BT114" i="264" s="1"/>
  <c r="BT119" i="260"/>
  <c r="BT120" i="260" s="1"/>
  <c r="BT127" i="260" s="1"/>
  <c r="BP168" i="260"/>
  <c r="BP178" i="264"/>
  <c r="BP180" i="264" s="1"/>
  <c r="BP183" i="264" s="1"/>
  <c r="BP185" i="264" s="1"/>
  <c r="BQ132" i="260"/>
  <c r="BQ134" i="260" s="1"/>
  <c r="BT209" i="264"/>
  <c r="BT153" i="260"/>
  <c r="BU214" i="264"/>
  <c r="BT149" i="264"/>
  <c r="BT56" i="260"/>
  <c r="BT113" i="260"/>
  <c r="BT91" i="260"/>
  <c r="BS112" i="260"/>
  <c r="BR114" i="260"/>
  <c r="BQ261" i="264"/>
  <c r="BT86" i="260"/>
  <c r="BT87" i="260" s="1"/>
  <c r="BQ167" i="260"/>
  <c r="BT108" i="260"/>
  <c r="BT109" i="260" s="1"/>
  <c r="BT179" i="264"/>
  <c r="BQ163" i="264"/>
  <c r="BQ165" i="264" s="1"/>
  <c r="BQ168" i="264" s="1"/>
  <c r="BU184" i="264"/>
  <c r="BR90" i="260"/>
  <c r="BR92" i="260" s="1"/>
  <c r="BT164" i="264"/>
  <c r="BU169" i="264"/>
  <c r="BO123" i="264"/>
  <c r="BO125" i="264" s="1"/>
  <c r="BO170" i="264"/>
  <c r="BP123" i="264"/>
  <c r="BP125" i="264" s="1"/>
  <c r="BP170" i="264"/>
  <c r="BR165" i="260"/>
  <c r="BR118" i="264"/>
  <c r="BT46" i="260"/>
  <c r="BT47" i="260" s="1"/>
  <c r="BU113" i="264"/>
  <c r="BT68" i="261"/>
  <c r="BT194" i="264"/>
  <c r="BS12" i="260"/>
  <c r="BS13" i="260" s="1"/>
  <c r="BT11" i="260"/>
  <c r="BQ120" i="264"/>
  <c r="BN144" i="44"/>
  <c r="BN145" i="44" s="1"/>
  <c r="BO119" i="44"/>
  <c r="BO129" i="44"/>
  <c r="BN135" i="44"/>
  <c r="BN136" i="44" s="1"/>
  <c r="BO95" i="44"/>
  <c r="BO96" i="44" s="1"/>
  <c r="BO257" i="264"/>
  <c r="BO258" i="264" s="1"/>
  <c r="BO111" i="44"/>
  <c r="BO112" i="44" s="1"/>
  <c r="BO13" i="28"/>
  <c r="BO143" i="44"/>
  <c r="BP92" i="44"/>
  <c r="BN262" i="264"/>
  <c r="BN263" i="264" s="1"/>
  <c r="BN300" i="264"/>
  <c r="BN275" i="264"/>
  <c r="BN288" i="264"/>
  <c r="BN312" i="264"/>
  <c r="BN313" i="264" s="1"/>
  <c r="BN253" i="264"/>
  <c r="BN254" i="264" s="1"/>
  <c r="BN295" i="264"/>
  <c r="BN307" i="264"/>
  <c r="BP58" i="261"/>
  <c r="BP37" i="261"/>
  <c r="BP42" i="261"/>
  <c r="BQ68" i="44"/>
  <c r="BP110" i="44"/>
  <c r="BP142" i="44"/>
  <c r="BM3" i="264"/>
  <c r="BM3" i="353"/>
  <c r="BM3" i="46"/>
  <c r="BM3" i="49"/>
  <c r="BM3" i="260"/>
  <c r="BM3" i="262"/>
  <c r="BM3" i="261"/>
  <c r="BM3" i="271"/>
  <c r="BM3" i="346"/>
  <c r="BM3" i="259"/>
  <c r="BM3" i="258"/>
  <c r="BM3" i="28"/>
  <c r="BM3" i="44"/>
  <c r="BU48" i="44"/>
  <c r="BU49" i="44" s="1"/>
  <c r="BU125" i="44" s="1"/>
  <c r="BU141" i="44"/>
  <c r="BU154" i="264"/>
  <c r="BT119" i="264"/>
  <c r="BU199" i="264"/>
  <c r="BU124" i="264"/>
  <c r="BU12" i="353"/>
  <c r="BS21" i="262"/>
  <c r="BT175" i="44"/>
  <c r="BT29" i="353" s="1"/>
  <c r="BU78" i="264"/>
  <c r="BW169" i="44"/>
  <c r="BW26" i="44"/>
  <c r="BW101" i="44"/>
  <c r="BW73" i="44"/>
  <c r="BW23" i="44"/>
  <c r="BT12" i="346"/>
  <c r="BT13" i="346" s="1"/>
  <c r="BT17" i="346" s="1"/>
  <c r="BT67" i="44"/>
  <c r="BU34" i="346"/>
  <c r="BU47" i="28"/>
  <c r="BU16" i="258"/>
  <c r="BU47" i="346"/>
  <c r="BU115" i="44"/>
  <c r="BV116" i="44" s="1"/>
  <c r="BV33" i="262" s="1"/>
  <c r="BU28" i="258"/>
  <c r="BU91" i="44"/>
  <c r="BU89" i="262"/>
  <c r="BU45" i="353"/>
  <c r="BU126" i="44"/>
  <c r="BU66" i="44"/>
  <c r="BX18" i="44"/>
  <c r="BX19" i="44" s="1"/>
  <c r="BX22" i="44" s="1"/>
  <c r="BX53" i="44" s="1"/>
  <c r="BX32" i="44"/>
  <c r="BU39" i="28"/>
  <c r="BU11" i="28"/>
  <c r="BU174" i="44"/>
  <c r="BU106" i="44"/>
  <c r="BU127" i="44"/>
  <c r="BU90" i="44"/>
  <c r="BU72" i="264"/>
  <c r="BU60" i="264"/>
  <c r="BU54" i="264"/>
  <c r="BU66" i="264"/>
  <c r="BS311" i="264"/>
  <c r="BS25" i="46"/>
  <c r="BS26" i="46" s="1"/>
  <c r="BS33" i="346"/>
  <c r="BS18" i="353"/>
  <c r="BV2" i="259"/>
  <c r="BV99" i="264"/>
  <c r="BV252" i="264"/>
  <c r="BV256" i="264"/>
  <c r="BV41" i="264"/>
  <c r="BV42" i="264" s="1"/>
  <c r="BV46" i="264" s="1"/>
  <c r="BV47" i="264" s="1"/>
  <c r="BV31" i="264"/>
  <c r="BV26" i="264"/>
  <c r="BV2" i="49"/>
  <c r="BV21" i="264"/>
  <c r="BV2" i="258"/>
  <c r="BV2" i="264"/>
  <c r="BV2" i="262"/>
  <c r="BV2" i="346"/>
  <c r="BV2" i="260"/>
  <c r="BV2" i="353"/>
  <c r="BV2" i="28"/>
  <c r="BV11" i="271"/>
  <c r="BV12" i="271" s="1"/>
  <c r="BV15" i="271" s="1"/>
  <c r="BV16" i="271" s="1"/>
  <c r="BV2" i="271"/>
  <c r="BV25" i="44"/>
  <c r="BV27" i="44" s="1"/>
  <c r="BV11" i="353" s="1"/>
  <c r="BV2" i="261"/>
  <c r="BV87" i="44"/>
  <c r="BV88" i="44" s="1"/>
  <c r="BV22" i="262" s="1"/>
  <c r="BV63" i="44"/>
  <c r="BV54" i="44" s="1"/>
  <c r="BV55" i="44" s="1"/>
  <c r="BV40" i="44"/>
  <c r="BV41" i="44" s="1"/>
  <c r="BV2" i="44"/>
  <c r="BV2" i="46"/>
  <c r="BV31" i="44"/>
  <c r="BV33" i="44" s="1"/>
  <c r="BV79" i="44"/>
  <c r="BV80" i="44" s="1"/>
  <c r="BV190" i="44" s="1"/>
  <c r="BV59" i="44"/>
  <c r="BV60" i="44" s="1"/>
  <c r="BV36" i="261" s="1"/>
  <c r="BU4" i="259"/>
  <c r="BU4" i="264"/>
  <c r="BU4" i="49"/>
  <c r="BU4" i="258"/>
  <c r="BU4" i="262"/>
  <c r="BU4" i="346"/>
  <c r="BU4" i="353"/>
  <c r="BU4" i="28"/>
  <c r="BU4" i="260"/>
  <c r="BU4" i="46"/>
  <c r="BU4" i="261"/>
  <c r="BU4" i="44"/>
  <c r="BU4" i="271"/>
  <c r="BU30" i="271"/>
  <c r="BU31" i="271" s="1"/>
  <c r="BU20" i="271"/>
  <c r="BU21" i="271" s="1"/>
  <c r="BU19" i="46" s="1"/>
  <c r="BU20" i="46" s="1"/>
  <c r="BU25" i="271"/>
  <c r="BU26" i="271" s="1"/>
  <c r="BY5" i="259"/>
  <c r="BY5" i="264"/>
  <c r="BY5" i="262"/>
  <c r="BY5" i="49"/>
  <c r="BY5" i="28"/>
  <c r="BY5" i="261"/>
  <c r="BY5" i="353"/>
  <c r="BY5" i="346"/>
  <c r="BY5" i="271"/>
  <c r="BY16" i="346"/>
  <c r="BY5" i="46"/>
  <c r="BY5" i="260"/>
  <c r="BY5" i="44"/>
  <c r="BY5" i="258"/>
  <c r="BZ10" i="44"/>
  <c r="BY13" i="44"/>
  <c r="BY14" i="44" s="1"/>
  <c r="BY43" i="44" s="1"/>
  <c r="BU80" i="258"/>
  <c r="BU66" i="258"/>
  <c r="BU128" i="44"/>
  <c r="BU30" i="28"/>
  <c r="BU101" i="262"/>
  <c r="BU58" i="28"/>
  <c r="BU118" i="44"/>
  <c r="BT16" i="353"/>
  <c r="BT105" i="44"/>
  <c r="BT107" i="44" s="1"/>
  <c r="BU170" i="44"/>
  <c r="BU171" i="44" s="1"/>
  <c r="BU173" i="44" s="1"/>
  <c r="BU102" i="44"/>
  <c r="BU103" i="44" s="1"/>
  <c r="BU74" i="44"/>
  <c r="BU75" i="44" s="1"/>
  <c r="BU64" i="44"/>
  <c r="AG67" i="49"/>
  <c r="AG66" i="28"/>
  <c r="AG67" i="28" s="1"/>
  <c r="AG73" i="28" s="1"/>
  <c r="AG29" i="28"/>
  <c r="AH23" i="28"/>
  <c r="BU134" i="264" l="1"/>
  <c r="BS60" i="260"/>
  <c r="BS133" i="264"/>
  <c r="BS135" i="264" s="1"/>
  <c r="BS138" i="264" s="1"/>
  <c r="BV229" i="264"/>
  <c r="BV139" i="264"/>
  <c r="BS170" i="260"/>
  <c r="BS223" i="264"/>
  <c r="BU159" i="260"/>
  <c r="BU224" i="264"/>
  <c r="BR225" i="264"/>
  <c r="BR228" i="264" s="1"/>
  <c r="BR208" i="264"/>
  <c r="BR210" i="264" s="1"/>
  <c r="BR213" i="264" s="1"/>
  <c r="BR215" i="264" s="1"/>
  <c r="BU87" i="261"/>
  <c r="BU11" i="261"/>
  <c r="BU12" i="261" s="1"/>
  <c r="BU93" i="261" s="1"/>
  <c r="BV44" i="44"/>
  <c r="BW45" i="44" s="1"/>
  <c r="BV10" i="261"/>
  <c r="BS148" i="260"/>
  <c r="BS149" i="260" s="1"/>
  <c r="BS152" i="260" s="1"/>
  <c r="BS154" i="260" s="1"/>
  <c r="BS169" i="260" s="1"/>
  <c r="BT144" i="260"/>
  <c r="BT145" i="260" s="1"/>
  <c r="BT158" i="260" s="1"/>
  <c r="BT160" i="260" s="1"/>
  <c r="BT147" i="260"/>
  <c r="BU23" i="260"/>
  <c r="BU24" i="260" s="1"/>
  <c r="BU29" i="260" s="1"/>
  <c r="BU140" i="260"/>
  <c r="BU141" i="260" s="1"/>
  <c r="BP181" i="44"/>
  <c r="BP36" i="260"/>
  <c r="BN187" i="44"/>
  <c r="BN191" i="44"/>
  <c r="BO182" i="44"/>
  <c r="BO183" i="44" s="1"/>
  <c r="BO85" i="261" s="1"/>
  <c r="BO186" i="44"/>
  <c r="BT50" i="260"/>
  <c r="BT31" i="260"/>
  <c r="BT129" i="260"/>
  <c r="BT133" i="260" s="1"/>
  <c r="BT24" i="46"/>
  <c r="BU128" i="260"/>
  <c r="BU30" i="260"/>
  <c r="BU13" i="46"/>
  <c r="BU14" i="46" s="1"/>
  <c r="BU24" i="46" s="1"/>
  <c r="BU119" i="260"/>
  <c r="BU120" i="260" s="1"/>
  <c r="BU127" i="260" s="1"/>
  <c r="BQ168" i="260"/>
  <c r="BQ178" i="264"/>
  <c r="BQ180" i="264" s="1"/>
  <c r="BQ183" i="264" s="1"/>
  <c r="BQ185" i="264" s="1"/>
  <c r="BR132" i="260"/>
  <c r="BR134" i="260" s="1"/>
  <c r="BU209" i="264"/>
  <c r="BU153" i="260"/>
  <c r="BV214" i="264"/>
  <c r="BU56" i="260"/>
  <c r="BU149" i="264"/>
  <c r="BU113" i="260"/>
  <c r="BU91" i="260"/>
  <c r="BT112" i="260"/>
  <c r="BS114" i="260"/>
  <c r="BR261" i="264"/>
  <c r="BU86" i="260"/>
  <c r="BU87" i="260" s="1"/>
  <c r="BR167" i="260"/>
  <c r="BU108" i="260"/>
  <c r="BU109" i="260" s="1"/>
  <c r="BR163" i="264"/>
  <c r="BR165" i="264" s="1"/>
  <c r="BR168" i="264" s="1"/>
  <c r="BU179" i="264"/>
  <c r="BV184" i="264"/>
  <c r="BS90" i="260"/>
  <c r="BS92" i="260" s="1"/>
  <c r="BU164" i="264"/>
  <c r="BV169" i="264"/>
  <c r="BQ123" i="264"/>
  <c r="BQ125" i="264" s="1"/>
  <c r="BQ170" i="264"/>
  <c r="BS165" i="260"/>
  <c r="BS118" i="264"/>
  <c r="BU46" i="260"/>
  <c r="BU47" i="260" s="1"/>
  <c r="BV113" i="264"/>
  <c r="BU68" i="261"/>
  <c r="BU194" i="264"/>
  <c r="BT12" i="260"/>
  <c r="BT13" i="260" s="1"/>
  <c r="BU11" i="260"/>
  <c r="BO307" i="264"/>
  <c r="BO253" i="264"/>
  <c r="BO254" i="264" s="1"/>
  <c r="BO275" i="264"/>
  <c r="BO262" i="264"/>
  <c r="BO263" i="264" s="1"/>
  <c r="BO300" i="264"/>
  <c r="BO288" i="264"/>
  <c r="BO312" i="264"/>
  <c r="BO313" i="264" s="1"/>
  <c r="BO295" i="264"/>
  <c r="BN3" i="264"/>
  <c r="BN3" i="346"/>
  <c r="BN3" i="260"/>
  <c r="BN3" i="259"/>
  <c r="BN3" i="271"/>
  <c r="BN3" i="49"/>
  <c r="BN3" i="353"/>
  <c r="BN3" i="46"/>
  <c r="BN3" i="28"/>
  <c r="BN3" i="258"/>
  <c r="BN3" i="261"/>
  <c r="BN3" i="44"/>
  <c r="BN3" i="262"/>
  <c r="BQ58" i="261"/>
  <c r="BQ42" i="261"/>
  <c r="BQ142" i="44"/>
  <c r="BR68" i="44"/>
  <c r="BQ37" i="261"/>
  <c r="BQ110" i="44"/>
  <c r="BP111" i="44"/>
  <c r="BP112" i="44" s="1"/>
  <c r="BQ92" i="44"/>
  <c r="BP95" i="44"/>
  <c r="BP96" i="44" s="1"/>
  <c r="BP13" i="28"/>
  <c r="BP143" i="44"/>
  <c r="BP257" i="264"/>
  <c r="BP258" i="264" s="1"/>
  <c r="BP129" i="44"/>
  <c r="BO135" i="44"/>
  <c r="BO136" i="44" s="1"/>
  <c r="BO144" i="44"/>
  <c r="BO145" i="44" s="1"/>
  <c r="BP119" i="44"/>
  <c r="BV154" i="264"/>
  <c r="BU119" i="264"/>
  <c r="BV199" i="264"/>
  <c r="BV124" i="264"/>
  <c r="BV48" i="44"/>
  <c r="BV49" i="44" s="1"/>
  <c r="BV125" i="44" s="1"/>
  <c r="BV141" i="44"/>
  <c r="BV12" i="353"/>
  <c r="BU175" i="44"/>
  <c r="BU29" i="353" s="1"/>
  <c r="BT21" i="262"/>
  <c r="BV78" i="264"/>
  <c r="BZ5" i="259"/>
  <c r="BZ5" i="264"/>
  <c r="BZ5" i="49"/>
  <c r="BZ5" i="258"/>
  <c r="BZ5" i="262"/>
  <c r="BZ16" i="346"/>
  <c r="BZ18" i="346" s="1"/>
  <c r="BZ23" i="346" s="1"/>
  <c r="BZ5" i="346"/>
  <c r="BZ5" i="353"/>
  <c r="BZ5" i="261"/>
  <c r="BZ5" i="46"/>
  <c r="BZ5" i="260"/>
  <c r="BZ5" i="44"/>
  <c r="BZ5" i="28"/>
  <c r="CA10" i="44"/>
  <c r="BZ13" i="44"/>
  <c r="BZ14" i="44" s="1"/>
  <c r="BZ43" i="44" s="1"/>
  <c r="BZ5" i="271"/>
  <c r="BV127" i="44"/>
  <c r="BV90" i="44"/>
  <c r="BU105" i="44"/>
  <c r="BU107" i="44" s="1"/>
  <c r="BV4" i="259"/>
  <c r="BV4" i="49"/>
  <c r="BV4" i="258"/>
  <c r="BV4" i="264"/>
  <c r="BV4" i="262"/>
  <c r="BV4" i="353"/>
  <c r="BV4" i="28"/>
  <c r="BV4" i="346"/>
  <c r="BV4" i="260"/>
  <c r="BV4" i="46"/>
  <c r="BV4" i="261"/>
  <c r="BV4" i="271"/>
  <c r="BV4" i="44"/>
  <c r="BV170" i="44"/>
  <c r="BV171" i="44" s="1"/>
  <c r="BV173" i="44" s="1"/>
  <c r="BV102" i="44"/>
  <c r="BV103" i="44" s="1"/>
  <c r="BV74" i="44"/>
  <c r="BV75" i="44" s="1"/>
  <c r="BV64" i="44"/>
  <c r="BV11" i="28"/>
  <c r="BV39" i="28"/>
  <c r="BV106" i="44"/>
  <c r="BV174" i="44"/>
  <c r="BV30" i="271"/>
  <c r="BV31" i="271" s="1"/>
  <c r="BV20" i="271"/>
  <c r="BV21" i="271" s="1"/>
  <c r="BV19" i="46" s="1"/>
  <c r="BV20" i="46" s="1"/>
  <c r="BV25" i="271"/>
  <c r="BV26" i="271" s="1"/>
  <c r="BV54" i="264"/>
  <c r="BV66" i="264"/>
  <c r="BV60" i="264"/>
  <c r="BV72" i="264"/>
  <c r="BX26" i="44"/>
  <c r="BX101" i="44"/>
  <c r="BX73" i="44"/>
  <c r="BX23" i="44"/>
  <c r="BX169" i="44"/>
  <c r="BT33" i="346"/>
  <c r="BT18" i="353"/>
  <c r="BV91" i="44"/>
  <c r="BV89" i="262"/>
  <c r="BV115" i="44"/>
  <c r="BW116" i="44" s="1"/>
  <c r="BW33" i="262" s="1"/>
  <c r="BV47" i="346"/>
  <c r="BV34" i="346"/>
  <c r="BV16" i="258"/>
  <c r="BV45" i="353"/>
  <c r="BV28" i="258"/>
  <c r="BV47" i="28"/>
  <c r="BT311" i="264"/>
  <c r="BT25" i="46"/>
  <c r="BW2" i="259"/>
  <c r="BW256" i="264"/>
  <c r="BW252" i="264"/>
  <c r="BW99" i="264"/>
  <c r="BW41" i="264"/>
  <c r="BW42" i="264" s="1"/>
  <c r="BW46" i="264" s="1"/>
  <c r="BW47" i="264" s="1"/>
  <c r="BW26" i="264"/>
  <c r="BW21" i="264"/>
  <c r="BW2" i="264"/>
  <c r="BW2" i="258"/>
  <c r="BW31" i="264"/>
  <c r="BW2" i="262"/>
  <c r="BW2" i="353"/>
  <c r="BW2" i="261"/>
  <c r="BW2" i="46"/>
  <c r="BW2" i="49"/>
  <c r="BW2" i="28"/>
  <c r="BW2" i="346"/>
  <c r="BW11" i="271"/>
  <c r="BW12" i="271" s="1"/>
  <c r="BW15" i="271" s="1"/>
  <c r="BW16" i="271" s="1"/>
  <c r="BW2" i="271"/>
  <c r="BW25" i="44"/>
  <c r="BW27" i="44" s="1"/>
  <c r="BW11" i="353" s="1"/>
  <c r="BW2" i="260"/>
  <c r="BW87" i="44"/>
  <c r="BW88" i="44" s="1"/>
  <c r="BW22" i="262" s="1"/>
  <c r="BW63" i="44"/>
  <c r="BW54" i="44" s="1"/>
  <c r="BW55" i="44" s="1"/>
  <c r="BW79" i="44"/>
  <c r="BW80" i="44" s="1"/>
  <c r="BW190" i="44" s="1"/>
  <c r="BW59" i="44"/>
  <c r="BW60" i="44" s="1"/>
  <c r="BW36" i="261" s="1"/>
  <c r="BW40" i="44"/>
  <c r="BW41" i="44" s="1"/>
  <c r="BW31" i="44"/>
  <c r="BW33" i="44" s="1"/>
  <c r="BW2" i="44"/>
  <c r="BU12" i="346"/>
  <c r="BU13" i="346" s="1"/>
  <c r="BU17" i="346" s="1"/>
  <c r="BU67" i="44"/>
  <c r="BY32" i="44"/>
  <c r="BY18" i="44"/>
  <c r="BY19" i="44" s="1"/>
  <c r="BY22" i="44" s="1"/>
  <c r="BY53" i="44" s="1"/>
  <c r="BV66" i="44"/>
  <c r="BV126" i="44"/>
  <c r="BU16" i="353"/>
  <c r="BV80" i="258"/>
  <c r="BV118" i="44"/>
  <c r="BV58" i="28"/>
  <c r="BV101" i="262"/>
  <c r="BV30" i="28"/>
  <c r="BV66" i="258"/>
  <c r="BV128" i="44"/>
  <c r="AJ263" i="264"/>
  <c r="AI9" i="49"/>
  <c r="AI12" i="28"/>
  <c r="AI14" i="28" s="1"/>
  <c r="AI19" i="28" s="1"/>
  <c r="AI18" i="28"/>
  <c r="AI24" i="28"/>
  <c r="AH65" i="28"/>
  <c r="AH17" i="28"/>
  <c r="AH20" i="28" s="1"/>
  <c r="AH25" i="28" s="1"/>
  <c r="AH26" i="28" s="1"/>
  <c r="BV134" i="264" l="1"/>
  <c r="BT60" i="260"/>
  <c r="BT133" i="264"/>
  <c r="BT135" i="264" s="1"/>
  <c r="BT138" i="264" s="1"/>
  <c r="BW229" i="264"/>
  <c r="BW139" i="264"/>
  <c r="BT170" i="260"/>
  <c r="BT223" i="264"/>
  <c r="BV159" i="260"/>
  <c r="BV224" i="264"/>
  <c r="BR230" i="264"/>
  <c r="BS225" i="264"/>
  <c r="BS228" i="264" s="1"/>
  <c r="BS208" i="264"/>
  <c r="BS210" i="264" s="1"/>
  <c r="BS213" i="264" s="1"/>
  <c r="BS215" i="264" s="1"/>
  <c r="BV87" i="261"/>
  <c r="BV11" i="261"/>
  <c r="BV12" i="261" s="1"/>
  <c r="BV93" i="261" s="1"/>
  <c r="BW44" i="44"/>
  <c r="BX45" i="44" s="1"/>
  <c r="BW10" i="261"/>
  <c r="BT26" i="46"/>
  <c r="BT148" i="260"/>
  <c r="BT149" i="260" s="1"/>
  <c r="BT152" i="260" s="1"/>
  <c r="BT154" i="260" s="1"/>
  <c r="BT169" i="260" s="1"/>
  <c r="BU144" i="260"/>
  <c r="BU145" i="260" s="1"/>
  <c r="BU158" i="260" s="1"/>
  <c r="BU160" i="260" s="1"/>
  <c r="BU147" i="260"/>
  <c r="BV23" i="260"/>
  <c r="BV24" i="260" s="1"/>
  <c r="BV29" i="260" s="1"/>
  <c r="BV140" i="260"/>
  <c r="BV141" i="260" s="1"/>
  <c r="BQ181" i="44"/>
  <c r="BQ36" i="260"/>
  <c r="BO187" i="44"/>
  <c r="BO191" i="44"/>
  <c r="BP182" i="44"/>
  <c r="BP183" i="44" s="1"/>
  <c r="BP85" i="261" s="1"/>
  <c r="BP186" i="44"/>
  <c r="BU50" i="260"/>
  <c r="BU31" i="260"/>
  <c r="BU112" i="264"/>
  <c r="BU114" i="264" s="1"/>
  <c r="BU129" i="260"/>
  <c r="BU133" i="260" s="1"/>
  <c r="BV128" i="260"/>
  <c r="BV30" i="260"/>
  <c r="BV13" i="46"/>
  <c r="BV14" i="46" s="1"/>
  <c r="BV112" i="264" s="1"/>
  <c r="BV114" i="264" s="1"/>
  <c r="BV119" i="260"/>
  <c r="BV120" i="260" s="1"/>
  <c r="BV127" i="260" s="1"/>
  <c r="BR168" i="260"/>
  <c r="BR178" i="264"/>
  <c r="BR180" i="264" s="1"/>
  <c r="BR183" i="264" s="1"/>
  <c r="BR185" i="264" s="1"/>
  <c r="BS132" i="260"/>
  <c r="BS134" i="260" s="1"/>
  <c r="BV209" i="264"/>
  <c r="BV153" i="260"/>
  <c r="BW214" i="264"/>
  <c r="BV56" i="260"/>
  <c r="BV149" i="264"/>
  <c r="BV113" i="260"/>
  <c r="BV91" i="260"/>
  <c r="BU112" i="260"/>
  <c r="BT114" i="260"/>
  <c r="BS261" i="264"/>
  <c r="BV86" i="260"/>
  <c r="BV87" i="260" s="1"/>
  <c r="BS167" i="260"/>
  <c r="BV108" i="260"/>
  <c r="BV109" i="260" s="1"/>
  <c r="BV179" i="264"/>
  <c r="BS163" i="264"/>
  <c r="BS165" i="264" s="1"/>
  <c r="BS168" i="264" s="1"/>
  <c r="BW184" i="264"/>
  <c r="BT90" i="260"/>
  <c r="BT92" i="260" s="1"/>
  <c r="BV164" i="264"/>
  <c r="BW169" i="264"/>
  <c r="BT165" i="260"/>
  <c r="BT118" i="264"/>
  <c r="BV46" i="260"/>
  <c r="BV47" i="260" s="1"/>
  <c r="BW113" i="264"/>
  <c r="BV68" i="261"/>
  <c r="BV194" i="264"/>
  <c r="BU12" i="260"/>
  <c r="BU13" i="260" s="1"/>
  <c r="BV11" i="260"/>
  <c r="BR120" i="264"/>
  <c r="BO3" i="264"/>
  <c r="BO3" i="260"/>
  <c r="BO3" i="28"/>
  <c r="BO3" i="49"/>
  <c r="BO3" i="353"/>
  <c r="BO3" i="271"/>
  <c r="BO3" i="258"/>
  <c r="BO3" i="259"/>
  <c r="BO3" i="262"/>
  <c r="BO3" i="261"/>
  <c r="BO3" i="44"/>
  <c r="BO3" i="346"/>
  <c r="BO3" i="46"/>
  <c r="BP262" i="264"/>
  <c r="BP263" i="264" s="1"/>
  <c r="BP312" i="264"/>
  <c r="BP313" i="264" s="1"/>
  <c r="BP253" i="264"/>
  <c r="BP254" i="264" s="1"/>
  <c r="BP275" i="264"/>
  <c r="BP288" i="264"/>
  <c r="BP300" i="264"/>
  <c r="BP307" i="264"/>
  <c r="BP295" i="264"/>
  <c r="BQ119" i="44"/>
  <c r="BP144" i="44"/>
  <c r="BP145" i="44" s="1"/>
  <c r="BP135" i="44"/>
  <c r="BP136" i="44" s="1"/>
  <c r="BQ129" i="44"/>
  <c r="BR58" i="261"/>
  <c r="BR42" i="261"/>
  <c r="BR110" i="44"/>
  <c r="BS68" i="44"/>
  <c r="BR37" i="261"/>
  <c r="BR142" i="44"/>
  <c r="BR92" i="44"/>
  <c r="BQ13" i="28"/>
  <c r="BQ111" i="44"/>
  <c r="BQ112" i="44" s="1"/>
  <c r="BQ257" i="264"/>
  <c r="BQ258" i="264" s="1"/>
  <c r="BQ95" i="44"/>
  <c r="BQ96" i="44" s="1"/>
  <c r="BQ143" i="44"/>
  <c r="BW154" i="264"/>
  <c r="BV119" i="264"/>
  <c r="BW199" i="264"/>
  <c r="BW124" i="264"/>
  <c r="BW141" i="44"/>
  <c r="BW48" i="44"/>
  <c r="BW49" i="44" s="1"/>
  <c r="BW125" i="44" s="1"/>
  <c r="BW12" i="353"/>
  <c r="BU21" i="262"/>
  <c r="BV175" i="44"/>
  <c r="BV29" i="353" s="1"/>
  <c r="BW78" i="264"/>
  <c r="BY101" i="44"/>
  <c r="BY73" i="44"/>
  <c r="BY23" i="44"/>
  <c r="BY169" i="44"/>
  <c r="BY26" i="44"/>
  <c r="BW47" i="346"/>
  <c r="BW16" i="258"/>
  <c r="BW45" i="353"/>
  <c r="BW47" i="28"/>
  <c r="BW28" i="258"/>
  <c r="BW115" i="44"/>
  <c r="BX116" i="44" s="1"/>
  <c r="BX33" i="262" s="1"/>
  <c r="BW91" i="44"/>
  <c r="BW34" i="346"/>
  <c r="BW89" i="262"/>
  <c r="BW60" i="264"/>
  <c r="BW66" i="264"/>
  <c r="BW72" i="264"/>
  <c r="BW54" i="264"/>
  <c r="BX2" i="259"/>
  <c r="BX252" i="264"/>
  <c r="BX99" i="264"/>
  <c r="BX31" i="264"/>
  <c r="BX41" i="264"/>
  <c r="BX42" i="264" s="1"/>
  <c r="BX46" i="264" s="1"/>
  <c r="BX47" i="264" s="1"/>
  <c r="BX21" i="264"/>
  <c r="BX256" i="264"/>
  <c r="BX2" i="264"/>
  <c r="BX2" i="262"/>
  <c r="BX26" i="264"/>
  <c r="BX2" i="49"/>
  <c r="BX2" i="28"/>
  <c r="BX2" i="258"/>
  <c r="BX2" i="261"/>
  <c r="BX2" i="353"/>
  <c r="BX2" i="346"/>
  <c r="BX11" i="271"/>
  <c r="BX12" i="271" s="1"/>
  <c r="BX15" i="271" s="1"/>
  <c r="BX16" i="271" s="1"/>
  <c r="BX2" i="271"/>
  <c r="BX2" i="260"/>
  <c r="BX2" i="46"/>
  <c r="BX87" i="44"/>
  <c r="BX88" i="44" s="1"/>
  <c r="BX22" i="262" s="1"/>
  <c r="BX63" i="44"/>
  <c r="BX54" i="44" s="1"/>
  <c r="BX55" i="44" s="1"/>
  <c r="BX79" i="44"/>
  <c r="BX80" i="44" s="1"/>
  <c r="BX190" i="44" s="1"/>
  <c r="BX59" i="44"/>
  <c r="BX60" i="44" s="1"/>
  <c r="BX36" i="261" s="1"/>
  <c r="BX40" i="44"/>
  <c r="BX41" i="44" s="1"/>
  <c r="BX31" i="44"/>
  <c r="BX33" i="44" s="1"/>
  <c r="BX2" i="44"/>
  <c r="BX25" i="44"/>
  <c r="BX27" i="44" s="1"/>
  <c r="BX11" i="353" s="1"/>
  <c r="BV105" i="44"/>
  <c r="BV107" i="44" s="1"/>
  <c r="BU33" i="346"/>
  <c r="BU18" i="353"/>
  <c r="BW66" i="44"/>
  <c r="BW126" i="44"/>
  <c r="BV16" i="353"/>
  <c r="CA5" i="259"/>
  <c r="CA5" i="49"/>
  <c r="CA5" i="258"/>
  <c r="CA5" i="264"/>
  <c r="CA5" i="262"/>
  <c r="CA5" i="346"/>
  <c r="CA5" i="260"/>
  <c r="CA16" i="346"/>
  <c r="CA18" i="346" s="1"/>
  <c r="CA5" i="28"/>
  <c r="CA5" i="46"/>
  <c r="CA5" i="271"/>
  <c r="CA13" i="44"/>
  <c r="CA14" i="44" s="1"/>
  <c r="CA43" i="44" s="1"/>
  <c r="CA5" i="353"/>
  <c r="CA5" i="261"/>
  <c r="CA5" i="44"/>
  <c r="F11" i="44"/>
  <c r="F151" i="44" s="1"/>
  <c r="BW127" i="44"/>
  <c r="BW90" i="44"/>
  <c r="BW25" i="271"/>
  <c r="BW26" i="271" s="1"/>
  <c r="BW30" i="271"/>
  <c r="BW31" i="271" s="1"/>
  <c r="BW20" i="271"/>
  <c r="BW21" i="271" s="1"/>
  <c r="BW19" i="46" s="1"/>
  <c r="BW20" i="46" s="1"/>
  <c r="BW80" i="258"/>
  <c r="BW128" i="44"/>
  <c r="BW66" i="258"/>
  <c r="BW118" i="44"/>
  <c r="BW101" i="262"/>
  <c r="BW58" i="28"/>
  <c r="BW30" i="28"/>
  <c r="BV12" i="346"/>
  <c r="BV13" i="346" s="1"/>
  <c r="BV17" i="346" s="1"/>
  <c r="BV67" i="44"/>
  <c r="BW4" i="259"/>
  <c r="BW4" i="264"/>
  <c r="BW4" i="258"/>
  <c r="BW4" i="262"/>
  <c r="BW4" i="353"/>
  <c r="BW4" i="346"/>
  <c r="BW4" i="261"/>
  <c r="BW4" i="46"/>
  <c r="BW4" i="49"/>
  <c r="BW4" i="28"/>
  <c r="BW4" i="260"/>
  <c r="BW4" i="271"/>
  <c r="BW4" i="44"/>
  <c r="BW74" i="44"/>
  <c r="BW75" i="44" s="1"/>
  <c r="BW102" i="44"/>
  <c r="BW103" i="44" s="1"/>
  <c r="BW170" i="44"/>
  <c r="BW171" i="44" s="1"/>
  <c r="BW173" i="44" s="1"/>
  <c r="BW64" i="44"/>
  <c r="BW39" i="28"/>
  <c r="BW11" i="28"/>
  <c r="BW106" i="44"/>
  <c r="BW174" i="44"/>
  <c r="BU311" i="264"/>
  <c r="BU25" i="46"/>
  <c r="BU26" i="46" s="1"/>
  <c r="BZ32" i="44"/>
  <c r="BZ18" i="44"/>
  <c r="BZ19" i="44" s="1"/>
  <c r="BZ22" i="44" s="1"/>
  <c r="BZ53" i="44" s="1"/>
  <c r="AJ9" i="49"/>
  <c r="AH67" i="49"/>
  <c r="AH66" i="28"/>
  <c r="AH67" i="28" s="1"/>
  <c r="AH73" i="28" s="1"/>
  <c r="AH29" i="28"/>
  <c r="AI23" i="28"/>
  <c r="BW134" i="264" l="1"/>
  <c r="BU60" i="260"/>
  <c r="BU133" i="264"/>
  <c r="BU135" i="264" s="1"/>
  <c r="BU138" i="264" s="1"/>
  <c r="BX229" i="264"/>
  <c r="BX139" i="264"/>
  <c r="BU170" i="260"/>
  <c r="BU223" i="264"/>
  <c r="BW159" i="260"/>
  <c r="BW224" i="264"/>
  <c r="BT225" i="264"/>
  <c r="BT228" i="264" s="1"/>
  <c r="BT230" i="264" s="1"/>
  <c r="BS230" i="264"/>
  <c r="BW87" i="261"/>
  <c r="BW11" i="261"/>
  <c r="BW12" i="261" s="1"/>
  <c r="BW93" i="261" s="1"/>
  <c r="BX44" i="44"/>
  <c r="BY45" i="44" s="1"/>
  <c r="BX10" i="261"/>
  <c r="BT208" i="264"/>
  <c r="BT210" i="264" s="1"/>
  <c r="BT213" i="264" s="1"/>
  <c r="BT215" i="264" s="1"/>
  <c r="BU148" i="260"/>
  <c r="BU149" i="260" s="1"/>
  <c r="BU152" i="260" s="1"/>
  <c r="BU154" i="260" s="1"/>
  <c r="BU169" i="260" s="1"/>
  <c r="BV144" i="260"/>
  <c r="BV145" i="260" s="1"/>
  <c r="BV158" i="260" s="1"/>
  <c r="BV160" i="260" s="1"/>
  <c r="BV147" i="260"/>
  <c r="BW23" i="260"/>
  <c r="BW24" i="260" s="1"/>
  <c r="BW29" i="260" s="1"/>
  <c r="BW140" i="260"/>
  <c r="BW141" i="260" s="1"/>
  <c r="BR181" i="44"/>
  <c r="BR36" i="260"/>
  <c r="BP187" i="44"/>
  <c r="BP191" i="44"/>
  <c r="BQ182" i="44"/>
  <c r="BQ183" i="44" s="1"/>
  <c r="BQ85" i="261" s="1"/>
  <c r="BQ186" i="44"/>
  <c r="BV50" i="260"/>
  <c r="BV31" i="260"/>
  <c r="BW128" i="260"/>
  <c r="BW30" i="260"/>
  <c r="BV24" i="46"/>
  <c r="BV129" i="260"/>
  <c r="BV133" i="260" s="1"/>
  <c r="BW13" i="46"/>
  <c r="BW14" i="46" s="1"/>
  <c r="BW112" i="264" s="1"/>
  <c r="BW114" i="264" s="1"/>
  <c r="BW119" i="260"/>
  <c r="BW120" i="260" s="1"/>
  <c r="BW127" i="260" s="1"/>
  <c r="BS168" i="260"/>
  <c r="BS178" i="264"/>
  <c r="BS180" i="264" s="1"/>
  <c r="BS183" i="264" s="1"/>
  <c r="BS185" i="264" s="1"/>
  <c r="BT132" i="260"/>
  <c r="BT134" i="260" s="1"/>
  <c r="BW209" i="264"/>
  <c r="BW153" i="260"/>
  <c r="BX214" i="264"/>
  <c r="BW56" i="260"/>
  <c r="BW149" i="264"/>
  <c r="BW113" i="260"/>
  <c r="BW91" i="260"/>
  <c r="BV112" i="260"/>
  <c r="BU114" i="260"/>
  <c r="BT261" i="264"/>
  <c r="BW86" i="260"/>
  <c r="BW87" i="260" s="1"/>
  <c r="BT167" i="260"/>
  <c r="BW108" i="260"/>
  <c r="BW109" i="260" s="1"/>
  <c r="BW179" i="264"/>
  <c r="BT163" i="264"/>
  <c r="BT165" i="264" s="1"/>
  <c r="BT168" i="264" s="1"/>
  <c r="BX184" i="264"/>
  <c r="BU90" i="260"/>
  <c r="BU92" i="260" s="1"/>
  <c r="BW164" i="264"/>
  <c r="BX169" i="264"/>
  <c r="BR123" i="264"/>
  <c r="BR125" i="264" s="1"/>
  <c r="BR170" i="264"/>
  <c r="BU165" i="260"/>
  <c r="BU118" i="264"/>
  <c r="BW46" i="260"/>
  <c r="BW47" i="260" s="1"/>
  <c r="BX113" i="264"/>
  <c r="BW68" i="261"/>
  <c r="BW194" i="264"/>
  <c r="BV12" i="260"/>
  <c r="BV13" i="260" s="1"/>
  <c r="BS120" i="264"/>
  <c r="BW11" i="260"/>
  <c r="BT120" i="264"/>
  <c r="BQ300" i="264"/>
  <c r="BQ307" i="264"/>
  <c r="BQ288" i="264"/>
  <c r="BQ312" i="264"/>
  <c r="BQ313" i="264" s="1"/>
  <c r="BQ253" i="264"/>
  <c r="BQ254" i="264" s="1"/>
  <c r="BQ262" i="264"/>
  <c r="BQ263" i="264" s="1"/>
  <c r="BQ295" i="264"/>
  <c r="BQ275" i="264"/>
  <c r="BR119" i="44"/>
  <c r="BQ144" i="44"/>
  <c r="BQ145" i="44" s="1"/>
  <c r="BR129" i="44"/>
  <c r="BQ135" i="44"/>
  <c r="BQ136" i="44" s="1"/>
  <c r="BR111" i="44"/>
  <c r="BR112" i="44" s="1"/>
  <c r="BR257" i="264"/>
  <c r="BR258" i="264" s="1"/>
  <c r="BS92" i="44"/>
  <c r="BR143" i="44"/>
  <c r="BR13" i="28"/>
  <c r="BR95" i="44"/>
  <c r="BR96" i="44" s="1"/>
  <c r="BS58" i="261"/>
  <c r="BS42" i="261"/>
  <c r="BS37" i="261"/>
  <c r="BT68" i="44"/>
  <c r="BS110" i="44"/>
  <c r="BS142" i="44"/>
  <c r="BP3" i="49"/>
  <c r="BP3" i="353"/>
  <c r="BP3" i="271"/>
  <c r="BP3" i="346"/>
  <c r="BP3" i="262"/>
  <c r="BP3" i="28"/>
  <c r="BP3" i="46"/>
  <c r="BP3" i="260"/>
  <c r="BP3" i="259"/>
  <c r="BP3" i="258"/>
  <c r="BP3" i="261"/>
  <c r="BP3" i="44"/>
  <c r="BP3" i="264"/>
  <c r="BX154" i="264"/>
  <c r="BW119" i="264"/>
  <c r="BX199" i="264"/>
  <c r="BX124" i="264"/>
  <c r="BX141" i="44"/>
  <c r="BX48" i="44"/>
  <c r="BX49" i="44" s="1"/>
  <c r="BX125" i="44" s="1"/>
  <c r="BX12" i="353"/>
  <c r="BV21" i="262"/>
  <c r="BX78" i="264"/>
  <c r="BW16" i="353"/>
  <c r="BW175" i="44"/>
  <c r="BW29" i="353" s="1"/>
  <c r="BX11" i="28"/>
  <c r="BX39" i="28"/>
  <c r="BX174" i="44"/>
  <c r="BX106" i="44"/>
  <c r="BX4" i="259"/>
  <c r="BX4" i="264"/>
  <c r="BX4" i="262"/>
  <c r="BX4" i="49"/>
  <c r="BX4" i="258"/>
  <c r="BX4" i="28"/>
  <c r="BX4" i="261"/>
  <c r="BX4" i="260"/>
  <c r="BX4" i="46"/>
  <c r="BX4" i="271"/>
  <c r="BX4" i="353"/>
  <c r="BX4" i="346"/>
  <c r="BX4" i="44"/>
  <c r="BX170" i="44"/>
  <c r="BX171" i="44" s="1"/>
  <c r="BX173" i="44" s="1"/>
  <c r="BX102" i="44"/>
  <c r="BX103" i="44" s="1"/>
  <c r="BX74" i="44"/>
  <c r="BX75" i="44" s="1"/>
  <c r="BX64" i="44"/>
  <c r="BY2" i="259"/>
  <c r="BY256" i="264"/>
  <c r="BY99" i="264"/>
  <c r="BY252" i="264"/>
  <c r="BY41" i="264"/>
  <c r="BY42" i="264" s="1"/>
  <c r="BY46" i="264" s="1"/>
  <c r="BY47" i="264" s="1"/>
  <c r="BY26" i="264"/>
  <c r="BY2" i="264"/>
  <c r="BY21" i="264"/>
  <c r="BY31" i="264"/>
  <c r="BY2" i="49"/>
  <c r="BY2" i="346"/>
  <c r="BY2" i="353"/>
  <c r="BY2" i="28"/>
  <c r="BY2" i="262"/>
  <c r="BY2" i="258"/>
  <c r="BY2" i="260"/>
  <c r="BY2" i="46"/>
  <c r="BY2" i="261"/>
  <c r="BY79" i="44"/>
  <c r="BY80" i="44" s="1"/>
  <c r="BY190" i="44" s="1"/>
  <c r="BY59" i="44"/>
  <c r="BY60" i="44" s="1"/>
  <c r="BY36" i="261" s="1"/>
  <c r="BY40" i="44"/>
  <c r="BY41" i="44" s="1"/>
  <c r="BY31" i="44"/>
  <c r="BY33" i="44" s="1"/>
  <c r="BY2" i="271"/>
  <c r="BY25" i="44"/>
  <c r="BY27" i="44" s="1"/>
  <c r="BY11" i="353" s="1"/>
  <c r="BY2" i="44"/>
  <c r="BY11" i="271"/>
  <c r="BY12" i="271" s="1"/>
  <c r="BY15" i="271" s="1"/>
  <c r="BY16" i="271" s="1"/>
  <c r="BY87" i="44"/>
  <c r="BY88" i="44" s="1"/>
  <c r="BY22" i="262" s="1"/>
  <c r="BY63" i="44"/>
  <c r="BY54" i="44" s="1"/>
  <c r="BY55" i="44" s="1"/>
  <c r="BZ23" i="44"/>
  <c r="BZ169" i="44"/>
  <c r="BZ26" i="44"/>
  <c r="BZ73" i="44"/>
  <c r="BZ101" i="44"/>
  <c r="BW105" i="44"/>
  <c r="BW107" i="44" s="1"/>
  <c r="CA23" i="346"/>
  <c r="BX28" i="258"/>
  <c r="BX45" i="353"/>
  <c r="BX47" i="28"/>
  <c r="BX115" i="44"/>
  <c r="BY116" i="44" s="1"/>
  <c r="BY33" i="262" s="1"/>
  <c r="BX89" i="262"/>
  <c r="BX34" i="346"/>
  <c r="BX47" i="346"/>
  <c r="BX16" i="258"/>
  <c r="BX91" i="44"/>
  <c r="CA18" i="44"/>
  <c r="CA19" i="44" s="1"/>
  <c r="CA22" i="44" s="1"/>
  <c r="CA53" i="44" s="1"/>
  <c r="CA32" i="44"/>
  <c r="H14" i="44"/>
  <c r="H43" i="44" s="1"/>
  <c r="BV311" i="264"/>
  <c r="BV25" i="46"/>
  <c r="BV18" i="353"/>
  <c r="BV33" i="346"/>
  <c r="BX126" i="44"/>
  <c r="BX66" i="44"/>
  <c r="BX20" i="271"/>
  <c r="BX21" i="271" s="1"/>
  <c r="BX19" i="46" s="1"/>
  <c r="BX20" i="46" s="1"/>
  <c r="BX30" i="271"/>
  <c r="BX31" i="271" s="1"/>
  <c r="BX25" i="271"/>
  <c r="BX26" i="271" s="1"/>
  <c r="BX66" i="264"/>
  <c r="BX54" i="264"/>
  <c r="BX60" i="264"/>
  <c r="BX72" i="264"/>
  <c r="BX80" i="258"/>
  <c r="BX128" i="44"/>
  <c r="BX66" i="258"/>
  <c r="BX118" i="44"/>
  <c r="BX58" i="28"/>
  <c r="BX101" i="262"/>
  <c r="BX30" i="28"/>
  <c r="BW67" i="44"/>
  <c r="BW12" i="346"/>
  <c r="BW13" i="346" s="1"/>
  <c r="BW17" i="346" s="1"/>
  <c r="BX90" i="44"/>
  <c r="BX127" i="44"/>
  <c r="AJ18" i="28"/>
  <c r="AJ12" i="28"/>
  <c r="AJ14" i="28" s="1"/>
  <c r="AJ19" i="28" s="1"/>
  <c r="AJ24" i="28"/>
  <c r="AK263" i="264"/>
  <c r="AI65" i="28"/>
  <c r="AI17" i="28"/>
  <c r="AI20" i="28" s="1"/>
  <c r="AI25" i="28" s="1"/>
  <c r="AI26" i="28" s="1"/>
  <c r="BV26" i="46" l="1"/>
  <c r="BX134" i="264"/>
  <c r="BV60" i="260"/>
  <c r="BV133" i="264"/>
  <c r="BV135" i="264" s="1"/>
  <c r="BV138" i="264" s="1"/>
  <c r="BY229" i="264"/>
  <c r="BY139" i="264"/>
  <c r="BX159" i="260"/>
  <c r="BX224" i="264"/>
  <c r="BV170" i="260"/>
  <c r="BV223" i="264"/>
  <c r="BU225" i="264"/>
  <c r="BU228" i="264" s="1"/>
  <c r="BU208" i="264"/>
  <c r="BU210" i="264" s="1"/>
  <c r="BU213" i="264" s="1"/>
  <c r="BU215" i="264" s="1"/>
  <c r="BY44" i="44"/>
  <c r="BZ45" i="44" s="1"/>
  <c r="BY10" i="261"/>
  <c r="BX87" i="261"/>
  <c r="BX11" i="261"/>
  <c r="BX12" i="261" s="1"/>
  <c r="BX93" i="261" s="1"/>
  <c r="BV148" i="260"/>
  <c r="BV149" i="260" s="1"/>
  <c r="BV152" i="260" s="1"/>
  <c r="BV154" i="260" s="1"/>
  <c r="BV169" i="260" s="1"/>
  <c r="BW144" i="260"/>
  <c r="BW145" i="260" s="1"/>
  <c r="BW158" i="260" s="1"/>
  <c r="BW160" i="260" s="1"/>
  <c r="BW147" i="260"/>
  <c r="BX23" i="260"/>
  <c r="BX24" i="260" s="1"/>
  <c r="BX29" i="260" s="1"/>
  <c r="BX140" i="260"/>
  <c r="BX141" i="260" s="1"/>
  <c r="BS181" i="44"/>
  <c r="BS36" i="260"/>
  <c r="BQ187" i="44"/>
  <c r="BQ191" i="44"/>
  <c r="BR182" i="44"/>
  <c r="BR183" i="44" s="1"/>
  <c r="BR85" i="261" s="1"/>
  <c r="BR186" i="44"/>
  <c r="BW50" i="260"/>
  <c r="BW31" i="260"/>
  <c r="BW24" i="46"/>
  <c r="BX128" i="260"/>
  <c r="BX30" i="260"/>
  <c r="BW129" i="260"/>
  <c r="BW133" i="260" s="1"/>
  <c r="BX13" i="46"/>
  <c r="BX14" i="46" s="1"/>
  <c r="BX24" i="46" s="1"/>
  <c r="BX119" i="260"/>
  <c r="BX120" i="260" s="1"/>
  <c r="BX127" i="260" s="1"/>
  <c r="BT168" i="260"/>
  <c r="BT178" i="264"/>
  <c r="BT180" i="264" s="1"/>
  <c r="BT183" i="264" s="1"/>
  <c r="BT185" i="264" s="1"/>
  <c r="BU132" i="260"/>
  <c r="BU134" i="260" s="1"/>
  <c r="BX209" i="264"/>
  <c r="BX153" i="260"/>
  <c r="BY214" i="264"/>
  <c r="BX149" i="264"/>
  <c r="BX56" i="260"/>
  <c r="BX113" i="260"/>
  <c r="BX91" i="260"/>
  <c r="BW112" i="260"/>
  <c r="BV114" i="260"/>
  <c r="BU261" i="264"/>
  <c r="BX86" i="260"/>
  <c r="BX87" i="260" s="1"/>
  <c r="BU163" i="264"/>
  <c r="BU165" i="264" s="1"/>
  <c r="BU168" i="264" s="1"/>
  <c r="BX108" i="260"/>
  <c r="BX109" i="260" s="1"/>
  <c r="BU167" i="260"/>
  <c r="BX179" i="264"/>
  <c r="BY184" i="264"/>
  <c r="BV90" i="260"/>
  <c r="BV92" i="260" s="1"/>
  <c r="BX164" i="264"/>
  <c r="BY169" i="264"/>
  <c r="BT123" i="264"/>
  <c r="BT125" i="264" s="1"/>
  <c r="BT170" i="264"/>
  <c r="BS123" i="264"/>
  <c r="BS125" i="264" s="1"/>
  <c r="BS170" i="264"/>
  <c r="BV165" i="260"/>
  <c r="BV118" i="264"/>
  <c r="BX46" i="260"/>
  <c r="BX47" i="260" s="1"/>
  <c r="BY113" i="264"/>
  <c r="BX68" i="261"/>
  <c r="BX194" i="264"/>
  <c r="BW12" i="260"/>
  <c r="BW13" i="260" s="1"/>
  <c r="BU120" i="264"/>
  <c r="BX11" i="260"/>
  <c r="BR307" i="264"/>
  <c r="BR253" i="264"/>
  <c r="BR254" i="264" s="1"/>
  <c r="BR295" i="264"/>
  <c r="BR300" i="264"/>
  <c r="BR275" i="264"/>
  <c r="BR312" i="264"/>
  <c r="BR313" i="264" s="1"/>
  <c r="BR288" i="264"/>
  <c r="BR262" i="264"/>
  <c r="BR263" i="264" s="1"/>
  <c r="BT58" i="261"/>
  <c r="BT37" i="261"/>
  <c r="BT42" i="261"/>
  <c r="BT110" i="44"/>
  <c r="BT142" i="44"/>
  <c r="BU68" i="44"/>
  <c r="BS95" i="44"/>
  <c r="BS96" i="44" s="1"/>
  <c r="BS257" i="264"/>
  <c r="BS258" i="264" s="1"/>
  <c r="BT92" i="44"/>
  <c r="BS13" i="28"/>
  <c r="BS111" i="44"/>
  <c r="BS112" i="44" s="1"/>
  <c r="BS143" i="44"/>
  <c r="BQ3" i="261"/>
  <c r="BQ3" i="271"/>
  <c r="BQ3" i="259"/>
  <c r="BQ3" i="258"/>
  <c r="BQ3" i="28"/>
  <c r="BQ3" i="44"/>
  <c r="BQ3" i="264"/>
  <c r="BQ3" i="353"/>
  <c r="BQ3" i="46"/>
  <c r="BQ3" i="49"/>
  <c r="BQ3" i="346"/>
  <c r="BQ3" i="260"/>
  <c r="BQ3" i="262"/>
  <c r="BR144" i="44"/>
  <c r="BR145" i="44" s="1"/>
  <c r="BS119" i="44"/>
  <c r="BS129" i="44"/>
  <c r="BR135" i="44"/>
  <c r="BR136" i="44" s="1"/>
  <c r="BY154" i="264"/>
  <c r="BX119" i="264"/>
  <c r="BY199" i="264"/>
  <c r="BY124" i="264"/>
  <c r="BY141" i="44"/>
  <c r="BY48" i="44"/>
  <c r="BY49" i="44" s="1"/>
  <c r="BY125" i="44" s="1"/>
  <c r="BY12" i="353"/>
  <c r="BW21" i="262"/>
  <c r="BX175" i="44"/>
  <c r="BX29" i="353" s="1"/>
  <c r="BY78" i="264"/>
  <c r="BY102" i="44"/>
  <c r="BY103" i="44" s="1"/>
  <c r="BY74" i="44"/>
  <c r="BY75" i="44" s="1"/>
  <c r="BY170" i="44"/>
  <c r="BY171" i="44" s="1"/>
  <c r="BY173" i="44" s="1"/>
  <c r="BY64" i="44"/>
  <c r="BY66" i="44"/>
  <c r="BY126" i="44"/>
  <c r="BY58" i="28"/>
  <c r="BY101" i="262"/>
  <c r="BY30" i="28"/>
  <c r="BY66" i="258"/>
  <c r="BY128" i="44"/>
  <c r="BY80" i="258"/>
  <c r="BY118" i="44"/>
  <c r="BZ2" i="259"/>
  <c r="BZ99" i="264"/>
  <c r="BZ252" i="264"/>
  <c r="BZ41" i="264"/>
  <c r="BZ42" i="264" s="1"/>
  <c r="BZ46" i="264" s="1"/>
  <c r="BZ47" i="264" s="1"/>
  <c r="BZ256" i="264"/>
  <c r="BZ31" i="264"/>
  <c r="BZ21" i="264"/>
  <c r="BZ26" i="264"/>
  <c r="BZ2" i="49"/>
  <c r="BZ2" i="264"/>
  <c r="BZ2" i="258"/>
  <c r="BZ2" i="262"/>
  <c r="BZ2" i="28"/>
  <c r="BZ2" i="346"/>
  <c r="BZ2" i="260"/>
  <c r="BZ2" i="46"/>
  <c r="BZ2" i="353"/>
  <c r="BZ2" i="261"/>
  <c r="BZ11" i="271"/>
  <c r="BZ12" i="271" s="1"/>
  <c r="BZ15" i="271" s="1"/>
  <c r="BZ16" i="271" s="1"/>
  <c r="BZ2" i="271"/>
  <c r="BZ25" i="44"/>
  <c r="BZ27" i="44" s="1"/>
  <c r="BZ11" i="353" s="1"/>
  <c r="BZ87" i="44"/>
  <c r="BZ88" i="44" s="1"/>
  <c r="BZ22" i="262" s="1"/>
  <c r="BZ63" i="44"/>
  <c r="BZ54" i="44" s="1"/>
  <c r="BZ55" i="44" s="1"/>
  <c r="BZ40" i="44"/>
  <c r="BZ41" i="44" s="1"/>
  <c r="BZ31" i="44"/>
  <c r="BZ33" i="44" s="1"/>
  <c r="BZ2" i="44"/>
  <c r="BZ79" i="44"/>
  <c r="BZ80" i="44" s="1"/>
  <c r="BZ190" i="44" s="1"/>
  <c r="BZ59" i="44"/>
  <c r="BZ60" i="44" s="1"/>
  <c r="BZ36" i="261" s="1"/>
  <c r="BY16" i="258"/>
  <c r="BY34" i="346"/>
  <c r="BY115" i="44"/>
  <c r="BZ116" i="44" s="1"/>
  <c r="BZ33" i="262" s="1"/>
  <c r="BY28" i="258"/>
  <c r="BY91" i="44"/>
  <c r="BY89" i="262"/>
  <c r="BY47" i="346"/>
  <c r="BY47" i="28"/>
  <c r="BY45" i="353"/>
  <c r="BY39" i="28"/>
  <c r="BY174" i="44"/>
  <c r="BY11" i="28"/>
  <c r="BY106" i="44"/>
  <c r="BY90" i="44"/>
  <c r="BY127" i="44"/>
  <c r="BX105" i="44"/>
  <c r="BX107" i="44" s="1"/>
  <c r="CA169" i="44"/>
  <c r="CA26" i="44"/>
  <c r="CA101" i="44"/>
  <c r="CA73" i="44"/>
  <c r="CA23" i="44"/>
  <c r="BW18" i="353"/>
  <c r="BW33" i="346"/>
  <c r="BY30" i="271"/>
  <c r="BY31" i="271" s="1"/>
  <c r="BY20" i="271"/>
  <c r="BY21" i="271" s="1"/>
  <c r="BY19" i="46" s="1"/>
  <c r="BY20" i="46" s="1"/>
  <c r="BY25" i="271"/>
  <c r="BY26" i="271" s="1"/>
  <c r="BY4" i="259"/>
  <c r="BY4" i="264"/>
  <c r="BY4" i="49"/>
  <c r="BY4" i="258"/>
  <c r="BY4" i="346"/>
  <c r="BY4" i="262"/>
  <c r="BY4" i="353"/>
  <c r="BY4" i="28"/>
  <c r="BY4" i="261"/>
  <c r="BY4" i="46"/>
  <c r="BY4" i="44"/>
  <c r="BY4" i="260"/>
  <c r="BY4" i="271"/>
  <c r="BX16" i="353"/>
  <c r="BW311" i="264"/>
  <c r="BW25" i="46"/>
  <c r="H18" i="44"/>
  <c r="H32" i="44"/>
  <c r="BY72" i="264"/>
  <c r="BY60" i="264"/>
  <c r="BY54" i="264"/>
  <c r="BY66" i="264"/>
  <c r="BX12" i="346"/>
  <c r="BX13" i="346" s="1"/>
  <c r="BX17" i="346" s="1"/>
  <c r="BX67" i="44"/>
  <c r="AI67" i="49"/>
  <c r="AI66" i="28"/>
  <c r="AI67" i="28" s="1"/>
  <c r="AI73" i="28" s="1"/>
  <c r="AJ23" i="28"/>
  <c r="AI29" i="28"/>
  <c r="BY134" i="264" l="1"/>
  <c r="BW60" i="260"/>
  <c r="BW133" i="264"/>
  <c r="BW135" i="264" s="1"/>
  <c r="BW138" i="264" s="1"/>
  <c r="BZ229" i="264"/>
  <c r="BZ139" i="264"/>
  <c r="BW170" i="260"/>
  <c r="BW223" i="264"/>
  <c r="BY159" i="260"/>
  <c r="BY224" i="264"/>
  <c r="BV225" i="264"/>
  <c r="BV228" i="264" s="1"/>
  <c r="BU230" i="264"/>
  <c r="BZ44" i="44"/>
  <c r="CA45" i="44" s="1"/>
  <c r="BZ10" i="261"/>
  <c r="BV208" i="264"/>
  <c r="BV210" i="264" s="1"/>
  <c r="BV213" i="264" s="1"/>
  <c r="BV215" i="264" s="1"/>
  <c r="BY87" i="261"/>
  <c r="BY11" i="261"/>
  <c r="BY12" i="261" s="1"/>
  <c r="BY93" i="261" s="1"/>
  <c r="BW26" i="46"/>
  <c r="BW148" i="260"/>
  <c r="BW149" i="260" s="1"/>
  <c r="BW152" i="260" s="1"/>
  <c r="BW154" i="260" s="1"/>
  <c r="BW169" i="260" s="1"/>
  <c r="BX144" i="260"/>
  <c r="BX145" i="260" s="1"/>
  <c r="BX158" i="260" s="1"/>
  <c r="BX160" i="260" s="1"/>
  <c r="BX147" i="260"/>
  <c r="BY23" i="260"/>
  <c r="BY24" i="260" s="1"/>
  <c r="BY29" i="260" s="1"/>
  <c r="BY140" i="260"/>
  <c r="BY141" i="260" s="1"/>
  <c r="BT181" i="44"/>
  <c r="BT36" i="260"/>
  <c r="BR187" i="44"/>
  <c r="BR191" i="44"/>
  <c r="BS182" i="44"/>
  <c r="BS183" i="44" s="1"/>
  <c r="BS85" i="261" s="1"/>
  <c r="BS186" i="44"/>
  <c r="BX50" i="260"/>
  <c r="BX31" i="260"/>
  <c r="BX129" i="260"/>
  <c r="BX133" i="260" s="1"/>
  <c r="BX112" i="264"/>
  <c r="BX114" i="264" s="1"/>
  <c r="BY128" i="260"/>
  <c r="BY30" i="260"/>
  <c r="BY13" i="46"/>
  <c r="BY14" i="46" s="1"/>
  <c r="BY112" i="264" s="1"/>
  <c r="BY114" i="264" s="1"/>
  <c r="BY119" i="260"/>
  <c r="BY120" i="260" s="1"/>
  <c r="BY127" i="260" s="1"/>
  <c r="BU168" i="260"/>
  <c r="BU178" i="264"/>
  <c r="BU180" i="264" s="1"/>
  <c r="BU183" i="264" s="1"/>
  <c r="BU185" i="264" s="1"/>
  <c r="BV132" i="260"/>
  <c r="BV134" i="260" s="1"/>
  <c r="BY209" i="264"/>
  <c r="BY153" i="260"/>
  <c r="BZ214" i="264"/>
  <c r="BY149" i="264"/>
  <c r="BY56" i="260"/>
  <c r="BY113" i="260"/>
  <c r="BY91" i="260"/>
  <c r="BX112" i="260"/>
  <c r="BW114" i="260"/>
  <c r="BV261" i="264"/>
  <c r="BY86" i="260"/>
  <c r="BY87" i="260" s="1"/>
  <c r="BV167" i="260"/>
  <c r="BY108" i="260"/>
  <c r="BY109" i="260" s="1"/>
  <c r="BY179" i="264"/>
  <c r="BV163" i="264"/>
  <c r="BV165" i="264" s="1"/>
  <c r="BV168" i="264" s="1"/>
  <c r="BZ184" i="264"/>
  <c r="BW90" i="260"/>
  <c r="BW92" i="260" s="1"/>
  <c r="BY164" i="264"/>
  <c r="BZ169" i="264"/>
  <c r="BU123" i="264"/>
  <c r="BU125" i="264" s="1"/>
  <c r="BU170" i="264"/>
  <c r="BW165" i="260"/>
  <c r="BW118" i="264"/>
  <c r="BY46" i="260"/>
  <c r="BY47" i="260" s="1"/>
  <c r="BZ113" i="264"/>
  <c r="BY68" i="261"/>
  <c r="BY194" i="264"/>
  <c r="BX12" i="260"/>
  <c r="BX13" i="260" s="1"/>
  <c r="BY11" i="260"/>
  <c r="BV120" i="264"/>
  <c r="BT119" i="44"/>
  <c r="BS144" i="44"/>
  <c r="BS145" i="44" s="1"/>
  <c r="BS262" i="264"/>
  <c r="BS263" i="264" s="1"/>
  <c r="BS288" i="264"/>
  <c r="BS275" i="264"/>
  <c r="BS300" i="264"/>
  <c r="BS307" i="264"/>
  <c r="BS312" i="264"/>
  <c r="BS313" i="264" s="1"/>
  <c r="BS295" i="264"/>
  <c r="BS253" i="264"/>
  <c r="BS254" i="264" s="1"/>
  <c r="BR3" i="259"/>
  <c r="BR3" i="262"/>
  <c r="BR3" i="28"/>
  <c r="BR3" i="44"/>
  <c r="BR3" i="264"/>
  <c r="BR3" i="346"/>
  <c r="BR3" i="261"/>
  <c r="BR3" i="260"/>
  <c r="BR3" i="258"/>
  <c r="BR3" i="271"/>
  <c r="BR3" i="49"/>
  <c r="BR3" i="353"/>
  <c r="BR3" i="46"/>
  <c r="BT129" i="44"/>
  <c r="BS135" i="44"/>
  <c r="BS136" i="44" s="1"/>
  <c r="BU58" i="261"/>
  <c r="BU110" i="44"/>
  <c r="BV68" i="44"/>
  <c r="BU42" i="261"/>
  <c r="BU142" i="44"/>
  <c r="BU37" i="261"/>
  <c r="BU92" i="44"/>
  <c r="BT143" i="44"/>
  <c r="BT95" i="44"/>
  <c r="BT96" i="44" s="1"/>
  <c r="BT257" i="264"/>
  <c r="BT258" i="264" s="1"/>
  <c r="BT111" i="44"/>
  <c r="BT112" i="44" s="1"/>
  <c r="BT13" i="28"/>
  <c r="BZ154" i="264"/>
  <c r="BY119" i="264"/>
  <c r="BZ199" i="264"/>
  <c r="BZ124" i="264"/>
  <c r="BZ48" i="44"/>
  <c r="BZ49" i="44" s="1"/>
  <c r="BZ125" i="44" s="1"/>
  <c r="BZ141" i="44"/>
  <c r="BZ12" i="353"/>
  <c r="BX21" i="262"/>
  <c r="BZ78" i="264"/>
  <c r="BX311" i="264"/>
  <c r="BX25" i="46"/>
  <c r="BX26" i="46" s="1"/>
  <c r="BZ4" i="259"/>
  <c r="BZ4" i="49"/>
  <c r="BZ4" i="264"/>
  <c r="BZ4" i="258"/>
  <c r="BZ4" i="262"/>
  <c r="BZ4" i="353"/>
  <c r="BZ4" i="28"/>
  <c r="BZ4" i="260"/>
  <c r="BZ4" i="346"/>
  <c r="BZ4" i="261"/>
  <c r="BZ4" i="46"/>
  <c r="BZ4" i="271"/>
  <c r="BZ4" i="44"/>
  <c r="BZ54" i="264"/>
  <c r="BZ66" i="264"/>
  <c r="BZ60" i="264"/>
  <c r="BZ72" i="264"/>
  <c r="BY175" i="44"/>
  <c r="BY29" i="353" s="1"/>
  <c r="BZ126" i="44"/>
  <c r="BZ66" i="44"/>
  <c r="BZ39" i="28"/>
  <c r="BZ11" i="28"/>
  <c r="BZ106" i="44"/>
  <c r="BZ174" i="44"/>
  <c r="BZ66" i="258"/>
  <c r="BZ128" i="44"/>
  <c r="BZ80" i="258"/>
  <c r="BZ118" i="44"/>
  <c r="BZ30" i="28"/>
  <c r="BZ101" i="262"/>
  <c r="BZ58" i="28"/>
  <c r="BZ127" i="44"/>
  <c r="BZ90" i="44"/>
  <c r="BZ102" i="44"/>
  <c r="BZ103" i="44" s="1"/>
  <c r="BZ74" i="44"/>
  <c r="BZ75" i="44" s="1"/>
  <c r="BZ170" i="44"/>
  <c r="BZ171" i="44" s="1"/>
  <c r="BZ173" i="44" s="1"/>
  <c r="BZ64" i="44"/>
  <c r="BZ30" i="271"/>
  <c r="BZ31" i="271" s="1"/>
  <c r="BZ25" i="271"/>
  <c r="BZ26" i="271" s="1"/>
  <c r="BZ20" i="271"/>
  <c r="BZ21" i="271" s="1"/>
  <c r="BZ19" i="46" s="1"/>
  <c r="BZ20" i="46" s="1"/>
  <c r="BY105" i="44"/>
  <c r="BY107" i="44" s="1"/>
  <c r="CA2" i="259"/>
  <c r="CA256" i="264"/>
  <c r="CA99" i="264"/>
  <c r="CA252" i="264"/>
  <c r="CA41" i="264"/>
  <c r="CA42" i="264" s="1"/>
  <c r="CA46" i="264" s="1"/>
  <c r="CA47" i="264" s="1"/>
  <c r="CA31" i="264"/>
  <c r="CA26" i="264"/>
  <c r="CA2" i="264"/>
  <c r="CA21" i="264"/>
  <c r="CA2" i="258"/>
  <c r="CA2" i="262"/>
  <c r="CA2" i="353"/>
  <c r="CA2" i="49"/>
  <c r="CA2" i="346"/>
  <c r="CA2" i="261"/>
  <c r="CA2" i="46"/>
  <c r="CA2" i="28"/>
  <c r="CA2" i="260"/>
  <c r="CA11" i="271"/>
  <c r="CA12" i="271" s="1"/>
  <c r="CA15" i="271" s="1"/>
  <c r="CA16" i="271" s="1"/>
  <c r="CA2" i="271"/>
  <c r="CA25" i="44"/>
  <c r="CA27" i="44" s="1"/>
  <c r="CA11" i="353" s="1"/>
  <c r="CA87" i="44"/>
  <c r="CA88" i="44" s="1"/>
  <c r="CA22" i="262" s="1"/>
  <c r="CA63" i="44"/>
  <c r="CA54" i="44" s="1"/>
  <c r="CA55" i="44" s="1"/>
  <c r="CA79" i="44"/>
  <c r="CA80" i="44" s="1"/>
  <c r="CA190" i="44" s="1"/>
  <c r="CA59" i="44"/>
  <c r="CA60" i="44" s="1"/>
  <c r="CA36" i="261" s="1"/>
  <c r="CA40" i="44"/>
  <c r="CA41" i="44" s="1"/>
  <c r="CA31" i="44"/>
  <c r="CA33" i="44" s="1"/>
  <c r="CA2" i="44"/>
  <c r="BX33" i="346"/>
  <c r="BX18" i="353"/>
  <c r="BY16" i="353"/>
  <c r="BZ89" i="262"/>
  <c r="BZ91" i="44"/>
  <c r="BZ45" i="353"/>
  <c r="BZ34" i="346"/>
  <c r="BZ16" i="258"/>
  <c r="BZ47" i="28"/>
  <c r="BZ47" i="346"/>
  <c r="BZ28" i="258"/>
  <c r="BZ115" i="44"/>
  <c r="CA116" i="44" s="1"/>
  <c r="CA33" i="262" s="1"/>
  <c r="BY12" i="346"/>
  <c r="BY13" i="346" s="1"/>
  <c r="BY17" i="346" s="1"/>
  <c r="BY67" i="44"/>
  <c r="AL263" i="264"/>
  <c r="AJ65" i="28"/>
  <c r="AJ17" i="28"/>
  <c r="AJ20" i="28" s="1"/>
  <c r="AJ25" i="28" s="1"/>
  <c r="AJ26" i="28" s="1"/>
  <c r="AK9" i="49"/>
  <c r="AK18" i="28"/>
  <c r="AK24" i="28"/>
  <c r="AK12" i="28"/>
  <c r="AK14" i="28" s="1"/>
  <c r="AK19" i="28" s="1"/>
  <c r="BZ134" i="264" l="1"/>
  <c r="BX60" i="260"/>
  <c r="BX133" i="264"/>
  <c r="BX135" i="264" s="1"/>
  <c r="BX138" i="264" s="1"/>
  <c r="CA229" i="264"/>
  <c r="CA139" i="264"/>
  <c r="BZ159" i="260"/>
  <c r="BZ224" i="264"/>
  <c r="BX170" i="260"/>
  <c r="BX223" i="264"/>
  <c r="BW225" i="264"/>
  <c r="BW228" i="264" s="1"/>
  <c r="BV230" i="264"/>
  <c r="BZ87" i="261"/>
  <c r="BZ11" i="261"/>
  <c r="BZ12" i="261" s="1"/>
  <c r="BZ93" i="261" s="1"/>
  <c r="CA44" i="44"/>
  <c r="CA10" i="261"/>
  <c r="BW208" i="264"/>
  <c r="BW210" i="264" s="1"/>
  <c r="BW213" i="264" s="1"/>
  <c r="BW215" i="264" s="1"/>
  <c r="BX148" i="260"/>
  <c r="BX149" i="260" s="1"/>
  <c r="BX152" i="260" s="1"/>
  <c r="BX154" i="260" s="1"/>
  <c r="BX169" i="260" s="1"/>
  <c r="BY144" i="260"/>
  <c r="BY145" i="260" s="1"/>
  <c r="BY158" i="260" s="1"/>
  <c r="BY160" i="260" s="1"/>
  <c r="BY147" i="260"/>
  <c r="BZ23" i="260"/>
  <c r="BZ24" i="260" s="1"/>
  <c r="BZ29" i="260" s="1"/>
  <c r="BZ140" i="260"/>
  <c r="BZ141" i="260" s="1"/>
  <c r="BU181" i="44"/>
  <c r="BU36" i="260"/>
  <c r="BS187" i="44"/>
  <c r="BS191" i="44"/>
  <c r="BT182" i="44"/>
  <c r="BT183" i="44" s="1"/>
  <c r="BT85" i="261" s="1"/>
  <c r="BT186" i="44"/>
  <c r="BY50" i="260"/>
  <c r="BY24" i="46"/>
  <c r="BY31" i="260"/>
  <c r="BZ128" i="260"/>
  <c r="BZ30" i="260"/>
  <c r="BY129" i="260"/>
  <c r="BY133" i="260" s="1"/>
  <c r="BZ13" i="46"/>
  <c r="BZ14" i="46" s="1"/>
  <c r="BZ24" i="46" s="1"/>
  <c r="BZ119" i="260"/>
  <c r="BZ120" i="260" s="1"/>
  <c r="BZ127" i="260" s="1"/>
  <c r="BV168" i="260"/>
  <c r="BV178" i="264"/>
  <c r="BV180" i="264" s="1"/>
  <c r="BV183" i="264" s="1"/>
  <c r="BV185" i="264" s="1"/>
  <c r="BW132" i="260"/>
  <c r="BW134" i="260" s="1"/>
  <c r="BZ209" i="264"/>
  <c r="BZ153" i="260"/>
  <c r="CA214" i="264"/>
  <c r="BZ149" i="264"/>
  <c r="BZ56" i="260"/>
  <c r="BZ113" i="260"/>
  <c r="BZ91" i="260"/>
  <c r="BY112" i="260"/>
  <c r="BX114" i="260"/>
  <c r="BW261" i="264"/>
  <c r="BZ86" i="260"/>
  <c r="BZ87" i="260" s="1"/>
  <c r="BW167" i="260"/>
  <c r="BZ108" i="260"/>
  <c r="BZ109" i="260" s="1"/>
  <c r="BZ179" i="264"/>
  <c r="BW163" i="264"/>
  <c r="BW165" i="264" s="1"/>
  <c r="BW168" i="264" s="1"/>
  <c r="CA184" i="264"/>
  <c r="BX90" i="260"/>
  <c r="BX92" i="260" s="1"/>
  <c r="BZ164" i="264"/>
  <c r="CA169" i="264"/>
  <c r="BV123" i="264"/>
  <c r="BV125" i="264" s="1"/>
  <c r="BV170" i="264"/>
  <c r="BX165" i="260"/>
  <c r="BX118" i="264"/>
  <c r="BZ46" i="260"/>
  <c r="BZ47" i="260" s="1"/>
  <c r="CA113" i="264"/>
  <c r="BZ68" i="261"/>
  <c r="BZ194" i="264"/>
  <c r="BY12" i="260"/>
  <c r="BY13" i="260" s="1"/>
  <c r="BW120" i="264"/>
  <c r="BZ11" i="260"/>
  <c r="BT295" i="264"/>
  <c r="BT288" i="264"/>
  <c r="BT307" i="264"/>
  <c r="BT312" i="264"/>
  <c r="BT313" i="264" s="1"/>
  <c r="BT262" i="264"/>
  <c r="BT263" i="264" s="1"/>
  <c r="BT300" i="264"/>
  <c r="BT253" i="264"/>
  <c r="BT254" i="264" s="1"/>
  <c r="BT275" i="264"/>
  <c r="BU111" i="44"/>
  <c r="BU112" i="44" s="1"/>
  <c r="BU257" i="264"/>
  <c r="BU258" i="264" s="1"/>
  <c r="BV92" i="44"/>
  <c r="BU13" i="28"/>
  <c r="BU95" i="44"/>
  <c r="BU96" i="44" s="1"/>
  <c r="BU143" i="44"/>
  <c r="BS3" i="259"/>
  <c r="BS3" i="44"/>
  <c r="BS3" i="262"/>
  <c r="BS3" i="264"/>
  <c r="BS3" i="346"/>
  <c r="BS3" i="260"/>
  <c r="BS3" i="49"/>
  <c r="BS3" i="353"/>
  <c r="BS3" i="271"/>
  <c r="BS3" i="258"/>
  <c r="BS3" i="28"/>
  <c r="BS3" i="46"/>
  <c r="BS3" i="261"/>
  <c r="BV58" i="261"/>
  <c r="BV37" i="261"/>
  <c r="BW68" i="44"/>
  <c r="BV110" i="44"/>
  <c r="BV42" i="261"/>
  <c r="BV142" i="44"/>
  <c r="BT135" i="44"/>
  <c r="BT136" i="44" s="1"/>
  <c r="BU129" i="44"/>
  <c r="BT144" i="44"/>
  <c r="BT145" i="44" s="1"/>
  <c r="BU119" i="44"/>
  <c r="CA154" i="264"/>
  <c r="BZ119" i="264"/>
  <c r="CA199" i="264"/>
  <c r="CA124" i="264"/>
  <c r="H55" i="44"/>
  <c r="CA48" i="44"/>
  <c r="CA49" i="44" s="1"/>
  <c r="CA125" i="44" s="1"/>
  <c r="F46" i="44"/>
  <c r="F153" i="44" s="1"/>
  <c r="CA141" i="44"/>
  <c r="H45" i="44"/>
  <c r="CA12" i="353"/>
  <c r="BY21" i="262"/>
  <c r="CA78" i="264"/>
  <c r="CA89" i="262"/>
  <c r="CA45" i="353"/>
  <c r="CA91" i="44"/>
  <c r="CA47" i="346"/>
  <c r="CA34" i="346"/>
  <c r="CA47" i="28"/>
  <c r="CA28" i="258"/>
  <c r="CA16" i="258"/>
  <c r="CA115" i="44"/>
  <c r="H88" i="44"/>
  <c r="H22" i="262" s="1"/>
  <c r="CA66" i="44"/>
  <c r="CA126" i="44"/>
  <c r="H60" i="44"/>
  <c r="H36" i="261" s="1"/>
  <c r="CA25" i="271"/>
  <c r="CA26" i="271" s="1"/>
  <c r="CA20" i="271"/>
  <c r="CA21" i="271" s="1"/>
  <c r="CA19" i="46" s="1"/>
  <c r="CA20" i="46" s="1"/>
  <c r="CA30" i="271"/>
  <c r="CA31" i="271" s="1"/>
  <c r="BZ12" i="346"/>
  <c r="BZ13" i="346" s="1"/>
  <c r="BZ17" i="346" s="1"/>
  <c r="BZ67" i="44"/>
  <c r="BY25" i="46"/>
  <c r="BY311" i="264"/>
  <c r="BZ16" i="353"/>
  <c r="CA60" i="264"/>
  <c r="CA66" i="264"/>
  <c r="CA72" i="264"/>
  <c r="CA54" i="264"/>
  <c r="BZ105" i="44"/>
  <c r="BZ107" i="44" s="1"/>
  <c r="CA127" i="44"/>
  <c r="CA90" i="44"/>
  <c r="H80" i="44"/>
  <c r="H190" i="44" s="1"/>
  <c r="CA39" i="28"/>
  <c r="CA11" i="28"/>
  <c r="CA106" i="44"/>
  <c r="CA174" i="44"/>
  <c r="BY33" i="346"/>
  <c r="BY18" i="353"/>
  <c r="BZ175" i="44"/>
  <c r="BZ29" i="353" s="1"/>
  <c r="CA101" i="262"/>
  <c r="CA58" i="28"/>
  <c r="CA80" i="258"/>
  <c r="CA128" i="44"/>
  <c r="CA66" i="258"/>
  <c r="CA118" i="44"/>
  <c r="CA30" i="28"/>
  <c r="H116" i="44"/>
  <c r="H33" i="262" s="1"/>
  <c r="CA4" i="259"/>
  <c r="CA4" i="264"/>
  <c r="CA4" i="258"/>
  <c r="CA4" i="262"/>
  <c r="CA4" i="353"/>
  <c r="CA4" i="49"/>
  <c r="CA4" i="28"/>
  <c r="CA4" i="346"/>
  <c r="CA4" i="261"/>
  <c r="CA4" i="46"/>
  <c r="CA4" i="271"/>
  <c r="CA4" i="260"/>
  <c r="CA4" i="44"/>
  <c r="CA170" i="44"/>
  <c r="CA171" i="44" s="1"/>
  <c r="CA102" i="44"/>
  <c r="CA103" i="44" s="1"/>
  <c r="CA74" i="44"/>
  <c r="CA75" i="44" s="1"/>
  <c r="CA64" i="44"/>
  <c r="AJ67" i="49"/>
  <c r="AJ66" i="28"/>
  <c r="AJ67" i="28" s="1"/>
  <c r="AJ73" i="28" s="1"/>
  <c r="AK23" i="28"/>
  <c r="AJ29" i="28"/>
  <c r="CA134" i="264" l="1"/>
  <c r="BY60" i="260"/>
  <c r="BY133" i="264"/>
  <c r="BY135" i="264" s="1"/>
  <c r="BY138" i="264" s="1"/>
  <c r="CA159" i="260"/>
  <c r="CA224" i="264"/>
  <c r="BY170" i="260"/>
  <c r="BY223" i="264"/>
  <c r="BX225" i="264"/>
  <c r="BX228" i="264" s="1"/>
  <c r="BX230" i="264" s="1"/>
  <c r="BW230" i="264"/>
  <c r="CA87" i="261"/>
  <c r="CA11" i="261"/>
  <c r="CA12" i="261" s="1"/>
  <c r="BX208" i="264"/>
  <c r="BX210" i="264" s="1"/>
  <c r="BX213" i="264" s="1"/>
  <c r="BX215" i="264" s="1"/>
  <c r="BY148" i="260"/>
  <c r="BY149" i="260" s="1"/>
  <c r="BY152" i="260" s="1"/>
  <c r="BY154" i="260" s="1"/>
  <c r="BY169" i="260" s="1"/>
  <c r="BZ144" i="260"/>
  <c r="BZ145" i="260" s="1"/>
  <c r="BZ158" i="260" s="1"/>
  <c r="BZ160" i="260" s="1"/>
  <c r="BZ147" i="260"/>
  <c r="CA23" i="260"/>
  <c r="CA24" i="260" s="1"/>
  <c r="CA29" i="260" s="1"/>
  <c r="CA140" i="260"/>
  <c r="CA141" i="260" s="1"/>
  <c r="CA147" i="260" s="1"/>
  <c r="BY26" i="46"/>
  <c r="BV181" i="44"/>
  <c r="BV36" i="260"/>
  <c r="BT187" i="44"/>
  <c r="BT191" i="44"/>
  <c r="BU182" i="44"/>
  <c r="BU183" i="44" s="1"/>
  <c r="BU85" i="261" s="1"/>
  <c r="BU186" i="44"/>
  <c r="BZ50" i="260"/>
  <c r="BZ31" i="260"/>
  <c r="BZ112" i="264"/>
  <c r="BZ114" i="264" s="1"/>
  <c r="CA128" i="260"/>
  <c r="CA30" i="260"/>
  <c r="BZ129" i="260"/>
  <c r="BZ133" i="260" s="1"/>
  <c r="CA13" i="46"/>
  <c r="CA14" i="46" s="1"/>
  <c r="CA24" i="46" s="1"/>
  <c r="CA119" i="260"/>
  <c r="CA120" i="260" s="1"/>
  <c r="BW168" i="260"/>
  <c r="BW178" i="264"/>
  <c r="BW180" i="264" s="1"/>
  <c r="BW183" i="264" s="1"/>
  <c r="BW185" i="264" s="1"/>
  <c r="BX132" i="260"/>
  <c r="BX134" i="260" s="1"/>
  <c r="CA153" i="260"/>
  <c r="CA209" i="264"/>
  <c r="CA149" i="264"/>
  <c r="CA56" i="260"/>
  <c r="CA113" i="260"/>
  <c r="CA91" i="260"/>
  <c r="BZ112" i="260"/>
  <c r="BY114" i="260"/>
  <c r="BX261" i="264"/>
  <c r="CA86" i="260"/>
  <c r="CA87" i="260" s="1"/>
  <c r="BX167" i="260"/>
  <c r="CA108" i="260"/>
  <c r="CA109" i="260" s="1"/>
  <c r="BX163" i="264"/>
  <c r="BX165" i="264" s="1"/>
  <c r="BX168" i="264" s="1"/>
  <c r="CA179" i="264"/>
  <c r="BY90" i="260"/>
  <c r="BY92" i="260" s="1"/>
  <c r="CA164" i="264"/>
  <c r="BW123" i="264"/>
  <c r="BW125" i="264" s="1"/>
  <c r="BW170" i="264"/>
  <c r="BY165" i="260"/>
  <c r="BY118" i="264"/>
  <c r="CA46" i="260"/>
  <c r="CA47" i="260" s="1"/>
  <c r="CA68" i="261"/>
  <c r="CA194" i="264"/>
  <c r="BZ12" i="260"/>
  <c r="BZ13" i="260" s="1"/>
  <c r="BX120" i="264"/>
  <c r="CA11" i="260"/>
  <c r="BT3" i="264"/>
  <c r="BT3" i="346"/>
  <c r="BT3" i="260"/>
  <c r="BT3" i="353"/>
  <c r="BT3" i="271"/>
  <c r="BT3" i="28"/>
  <c r="BT3" i="49"/>
  <c r="BT3" i="262"/>
  <c r="BT3" i="46"/>
  <c r="BT3" i="259"/>
  <c r="BT3" i="261"/>
  <c r="BT3" i="258"/>
  <c r="BT3" i="44"/>
  <c r="BW58" i="261"/>
  <c r="BW110" i="44"/>
  <c r="BW42" i="261"/>
  <c r="BX68" i="44"/>
  <c r="BW37" i="261"/>
  <c r="BW142" i="44"/>
  <c r="BU295" i="264"/>
  <c r="BU312" i="264"/>
  <c r="BU313" i="264" s="1"/>
  <c r="BU307" i="264"/>
  <c r="BU300" i="264"/>
  <c r="BU262" i="264"/>
  <c r="BU263" i="264" s="1"/>
  <c r="BU253" i="264"/>
  <c r="BU254" i="264" s="1"/>
  <c r="BU275" i="264"/>
  <c r="BU288" i="264"/>
  <c r="BU144" i="44"/>
  <c r="BU145" i="44" s="1"/>
  <c r="BV119" i="44"/>
  <c r="BV95" i="44"/>
  <c r="BV96" i="44" s="1"/>
  <c r="BW92" i="44"/>
  <c r="BV143" i="44"/>
  <c r="BV13" i="28"/>
  <c r="BV257" i="264"/>
  <c r="BV258" i="264" s="1"/>
  <c r="BV111" i="44"/>
  <c r="BV112" i="44" s="1"/>
  <c r="BU135" i="44"/>
  <c r="BU136" i="44" s="1"/>
  <c r="BV129" i="44"/>
  <c r="CA119" i="264"/>
  <c r="H141" i="44"/>
  <c r="H48" i="44"/>
  <c r="H75" i="44"/>
  <c r="BZ21" i="262"/>
  <c r="CA105" i="44"/>
  <c r="CA107" i="44" s="1"/>
  <c r="H103" i="44"/>
  <c r="CA16" i="353"/>
  <c r="H90" i="44"/>
  <c r="H127" i="44"/>
  <c r="CA173" i="44"/>
  <c r="CA175" i="44" s="1"/>
  <c r="H171" i="44"/>
  <c r="H173" i="44" s="1"/>
  <c r="H45" i="353"/>
  <c r="H47" i="346"/>
  <c r="H28" i="258"/>
  <c r="H47" i="28"/>
  <c r="H16" i="258"/>
  <c r="H91" i="44"/>
  <c r="H115" i="44"/>
  <c r="H89" i="262"/>
  <c r="H34" i="346"/>
  <c r="CA12" i="346"/>
  <c r="CA13" i="346" s="1"/>
  <c r="CA67" i="44"/>
  <c r="H64" i="44"/>
  <c r="BZ18" i="353"/>
  <c r="BZ33" i="346"/>
  <c r="H58" i="28"/>
  <c r="H101" i="262"/>
  <c r="H30" i="28"/>
  <c r="H80" i="258"/>
  <c r="H128" i="44"/>
  <c r="H66" i="258"/>
  <c r="H118" i="44"/>
  <c r="BZ311" i="264"/>
  <c r="BZ25" i="46"/>
  <c r="BZ26" i="46" s="1"/>
  <c r="H126" i="44"/>
  <c r="H66" i="44"/>
  <c r="AK65" i="28"/>
  <c r="AK17" i="28"/>
  <c r="AK20" i="28" s="1"/>
  <c r="AK25" i="28" s="1"/>
  <c r="AK26" i="28" s="1"/>
  <c r="AL9" i="49"/>
  <c r="AL24" i="28"/>
  <c r="AL12" i="28"/>
  <c r="AL14" i="28" s="1"/>
  <c r="AL19" i="28" s="1"/>
  <c r="AL18" i="28"/>
  <c r="AM263" i="264"/>
  <c r="BZ60" i="260" l="1"/>
  <c r="BZ133" i="264"/>
  <c r="BZ135" i="264" s="1"/>
  <c r="BZ138" i="264" s="1"/>
  <c r="BZ170" i="260"/>
  <c r="BZ223" i="264"/>
  <c r="BY225" i="264"/>
  <c r="BY228" i="264" s="1"/>
  <c r="BY208" i="264"/>
  <c r="BY210" i="264" s="1"/>
  <c r="BY213" i="264" s="1"/>
  <c r="BY215" i="264" s="1"/>
  <c r="CA93" i="261"/>
  <c r="H12" i="261"/>
  <c r="H93" i="261" s="1"/>
  <c r="BZ148" i="260"/>
  <c r="BZ149" i="260" s="1"/>
  <c r="BZ152" i="260" s="1"/>
  <c r="BZ154" i="260" s="1"/>
  <c r="BZ169" i="260" s="1"/>
  <c r="H141" i="260"/>
  <c r="CA144" i="260"/>
  <c r="CA145" i="260" s="1"/>
  <c r="H23" i="260"/>
  <c r="H140" i="260"/>
  <c r="H14" i="46"/>
  <c r="H24" i="46" s="1"/>
  <c r="BW181" i="44"/>
  <c r="BW36" i="260"/>
  <c r="BU187" i="44"/>
  <c r="BU191" i="44"/>
  <c r="BV182" i="44"/>
  <c r="BV183" i="44" s="1"/>
  <c r="BV85" i="261" s="1"/>
  <c r="BV186" i="44"/>
  <c r="CA50" i="260"/>
  <c r="CA31" i="260"/>
  <c r="CA112" i="264"/>
  <c r="CA114" i="264" s="1"/>
  <c r="H13" i="46"/>
  <c r="H119" i="260"/>
  <c r="CA127" i="260"/>
  <c r="CA129" i="260" s="1"/>
  <c r="H120" i="260"/>
  <c r="H127" i="260" s="1"/>
  <c r="BX168" i="260"/>
  <c r="BX178" i="264"/>
  <c r="BX180" i="264" s="1"/>
  <c r="BX183" i="264" s="1"/>
  <c r="BX185" i="264" s="1"/>
  <c r="BY132" i="260"/>
  <c r="BY134" i="260" s="1"/>
  <c r="CA112" i="260"/>
  <c r="BZ114" i="260"/>
  <c r="BY261" i="264"/>
  <c r="H86" i="260"/>
  <c r="BY167" i="260"/>
  <c r="H108" i="260"/>
  <c r="BY163" i="264"/>
  <c r="BY165" i="264" s="1"/>
  <c r="BY168" i="264" s="1"/>
  <c r="BZ90" i="260"/>
  <c r="BZ92" i="260" s="1"/>
  <c r="BX123" i="264"/>
  <c r="BX125" i="264" s="1"/>
  <c r="BX170" i="264"/>
  <c r="BZ165" i="260"/>
  <c r="BZ118" i="264"/>
  <c r="H46" i="260"/>
  <c r="CA12" i="260"/>
  <c r="CA13" i="260" s="1"/>
  <c r="BV135" i="44"/>
  <c r="BV136" i="44" s="1"/>
  <c r="BW129" i="44"/>
  <c r="BU3" i="259"/>
  <c r="BU3" i="258"/>
  <c r="BU3" i="44"/>
  <c r="BU3" i="346"/>
  <c r="BU3" i="264"/>
  <c r="BU3" i="353"/>
  <c r="BU3" i="46"/>
  <c r="BU3" i="49"/>
  <c r="BU3" i="262"/>
  <c r="BU3" i="261"/>
  <c r="BU3" i="271"/>
  <c r="BU3" i="28"/>
  <c r="BU3" i="260"/>
  <c r="BV144" i="44"/>
  <c r="BV145" i="44" s="1"/>
  <c r="BW119" i="44"/>
  <c r="BV288" i="264"/>
  <c r="BV312" i="264"/>
  <c r="BV313" i="264" s="1"/>
  <c r="BV300" i="264"/>
  <c r="BV295" i="264"/>
  <c r="BV262" i="264"/>
  <c r="BV263" i="264" s="1"/>
  <c r="BV307" i="264"/>
  <c r="BV253" i="264"/>
  <c r="BV254" i="264" s="1"/>
  <c r="BV275" i="264"/>
  <c r="BW257" i="264"/>
  <c r="BW258" i="264" s="1"/>
  <c r="BW143" i="44"/>
  <c r="BW95" i="44"/>
  <c r="BW96" i="44" s="1"/>
  <c r="BX92" i="44"/>
  <c r="BW13" i="28"/>
  <c r="BW111" i="44"/>
  <c r="BW112" i="44" s="1"/>
  <c r="BX58" i="261"/>
  <c r="BX42" i="261"/>
  <c r="BY68" i="44"/>
  <c r="BX142" i="44"/>
  <c r="BX37" i="261"/>
  <c r="BX110" i="44"/>
  <c r="CA21" i="262"/>
  <c r="AM12" i="28"/>
  <c r="AM14" i="28" s="1"/>
  <c r="AM19" i="28" s="1"/>
  <c r="CA25" i="46"/>
  <c r="CA26" i="46" s="1"/>
  <c r="CA311" i="264"/>
  <c r="CA17" i="346"/>
  <c r="CA29" i="353"/>
  <c r="Q30" i="353" s="1"/>
  <c r="H175" i="44"/>
  <c r="H29" i="353" s="1"/>
  <c r="H105" i="44"/>
  <c r="H12" i="346"/>
  <c r="H67" i="44"/>
  <c r="CA33" i="346"/>
  <c r="CA18" i="353"/>
  <c r="H107" i="44"/>
  <c r="AK67" i="49"/>
  <c r="AK66" i="28"/>
  <c r="AK67" i="28" s="1"/>
  <c r="AK73" i="28" s="1"/>
  <c r="AK29" i="28"/>
  <c r="AL23" i="28"/>
  <c r="BY230" i="264" l="1"/>
  <c r="H31" i="260"/>
  <c r="CA133" i="264"/>
  <c r="CA135" i="264" s="1"/>
  <c r="CA138" i="264" s="1"/>
  <c r="BZ225" i="264"/>
  <c r="BZ228" i="264" s="1"/>
  <c r="CA158" i="260"/>
  <c r="CA160" i="260" s="1"/>
  <c r="CA223" i="264" s="1"/>
  <c r="BZ208" i="264"/>
  <c r="BZ210" i="264" s="1"/>
  <c r="BZ213" i="264" s="1"/>
  <c r="BZ215" i="264" s="1"/>
  <c r="H145" i="260"/>
  <c r="H158" i="260" s="1"/>
  <c r="CA148" i="260"/>
  <c r="CA149" i="260" s="1"/>
  <c r="H144" i="260"/>
  <c r="H147" i="260"/>
  <c r="H112" i="264"/>
  <c r="BX181" i="44"/>
  <c r="BX36" i="260"/>
  <c r="CA60" i="260"/>
  <c r="BV187" i="44"/>
  <c r="BV191" i="44"/>
  <c r="BW182" i="44"/>
  <c r="BW183" i="44" s="1"/>
  <c r="BW85" i="261" s="1"/>
  <c r="BW186" i="44"/>
  <c r="CA133" i="260"/>
  <c r="H129" i="260"/>
  <c r="H133" i="260" s="1"/>
  <c r="BY168" i="260"/>
  <c r="BY178" i="264"/>
  <c r="BY180" i="264" s="1"/>
  <c r="BY183" i="264" s="1"/>
  <c r="BY185" i="264" s="1"/>
  <c r="BZ132" i="260"/>
  <c r="BZ134" i="260" s="1"/>
  <c r="CA114" i="260"/>
  <c r="H109" i="260"/>
  <c r="BZ261" i="264"/>
  <c r="BZ167" i="260"/>
  <c r="BZ163" i="264"/>
  <c r="BZ165" i="264" s="1"/>
  <c r="BZ168" i="264" s="1"/>
  <c r="CA90" i="260"/>
  <c r="CA92" i="260" s="1"/>
  <c r="H87" i="260"/>
  <c r="CA165" i="260"/>
  <c r="CA118" i="264"/>
  <c r="H13" i="260"/>
  <c r="H12" i="260"/>
  <c r="BZ120" i="264"/>
  <c r="BY120" i="264"/>
  <c r="BX95" i="44"/>
  <c r="BX96" i="44" s="1"/>
  <c r="BX13" i="28"/>
  <c r="BX111" i="44"/>
  <c r="BX112" i="44" s="1"/>
  <c r="BX143" i="44"/>
  <c r="BX257" i="264"/>
  <c r="BX258" i="264" s="1"/>
  <c r="BY92" i="44"/>
  <c r="BX119" i="44"/>
  <c r="BW144" i="44"/>
  <c r="BW145" i="44" s="1"/>
  <c r="BX129" i="44"/>
  <c r="BW135" i="44"/>
  <c r="BW136" i="44" s="1"/>
  <c r="BY58" i="261"/>
  <c r="BY142" i="44"/>
  <c r="BY110" i="44"/>
  <c r="BY37" i="261"/>
  <c r="BZ68" i="44"/>
  <c r="BY42" i="261"/>
  <c r="BW300" i="264"/>
  <c r="BW307" i="264"/>
  <c r="BW262" i="264"/>
  <c r="BW263" i="264" s="1"/>
  <c r="BW312" i="264"/>
  <c r="BW313" i="264" s="1"/>
  <c r="BW253" i="264"/>
  <c r="BW254" i="264" s="1"/>
  <c r="BW295" i="264"/>
  <c r="BW288" i="264"/>
  <c r="BW275" i="264"/>
  <c r="BV3" i="261"/>
  <c r="BV3" i="259"/>
  <c r="BV3" i="262"/>
  <c r="BV3" i="28"/>
  <c r="BV3" i="44"/>
  <c r="BV3" i="346"/>
  <c r="BV3" i="260"/>
  <c r="BV3" i="264"/>
  <c r="BV3" i="49"/>
  <c r="BV3" i="353"/>
  <c r="BV3" i="46"/>
  <c r="BV3" i="258"/>
  <c r="BV3" i="271"/>
  <c r="H21" i="262"/>
  <c r="AM9" i="49"/>
  <c r="AM24" i="28"/>
  <c r="AM18" i="28"/>
  <c r="H18" i="353"/>
  <c r="H33" i="346"/>
  <c r="CA30" i="353"/>
  <c r="CA33" i="353" s="1"/>
  <c r="M30" i="353"/>
  <c r="M33" i="353" s="1"/>
  <c r="L30" i="353"/>
  <c r="L33" i="353" s="1"/>
  <c r="K30" i="353"/>
  <c r="K33" i="353" s="1"/>
  <c r="O30" i="353"/>
  <c r="O33" i="353" s="1"/>
  <c r="J30" i="353"/>
  <c r="N30" i="353"/>
  <c r="N33" i="353" s="1"/>
  <c r="Q33" i="353"/>
  <c r="P30" i="353"/>
  <c r="P33" i="353" s="1"/>
  <c r="T30" i="353"/>
  <c r="T33" i="353" s="1"/>
  <c r="S30" i="353"/>
  <c r="S33" i="353" s="1"/>
  <c r="U30" i="353"/>
  <c r="U33" i="353" s="1"/>
  <c r="R30" i="353"/>
  <c r="R33" i="353" s="1"/>
  <c r="W30" i="353"/>
  <c r="W33" i="353" s="1"/>
  <c r="V30" i="353"/>
  <c r="V33" i="353" s="1"/>
  <c r="AA30" i="353"/>
  <c r="AA33" i="353" s="1"/>
  <c r="Y30" i="353"/>
  <c r="Y33" i="353" s="1"/>
  <c r="Z30" i="353"/>
  <c r="Z33" i="353" s="1"/>
  <c r="AB30" i="353"/>
  <c r="AB33" i="353" s="1"/>
  <c r="X30" i="353"/>
  <c r="X33" i="353" s="1"/>
  <c r="AE30" i="353"/>
  <c r="AE33" i="353" s="1"/>
  <c r="AC30" i="353"/>
  <c r="AC33" i="353" s="1"/>
  <c r="AI30" i="353"/>
  <c r="AI33" i="353" s="1"/>
  <c r="AD30" i="353"/>
  <c r="AD33" i="353" s="1"/>
  <c r="AF30" i="353"/>
  <c r="AF33" i="353" s="1"/>
  <c r="AH30" i="353"/>
  <c r="AH33" i="353" s="1"/>
  <c r="AG30" i="353"/>
  <c r="AG33" i="353" s="1"/>
  <c r="AJ30" i="353"/>
  <c r="AJ33" i="353" s="1"/>
  <c r="AM30" i="353"/>
  <c r="AM33" i="353" s="1"/>
  <c r="AK30" i="353"/>
  <c r="AK33" i="353" s="1"/>
  <c r="AL30" i="353"/>
  <c r="AL33" i="353" s="1"/>
  <c r="AO30" i="353"/>
  <c r="AO33" i="353" s="1"/>
  <c r="AN30" i="353"/>
  <c r="AN33" i="353" s="1"/>
  <c r="AQ30" i="353"/>
  <c r="AQ33" i="353" s="1"/>
  <c r="AS30" i="353"/>
  <c r="AS33" i="353" s="1"/>
  <c r="AP30" i="353"/>
  <c r="AP33" i="353" s="1"/>
  <c r="AR30" i="353"/>
  <c r="AR33" i="353" s="1"/>
  <c r="AT30" i="353"/>
  <c r="AT33" i="353" s="1"/>
  <c r="AW30" i="353"/>
  <c r="AW33" i="353" s="1"/>
  <c r="AU30" i="353"/>
  <c r="AU33" i="353" s="1"/>
  <c r="AV30" i="353"/>
  <c r="AV33" i="353" s="1"/>
  <c r="AX30" i="353"/>
  <c r="AX33" i="353" s="1"/>
  <c r="BA30" i="353"/>
  <c r="BA33" i="353" s="1"/>
  <c r="AY30" i="353"/>
  <c r="AY33" i="353" s="1"/>
  <c r="AZ30" i="353"/>
  <c r="AZ33" i="353" s="1"/>
  <c r="BC30" i="353"/>
  <c r="BC33" i="353" s="1"/>
  <c r="BB30" i="353"/>
  <c r="BB33" i="353" s="1"/>
  <c r="BF30" i="353"/>
  <c r="BF33" i="353" s="1"/>
  <c r="BD30" i="353"/>
  <c r="BD33" i="353" s="1"/>
  <c r="BH30" i="353"/>
  <c r="BH33" i="353" s="1"/>
  <c r="BE30" i="353"/>
  <c r="BE33" i="353" s="1"/>
  <c r="BJ30" i="353"/>
  <c r="BJ33" i="353" s="1"/>
  <c r="BG30" i="353"/>
  <c r="BG33" i="353" s="1"/>
  <c r="BK30" i="353"/>
  <c r="BK33" i="353" s="1"/>
  <c r="BL30" i="353"/>
  <c r="BL33" i="353" s="1"/>
  <c r="BI30" i="353"/>
  <c r="BI33" i="353" s="1"/>
  <c r="BM30" i="353"/>
  <c r="BM33" i="353" s="1"/>
  <c r="BN30" i="353"/>
  <c r="BN33" i="353" s="1"/>
  <c r="BO30" i="353"/>
  <c r="BO33" i="353" s="1"/>
  <c r="BR30" i="353"/>
  <c r="BR33" i="353" s="1"/>
  <c r="BP30" i="353"/>
  <c r="BP33" i="353" s="1"/>
  <c r="BU30" i="353"/>
  <c r="BU33" i="353" s="1"/>
  <c r="BQ30" i="353"/>
  <c r="BQ33" i="353" s="1"/>
  <c r="BT30" i="353"/>
  <c r="BT33" i="353" s="1"/>
  <c r="BS30" i="353"/>
  <c r="BS33" i="353" s="1"/>
  <c r="BX30" i="353"/>
  <c r="BX33" i="353" s="1"/>
  <c r="BZ30" i="353"/>
  <c r="BZ33" i="353" s="1"/>
  <c r="BY30" i="353"/>
  <c r="BY33" i="353" s="1"/>
  <c r="BW30" i="353"/>
  <c r="BW33" i="353" s="1"/>
  <c r="BV30" i="353"/>
  <c r="BV33" i="353" s="1"/>
  <c r="AL65" i="28"/>
  <c r="AL17" i="28"/>
  <c r="AL20" i="28" s="1"/>
  <c r="AL25" i="28" s="1"/>
  <c r="AL26" i="28" s="1"/>
  <c r="AN263" i="264"/>
  <c r="H135" i="264" l="1"/>
  <c r="H138" i="264" s="1"/>
  <c r="F136" i="264"/>
  <c r="H60" i="260"/>
  <c r="H133" i="264"/>
  <c r="CA225" i="264"/>
  <c r="CA228" i="264" s="1"/>
  <c r="BZ230" i="264"/>
  <c r="H160" i="260"/>
  <c r="CA170" i="260"/>
  <c r="H148" i="260"/>
  <c r="H149" i="260"/>
  <c r="H152" i="260" s="1"/>
  <c r="CA152" i="260"/>
  <c r="CA154" i="260" s="1"/>
  <c r="H154" i="260" s="1"/>
  <c r="H169" i="260" s="1"/>
  <c r="BY181" i="44"/>
  <c r="BY36" i="260"/>
  <c r="BW187" i="44"/>
  <c r="BW191" i="44"/>
  <c r="BX182" i="44"/>
  <c r="BX183" i="44" s="1"/>
  <c r="BX85" i="261" s="1"/>
  <c r="BX186" i="44"/>
  <c r="BZ168" i="260"/>
  <c r="BZ178" i="264"/>
  <c r="BZ180" i="264" s="1"/>
  <c r="BZ183" i="264" s="1"/>
  <c r="BZ185" i="264" s="1"/>
  <c r="CA132" i="260"/>
  <c r="CA134" i="260" s="1"/>
  <c r="CA178" i="264" s="1"/>
  <c r="CA180" i="264" s="1"/>
  <c r="H114" i="260"/>
  <c r="H112" i="260"/>
  <c r="F115" i="264"/>
  <c r="F144" i="264" s="1"/>
  <c r="CA261" i="264"/>
  <c r="CA163" i="264"/>
  <c r="CA165" i="264" s="1"/>
  <c r="H90" i="260"/>
  <c r="BY123" i="264"/>
  <c r="BY125" i="264" s="1"/>
  <c r="BY170" i="264"/>
  <c r="BZ123" i="264"/>
  <c r="BZ125" i="264" s="1"/>
  <c r="BZ170" i="264"/>
  <c r="CA167" i="260"/>
  <c r="H92" i="260"/>
  <c r="H165" i="260"/>
  <c r="H118" i="264"/>
  <c r="BZ58" i="261"/>
  <c r="BZ142" i="44"/>
  <c r="BZ110" i="44"/>
  <c r="CA68" i="44"/>
  <c r="BZ42" i="261"/>
  <c r="BZ37" i="261"/>
  <c r="BX144" i="44"/>
  <c r="BX145" i="44" s="1"/>
  <c r="BY119" i="44"/>
  <c r="BY111" i="44"/>
  <c r="BY112" i="44" s="1"/>
  <c r="BY95" i="44"/>
  <c r="BY96" i="44" s="1"/>
  <c r="BY257" i="264"/>
  <c r="BY258" i="264" s="1"/>
  <c r="BZ92" i="44"/>
  <c r="BY143" i="44"/>
  <c r="BY13" i="28"/>
  <c r="BX307" i="264"/>
  <c r="BX253" i="264"/>
  <c r="BX254" i="264" s="1"/>
  <c r="BX312" i="264"/>
  <c r="BX313" i="264" s="1"/>
  <c r="BX288" i="264"/>
  <c r="BX262" i="264"/>
  <c r="BX263" i="264" s="1"/>
  <c r="BX295" i="264"/>
  <c r="BX300" i="264"/>
  <c r="BX275" i="264"/>
  <c r="BW3" i="264"/>
  <c r="BW3" i="260"/>
  <c r="BW3" i="46"/>
  <c r="BW3" i="49"/>
  <c r="BW3" i="353"/>
  <c r="BW3" i="271"/>
  <c r="BW3" i="28"/>
  <c r="BW3" i="258"/>
  <c r="BW3" i="259"/>
  <c r="BW3" i="262"/>
  <c r="BW3" i="261"/>
  <c r="BW3" i="44"/>
  <c r="BW3" i="346"/>
  <c r="BX135" i="44"/>
  <c r="BX136" i="44" s="1"/>
  <c r="BY129" i="44"/>
  <c r="H30" i="353"/>
  <c r="H33" i="353" s="1"/>
  <c r="J33" i="353"/>
  <c r="AL67" i="49"/>
  <c r="AL29" i="28"/>
  <c r="AM23" i="28"/>
  <c r="AL66" i="28"/>
  <c r="AL67" i="28" s="1"/>
  <c r="AL73" i="28" s="1"/>
  <c r="M20" i="406" l="1"/>
  <c r="H170" i="260"/>
  <c r="H223" i="264"/>
  <c r="F219" i="264"/>
  <c r="F234" i="264"/>
  <c r="CA230" i="264"/>
  <c r="F226" i="264"/>
  <c r="M25" i="406" s="1"/>
  <c r="H225" i="264"/>
  <c r="H228" i="264" s="1"/>
  <c r="H208" i="264"/>
  <c r="CA169" i="260"/>
  <c r="CA208" i="264"/>
  <c r="CA210" i="264" s="1"/>
  <c r="H210" i="264" s="1"/>
  <c r="H213" i="264" s="1"/>
  <c r="BZ181" i="44"/>
  <c r="BZ183" i="44" s="1"/>
  <c r="BZ85" i="261" s="1"/>
  <c r="BZ36" i="260"/>
  <c r="BX187" i="44"/>
  <c r="BX191" i="44"/>
  <c r="BY182" i="44"/>
  <c r="BY183" i="44" s="1"/>
  <c r="BY85" i="261" s="1"/>
  <c r="BY186" i="44"/>
  <c r="H134" i="260"/>
  <c r="CA168" i="260"/>
  <c r="H132" i="260"/>
  <c r="CA183" i="264"/>
  <c r="CA185" i="264" s="1"/>
  <c r="H185" i="264" s="1"/>
  <c r="F181" i="264"/>
  <c r="M22" i="406" s="1"/>
  <c r="CA168" i="264"/>
  <c r="F166" i="264"/>
  <c r="M23" i="406" s="1"/>
  <c r="F174" i="264"/>
  <c r="F189" i="264"/>
  <c r="H180" i="264"/>
  <c r="H183" i="264" s="1"/>
  <c r="H68" i="44"/>
  <c r="H58" i="261" s="1"/>
  <c r="H165" i="264"/>
  <c r="H168" i="264" s="1"/>
  <c r="H167" i="260"/>
  <c r="H163" i="264"/>
  <c r="F204" i="264"/>
  <c r="F129" i="264"/>
  <c r="F159" i="264"/>
  <c r="F69" i="44"/>
  <c r="F154" i="44" s="1"/>
  <c r="BZ95" i="44"/>
  <c r="BZ96" i="44" s="1"/>
  <c r="CA92" i="44"/>
  <c r="BZ257" i="264"/>
  <c r="BZ258" i="264" s="1"/>
  <c r="BZ143" i="44"/>
  <c r="BZ111" i="44"/>
  <c r="BZ112" i="44" s="1"/>
  <c r="BZ13" i="28"/>
  <c r="BZ14" i="28" s="1"/>
  <c r="BZ19" i="28" s="1"/>
  <c r="CA58" i="261"/>
  <c r="CA37" i="261"/>
  <c r="CA142" i="44"/>
  <c r="CA42" i="261"/>
  <c r="CA110" i="44"/>
  <c r="BZ129" i="44"/>
  <c r="BY135" i="44"/>
  <c r="BY136" i="44" s="1"/>
  <c r="BX3" i="262"/>
  <c r="BX3" i="28"/>
  <c r="BX3" i="46"/>
  <c r="BX3" i="259"/>
  <c r="BX3" i="258"/>
  <c r="BX3" i="44"/>
  <c r="BX3" i="49"/>
  <c r="BX3" i="261"/>
  <c r="BX3" i="346"/>
  <c r="BX3" i="260"/>
  <c r="BX3" i="271"/>
  <c r="BX3" i="264"/>
  <c r="BX3" i="353"/>
  <c r="BZ119" i="44"/>
  <c r="BY144" i="44"/>
  <c r="BY145" i="44" s="1"/>
  <c r="BY300" i="264"/>
  <c r="BY312" i="264"/>
  <c r="BY313" i="264" s="1"/>
  <c r="BY253" i="264"/>
  <c r="BY254" i="264" s="1"/>
  <c r="BY262" i="264"/>
  <c r="BY263" i="264" s="1"/>
  <c r="BY275" i="264"/>
  <c r="BY307" i="264"/>
  <c r="BY295" i="264"/>
  <c r="BY288" i="264"/>
  <c r="CA120" i="264"/>
  <c r="AN12" i="28"/>
  <c r="AN14" i="28" s="1"/>
  <c r="AN19" i="28" s="1"/>
  <c r="AN9" i="49"/>
  <c r="AN24" i="28"/>
  <c r="AN18" i="28"/>
  <c r="AM65" i="28"/>
  <c r="AM17" i="28"/>
  <c r="AM20" i="28" s="1"/>
  <c r="AM25" i="28" s="1"/>
  <c r="AM26" i="28" s="1"/>
  <c r="AO263" i="264"/>
  <c r="F211" i="264" l="1"/>
  <c r="M24" i="406" s="1"/>
  <c r="BZ187" i="44"/>
  <c r="F231" i="264"/>
  <c r="F233" i="264" s="1"/>
  <c r="H230" i="264"/>
  <c r="CA213" i="264"/>
  <c r="CA215" i="264" s="1"/>
  <c r="H215" i="264" s="1"/>
  <c r="BZ191" i="44"/>
  <c r="CA181" i="44"/>
  <c r="CA183" i="44" s="1"/>
  <c r="CA187" i="44" s="1"/>
  <c r="CA36" i="260"/>
  <c r="BY187" i="44"/>
  <c r="BY191" i="44"/>
  <c r="BZ182" i="44"/>
  <c r="BZ186" i="44"/>
  <c r="H168" i="260"/>
  <c r="H178" i="264"/>
  <c r="F186" i="264"/>
  <c r="F188" i="264" s="1"/>
  <c r="F190" i="264" s="1"/>
  <c r="CA170" i="264"/>
  <c r="F171" i="264" s="1"/>
  <c r="F121" i="264"/>
  <c r="M19" i="406" s="1"/>
  <c r="H110" i="44"/>
  <c r="H42" i="261"/>
  <c r="H37" i="261"/>
  <c r="H142" i="44"/>
  <c r="H92" i="44"/>
  <c r="F31" i="261"/>
  <c r="F32" i="261" s="1"/>
  <c r="F35" i="261" s="1"/>
  <c r="J38" i="261" s="1"/>
  <c r="K38" i="261" s="1"/>
  <c r="K41" i="261" s="1"/>
  <c r="K43" i="261" s="1"/>
  <c r="F93" i="44"/>
  <c r="F155" i="44" s="1"/>
  <c r="BZ135" i="44"/>
  <c r="BZ136" i="44" s="1"/>
  <c r="CA129" i="44"/>
  <c r="CA135" i="44" s="1"/>
  <c r="CA136" i="44" s="1"/>
  <c r="BZ144" i="44"/>
  <c r="BZ145" i="44" s="1"/>
  <c r="CA119" i="44"/>
  <c r="CA144" i="44" s="1"/>
  <c r="BY3" i="353"/>
  <c r="BY3" i="49"/>
  <c r="BY3" i="346"/>
  <c r="BY3" i="260"/>
  <c r="BY3" i="46"/>
  <c r="BY3" i="262"/>
  <c r="BY3" i="261"/>
  <c r="BY3" i="271"/>
  <c r="BY3" i="264"/>
  <c r="BY3" i="259"/>
  <c r="BY3" i="258"/>
  <c r="BY3" i="28"/>
  <c r="BY3" i="44"/>
  <c r="BZ312" i="264"/>
  <c r="BZ313" i="264" s="1"/>
  <c r="BZ307" i="264"/>
  <c r="BZ308" i="264" s="1"/>
  <c r="BZ262" i="264"/>
  <c r="BZ263" i="264" s="1"/>
  <c r="BZ288" i="264"/>
  <c r="BZ289" i="264" s="1"/>
  <c r="BZ300" i="264"/>
  <c r="BZ301" i="264" s="1"/>
  <c r="BZ253" i="264"/>
  <c r="BZ254" i="264" s="1"/>
  <c r="BZ275" i="264"/>
  <c r="BZ295" i="264"/>
  <c r="BZ296" i="264" s="1"/>
  <c r="CA257" i="264"/>
  <c r="CA258" i="264" s="1"/>
  <c r="CA143" i="44"/>
  <c r="CA13" i="28"/>
  <c r="CA14" i="28" s="1"/>
  <c r="CA19" i="28" s="1"/>
  <c r="CA95" i="44"/>
  <c r="CA96" i="44" s="1"/>
  <c r="CA111" i="44"/>
  <c r="CA112" i="44" s="1"/>
  <c r="H112" i="44" s="1"/>
  <c r="CA123" i="264"/>
  <c r="CA125" i="264" s="1"/>
  <c r="H120" i="264"/>
  <c r="AM67" i="49"/>
  <c r="AM66" i="28"/>
  <c r="AM67" i="28" s="1"/>
  <c r="AM73" i="28" s="1"/>
  <c r="AN23" i="28"/>
  <c r="AM29" i="28"/>
  <c r="F216" i="264" l="1"/>
  <c r="F218" i="264" s="1"/>
  <c r="CA191" i="44"/>
  <c r="CA85" i="261"/>
  <c r="H183" i="44"/>
  <c r="H85" i="261" s="1"/>
  <c r="H181" i="44"/>
  <c r="H36" i="260"/>
  <c r="CA182" i="44"/>
  <c r="CA186" i="44"/>
  <c r="H170" i="264"/>
  <c r="F242" i="264"/>
  <c r="I22" i="406" s="1"/>
  <c r="H13" i="28"/>
  <c r="H257" i="264"/>
  <c r="F173" i="264"/>
  <c r="F175" i="264" s="1"/>
  <c r="H123" i="264"/>
  <c r="H143" i="44"/>
  <c r="H95" i="44"/>
  <c r="H111" i="44"/>
  <c r="L38" i="261"/>
  <c r="L41" i="261" s="1"/>
  <c r="L43" i="261" s="1"/>
  <c r="L54" i="261" s="1"/>
  <c r="J41" i="261"/>
  <c r="J43" i="261" s="1"/>
  <c r="CA145" i="44"/>
  <c r="F146" i="44" s="1"/>
  <c r="F152" i="44" s="1"/>
  <c r="F120" i="44"/>
  <c r="F156" i="44" s="1"/>
  <c r="H119" i="44"/>
  <c r="H144" i="44" s="1"/>
  <c r="H295" i="264"/>
  <c r="H253" i="264"/>
  <c r="H288" i="264"/>
  <c r="H312" i="264"/>
  <c r="H300" i="264"/>
  <c r="H307" i="264"/>
  <c r="H262" i="264"/>
  <c r="H275" i="264"/>
  <c r="BZ3" i="49"/>
  <c r="BZ3" i="353"/>
  <c r="BZ3" i="46"/>
  <c r="BZ3" i="258"/>
  <c r="BZ3" i="261"/>
  <c r="BZ3" i="271"/>
  <c r="BZ3" i="264"/>
  <c r="BZ3" i="346"/>
  <c r="BZ3" i="259"/>
  <c r="BZ3" i="262"/>
  <c r="BZ3" i="28"/>
  <c r="BZ3" i="44"/>
  <c r="BZ3" i="260"/>
  <c r="CA312" i="264"/>
  <c r="CA313" i="264" s="1"/>
  <c r="CA275" i="264"/>
  <c r="CA307" i="264"/>
  <c r="CA308" i="264" s="1"/>
  <c r="CA300" i="264"/>
  <c r="CA301" i="264" s="1"/>
  <c r="CA253" i="264"/>
  <c r="CA254" i="264" s="1"/>
  <c r="CA262" i="264"/>
  <c r="CA263" i="264" s="1"/>
  <c r="CA295" i="264"/>
  <c r="CA296" i="264" s="1"/>
  <c r="CA288" i="264"/>
  <c r="CA289" i="264" s="1"/>
  <c r="BZ282" i="264"/>
  <c r="BZ284" i="264"/>
  <c r="BZ281" i="264"/>
  <c r="BZ283" i="264"/>
  <c r="BZ280" i="264"/>
  <c r="BZ277" i="264"/>
  <c r="BZ278" i="264"/>
  <c r="BZ279" i="264"/>
  <c r="H129" i="44"/>
  <c r="H135" i="44" s="1"/>
  <c r="CA3" i="28"/>
  <c r="CA3" i="259"/>
  <c r="CA3" i="262"/>
  <c r="CA3" i="261"/>
  <c r="CA3" i="44"/>
  <c r="CA3" i="264"/>
  <c r="CA3" i="260"/>
  <c r="CA3" i="346"/>
  <c r="CA3" i="49"/>
  <c r="CA3" i="353"/>
  <c r="CA3" i="271"/>
  <c r="CA3" i="258"/>
  <c r="CA3" i="46"/>
  <c r="K45" i="261"/>
  <c r="K54" i="261"/>
  <c r="F126" i="264"/>
  <c r="H125" i="264"/>
  <c r="AO18" i="28"/>
  <c r="AO12" i="28"/>
  <c r="AO14" i="28" s="1"/>
  <c r="AO19" i="28" s="1"/>
  <c r="AO9" i="49"/>
  <c r="AO24" i="28"/>
  <c r="AP263" i="264"/>
  <c r="AN65" i="28"/>
  <c r="AN17" i="28"/>
  <c r="AN20" i="28" s="1"/>
  <c r="AN25" i="28" s="1"/>
  <c r="AN26" i="28" s="1"/>
  <c r="H191" i="44" l="1"/>
  <c r="H187" i="44"/>
  <c r="CA188" i="44" a="1"/>
  <c r="CA188" i="44" s="1"/>
  <c r="J188" i="44" a="1"/>
  <c r="J188" i="44" s="1"/>
  <c r="J86" i="261" s="1"/>
  <c r="J88" i="261" s="1"/>
  <c r="K188" i="44" a="1"/>
  <c r="K188" i="44" s="1"/>
  <c r="L188" i="44" a="1"/>
  <c r="L188" i="44" s="1"/>
  <c r="M188" i="44" a="1"/>
  <c r="M188" i="44" s="1"/>
  <c r="N188" i="44" a="1"/>
  <c r="N188" i="44" s="1"/>
  <c r="O188" i="44" a="1"/>
  <c r="O188" i="44" s="1"/>
  <c r="P188" i="44" a="1"/>
  <c r="P188" i="44" s="1"/>
  <c r="Q188" i="44" a="1"/>
  <c r="Q188" i="44" s="1"/>
  <c r="R188" i="44" a="1"/>
  <c r="R188" i="44" s="1"/>
  <c r="S188" i="44" a="1"/>
  <c r="S188" i="44" s="1"/>
  <c r="T188" i="44" a="1"/>
  <c r="T188" i="44" s="1"/>
  <c r="U188" i="44" a="1"/>
  <c r="U188" i="44" s="1"/>
  <c r="V188" i="44" a="1"/>
  <c r="V188" i="44" s="1"/>
  <c r="W188" i="44" a="1"/>
  <c r="W188" i="44" s="1"/>
  <c r="X188" i="44" a="1"/>
  <c r="X188" i="44" s="1"/>
  <c r="Y188" i="44" a="1"/>
  <c r="Y188" i="44" s="1"/>
  <c r="Z188" i="44" a="1"/>
  <c r="Z188" i="44" s="1"/>
  <c r="AA188" i="44" a="1"/>
  <c r="AA188" i="44" s="1"/>
  <c r="AB188" i="44" a="1"/>
  <c r="AB188" i="44" s="1"/>
  <c r="AC188" i="44" a="1"/>
  <c r="AC188" i="44" s="1"/>
  <c r="AD188" i="44" a="1"/>
  <c r="AD188" i="44" s="1"/>
  <c r="AE188" i="44" a="1"/>
  <c r="AE188" i="44" s="1"/>
  <c r="AF188" i="44" a="1"/>
  <c r="AF188" i="44" s="1"/>
  <c r="AG188" i="44" a="1"/>
  <c r="AG188" i="44" s="1"/>
  <c r="AH188" i="44" a="1"/>
  <c r="AH188" i="44" s="1"/>
  <c r="AI188" i="44" a="1"/>
  <c r="AI188" i="44" s="1"/>
  <c r="AJ188" i="44" a="1"/>
  <c r="AJ188" i="44" s="1"/>
  <c r="AK188" i="44" a="1"/>
  <c r="AK188" i="44" s="1"/>
  <c r="AL188" i="44" a="1"/>
  <c r="AL188" i="44" s="1"/>
  <c r="AM188" i="44" a="1"/>
  <c r="AM188" i="44" s="1"/>
  <c r="AN188" i="44" a="1"/>
  <c r="AN188" i="44" s="1"/>
  <c r="AO188" i="44" a="1"/>
  <c r="AO188" i="44" s="1"/>
  <c r="AP188" i="44" a="1"/>
  <c r="AP188" i="44" s="1"/>
  <c r="AQ188" i="44" a="1"/>
  <c r="AQ188" i="44" s="1"/>
  <c r="AR188" i="44" a="1"/>
  <c r="AR188" i="44" s="1"/>
  <c r="AS188" i="44" a="1"/>
  <c r="AS188" i="44" s="1"/>
  <c r="AT188" i="44" a="1"/>
  <c r="AT188" i="44" s="1"/>
  <c r="AU188" i="44" a="1"/>
  <c r="AU188" i="44" s="1"/>
  <c r="AV188" i="44" a="1"/>
  <c r="AV188" i="44" s="1"/>
  <c r="AW188" i="44" a="1"/>
  <c r="AW188" i="44" s="1"/>
  <c r="AX188" i="44" a="1"/>
  <c r="AX188" i="44" s="1"/>
  <c r="AY188" i="44" a="1"/>
  <c r="AY188" i="44" s="1"/>
  <c r="BA188" i="44" a="1"/>
  <c r="BA188" i="44" s="1"/>
  <c r="AZ188" i="44" a="1"/>
  <c r="AZ188" i="44" s="1"/>
  <c r="BB188" i="44" a="1"/>
  <c r="BB188" i="44" s="1"/>
  <c r="BC188" i="44" a="1"/>
  <c r="BC188" i="44" s="1"/>
  <c r="BD188" i="44" a="1"/>
  <c r="BD188" i="44" s="1"/>
  <c r="BE188" i="44" a="1"/>
  <c r="BE188" i="44" s="1"/>
  <c r="BF188" i="44" a="1"/>
  <c r="BF188" i="44" s="1"/>
  <c r="BG188" i="44" a="1"/>
  <c r="BG188" i="44" s="1"/>
  <c r="BH188" i="44" a="1"/>
  <c r="BH188" i="44" s="1"/>
  <c r="BI188" i="44" a="1"/>
  <c r="BI188" i="44" s="1"/>
  <c r="BJ188" i="44" a="1"/>
  <c r="BJ188" i="44" s="1"/>
  <c r="BK188" i="44" a="1"/>
  <c r="BK188" i="44" s="1"/>
  <c r="BL188" i="44" a="1"/>
  <c r="BL188" i="44" s="1"/>
  <c r="BM188" i="44" a="1"/>
  <c r="BM188" i="44" s="1"/>
  <c r="BN188" i="44" a="1"/>
  <c r="BN188" i="44" s="1"/>
  <c r="BO188" i="44" a="1"/>
  <c r="BO188" i="44" s="1"/>
  <c r="BP188" i="44" a="1"/>
  <c r="BP188" i="44" s="1"/>
  <c r="BQ188" i="44" a="1"/>
  <c r="BQ188" i="44" s="1"/>
  <c r="BR188" i="44" a="1"/>
  <c r="BR188" i="44" s="1"/>
  <c r="BS188" i="44" a="1"/>
  <c r="BS188" i="44" s="1"/>
  <c r="BT188" i="44" a="1"/>
  <c r="BT188" i="44" s="1"/>
  <c r="BU188" i="44" a="1"/>
  <c r="BU188" i="44" s="1"/>
  <c r="BY188" i="44" a="1"/>
  <c r="BY188" i="44" s="1"/>
  <c r="BZ188" i="44" a="1"/>
  <c r="BZ188" i="44" s="1"/>
  <c r="BW188" i="44" a="1"/>
  <c r="BW188" i="44" s="1"/>
  <c r="BX188" i="44" a="1"/>
  <c r="BX188" i="44" s="1"/>
  <c r="BV188" i="44" a="1"/>
  <c r="BV188" i="44" s="1"/>
  <c r="F241" i="264"/>
  <c r="I23" i="406" s="1"/>
  <c r="M38" i="261"/>
  <c r="M41" i="261" s="1"/>
  <c r="M43" i="261" s="1"/>
  <c r="F157" i="44"/>
  <c r="F13" i="259" s="1"/>
  <c r="H220" i="265" s="1"/>
  <c r="K220" i="265" s="1"/>
  <c r="J220" i="265" s="1"/>
  <c r="L45" i="261"/>
  <c r="J45" i="261"/>
  <c r="J54" i="261"/>
  <c r="CA283" i="264"/>
  <c r="CA277" i="264"/>
  <c r="CA279" i="264"/>
  <c r="CA284" i="264"/>
  <c r="CA280" i="264"/>
  <c r="CA282" i="264"/>
  <c r="CA278" i="264"/>
  <c r="CA281" i="264"/>
  <c r="F128" i="264"/>
  <c r="F130" i="264" s="1"/>
  <c r="AN67" i="49"/>
  <c r="AN66" i="28"/>
  <c r="AN67" i="28" s="1"/>
  <c r="AN73" i="28" s="1"/>
  <c r="AO23" i="28"/>
  <c r="AN29" i="28"/>
  <c r="BS192" i="44" l="1"/>
  <c r="BS86" i="261"/>
  <c r="BS88" i="261" s="1"/>
  <c r="BS95" i="261" s="1"/>
  <c r="BK192" i="44"/>
  <c r="BK86" i="261"/>
  <c r="BK88" i="261" s="1"/>
  <c r="BK95" i="261" s="1"/>
  <c r="BC192" i="44"/>
  <c r="BC86" i="261"/>
  <c r="BC88" i="261" s="1"/>
  <c r="BC95" i="261" s="1"/>
  <c r="AU192" i="44"/>
  <c r="AU86" i="261"/>
  <c r="AU88" i="261" s="1"/>
  <c r="AU95" i="261" s="1"/>
  <c r="AM192" i="44"/>
  <c r="AM86" i="261"/>
  <c r="AM88" i="261" s="1"/>
  <c r="AM95" i="261" s="1"/>
  <c r="AE192" i="44"/>
  <c r="AE86" i="261"/>
  <c r="AE88" i="261" s="1"/>
  <c r="AE95" i="261" s="1"/>
  <c r="W192" i="44"/>
  <c r="W86" i="261"/>
  <c r="W88" i="261" s="1"/>
  <c r="W95" i="261" s="1"/>
  <c r="O192" i="44"/>
  <c r="O86" i="261"/>
  <c r="O88" i="261" s="1"/>
  <c r="O95" i="261" s="1"/>
  <c r="BV192" i="44"/>
  <c r="BV86" i="261"/>
  <c r="BV88" i="261" s="1"/>
  <c r="BV95" i="261" s="1"/>
  <c r="BR192" i="44"/>
  <c r="BR86" i="261"/>
  <c r="BR88" i="261" s="1"/>
  <c r="BR95" i="261" s="1"/>
  <c r="BJ192" i="44"/>
  <c r="BJ86" i="261"/>
  <c r="BJ88" i="261" s="1"/>
  <c r="BJ95" i="261" s="1"/>
  <c r="BB192" i="44"/>
  <c r="BB86" i="261"/>
  <c r="BB88" i="261" s="1"/>
  <c r="BB95" i="261" s="1"/>
  <c r="AT192" i="44"/>
  <c r="AT86" i="261"/>
  <c r="AT88" i="261" s="1"/>
  <c r="AT95" i="261" s="1"/>
  <c r="AL192" i="44"/>
  <c r="AL86" i="261"/>
  <c r="AL88" i="261" s="1"/>
  <c r="AL95" i="261" s="1"/>
  <c r="AD192" i="44"/>
  <c r="AD86" i="261"/>
  <c r="AD88" i="261" s="1"/>
  <c r="AD95" i="261" s="1"/>
  <c r="V192" i="44"/>
  <c r="V86" i="261"/>
  <c r="V88" i="261" s="1"/>
  <c r="V95" i="261" s="1"/>
  <c r="N192" i="44"/>
  <c r="N86" i="261"/>
  <c r="N88" i="261" s="1"/>
  <c r="N95" i="261" s="1"/>
  <c r="BX192" i="44"/>
  <c r="BX86" i="261"/>
  <c r="BX88" i="261" s="1"/>
  <c r="BX95" i="261" s="1"/>
  <c r="BQ192" i="44"/>
  <c r="BQ86" i="261"/>
  <c r="BQ88" i="261" s="1"/>
  <c r="BQ95" i="261" s="1"/>
  <c r="BI192" i="44"/>
  <c r="BI86" i="261"/>
  <c r="BI88" i="261" s="1"/>
  <c r="BI95" i="261" s="1"/>
  <c r="AZ192" i="44"/>
  <c r="AZ86" i="261"/>
  <c r="AZ88" i="261" s="1"/>
  <c r="AZ95" i="261" s="1"/>
  <c r="AS192" i="44"/>
  <c r="AS86" i="261"/>
  <c r="AS88" i="261" s="1"/>
  <c r="AS95" i="261" s="1"/>
  <c r="AK192" i="44"/>
  <c r="AK86" i="261"/>
  <c r="AK88" i="261" s="1"/>
  <c r="AK95" i="261" s="1"/>
  <c r="AC192" i="44"/>
  <c r="AC86" i="261"/>
  <c r="AC88" i="261" s="1"/>
  <c r="AC95" i="261" s="1"/>
  <c r="U192" i="44"/>
  <c r="U86" i="261"/>
  <c r="U88" i="261" s="1"/>
  <c r="U95" i="261" s="1"/>
  <c r="M192" i="44"/>
  <c r="M86" i="261"/>
  <c r="M88" i="261" s="1"/>
  <c r="M95" i="261" s="1"/>
  <c r="BW192" i="44"/>
  <c r="BW86" i="261"/>
  <c r="BW88" i="261" s="1"/>
  <c r="BW95" i="261" s="1"/>
  <c r="BP192" i="44"/>
  <c r="BP86" i="261"/>
  <c r="BP88" i="261" s="1"/>
  <c r="BP95" i="261" s="1"/>
  <c r="BH192" i="44"/>
  <c r="BH86" i="261"/>
  <c r="BH88" i="261" s="1"/>
  <c r="BH95" i="261" s="1"/>
  <c r="BA192" i="44"/>
  <c r="BA86" i="261"/>
  <c r="BA88" i="261" s="1"/>
  <c r="BA95" i="261" s="1"/>
  <c r="AR192" i="44"/>
  <c r="AR86" i="261"/>
  <c r="AR88" i="261" s="1"/>
  <c r="AR95" i="261" s="1"/>
  <c r="AJ192" i="44"/>
  <c r="AJ86" i="261"/>
  <c r="AJ88" i="261" s="1"/>
  <c r="AJ95" i="261" s="1"/>
  <c r="AB192" i="44"/>
  <c r="AB86" i="261"/>
  <c r="AB88" i="261" s="1"/>
  <c r="AB95" i="261" s="1"/>
  <c r="T192" i="44"/>
  <c r="T86" i="261"/>
  <c r="T88" i="261" s="1"/>
  <c r="T95" i="261" s="1"/>
  <c r="L192" i="44"/>
  <c r="L86" i="261"/>
  <c r="L88" i="261" s="1"/>
  <c r="L95" i="261" s="1"/>
  <c r="BZ192" i="44"/>
  <c r="BZ86" i="261"/>
  <c r="BZ88" i="261" s="1"/>
  <c r="BZ95" i="261" s="1"/>
  <c r="BO192" i="44"/>
  <c r="BO86" i="261"/>
  <c r="BO88" i="261" s="1"/>
  <c r="BO95" i="261" s="1"/>
  <c r="BG192" i="44"/>
  <c r="BG86" i="261"/>
  <c r="BG88" i="261" s="1"/>
  <c r="BG95" i="261" s="1"/>
  <c r="AY192" i="44"/>
  <c r="AY86" i="261"/>
  <c r="AY88" i="261" s="1"/>
  <c r="AY95" i="261" s="1"/>
  <c r="AQ192" i="44"/>
  <c r="AQ86" i="261"/>
  <c r="AQ88" i="261" s="1"/>
  <c r="AQ95" i="261" s="1"/>
  <c r="AI192" i="44"/>
  <c r="AI86" i="261"/>
  <c r="AI88" i="261" s="1"/>
  <c r="AI95" i="261" s="1"/>
  <c r="AA192" i="44"/>
  <c r="AA86" i="261"/>
  <c r="AA88" i="261" s="1"/>
  <c r="AA95" i="261" s="1"/>
  <c r="S192" i="44"/>
  <c r="S86" i="261"/>
  <c r="S88" i="261" s="1"/>
  <c r="S95" i="261" s="1"/>
  <c r="K192" i="44"/>
  <c r="K86" i="261"/>
  <c r="K88" i="261" s="1"/>
  <c r="K95" i="261" s="1"/>
  <c r="BY192" i="44"/>
  <c r="BY86" i="261"/>
  <c r="BY88" i="261" s="1"/>
  <c r="BY95" i="261" s="1"/>
  <c r="BN192" i="44"/>
  <c r="BN86" i="261"/>
  <c r="BN88" i="261" s="1"/>
  <c r="BN95" i="261" s="1"/>
  <c r="BF192" i="44"/>
  <c r="BF86" i="261"/>
  <c r="BF88" i="261" s="1"/>
  <c r="BF95" i="261" s="1"/>
  <c r="AX192" i="44"/>
  <c r="AX86" i="261"/>
  <c r="AX88" i="261" s="1"/>
  <c r="AX95" i="261" s="1"/>
  <c r="AP192" i="44"/>
  <c r="AP86" i="261"/>
  <c r="AP88" i="261" s="1"/>
  <c r="AP95" i="261" s="1"/>
  <c r="AH192" i="44"/>
  <c r="AH86" i="261"/>
  <c r="AH88" i="261" s="1"/>
  <c r="AH95" i="261" s="1"/>
  <c r="Z192" i="44"/>
  <c r="Z86" i="261"/>
  <c r="Z88" i="261" s="1"/>
  <c r="Z95" i="261" s="1"/>
  <c r="R192" i="44"/>
  <c r="R86" i="261"/>
  <c r="R88" i="261" s="1"/>
  <c r="R95" i="261" s="1"/>
  <c r="J95" i="261"/>
  <c r="BU192" i="44"/>
  <c r="BU86" i="261"/>
  <c r="BU88" i="261" s="1"/>
  <c r="BU95" i="261" s="1"/>
  <c r="BM192" i="44"/>
  <c r="BM86" i="261"/>
  <c r="BM88" i="261" s="1"/>
  <c r="BM95" i="261" s="1"/>
  <c r="BE192" i="44"/>
  <c r="BE86" i="261"/>
  <c r="BE88" i="261" s="1"/>
  <c r="BE95" i="261" s="1"/>
  <c r="AW192" i="44"/>
  <c r="AW86" i="261"/>
  <c r="AW88" i="261" s="1"/>
  <c r="AW95" i="261" s="1"/>
  <c r="AO192" i="44"/>
  <c r="AO86" i="261"/>
  <c r="AO88" i="261" s="1"/>
  <c r="AO95" i="261" s="1"/>
  <c r="AG192" i="44"/>
  <c r="AG86" i="261"/>
  <c r="AG88" i="261" s="1"/>
  <c r="AG95" i="261" s="1"/>
  <c r="Y192" i="44"/>
  <c r="Y86" i="261"/>
  <c r="Y88" i="261" s="1"/>
  <c r="Y95" i="261" s="1"/>
  <c r="Q192" i="44"/>
  <c r="Q86" i="261"/>
  <c r="Q88" i="261" s="1"/>
  <c r="Q95" i="261" s="1"/>
  <c r="CA192" i="44"/>
  <c r="CA86" i="261"/>
  <c r="CA88" i="261" s="1"/>
  <c r="CA95" i="261" s="1"/>
  <c r="BT192" i="44"/>
  <c r="BT86" i="261"/>
  <c r="BT88" i="261" s="1"/>
  <c r="BT95" i="261" s="1"/>
  <c r="BL192" i="44"/>
  <c r="BL86" i="261"/>
  <c r="BL88" i="261" s="1"/>
  <c r="BL95" i="261" s="1"/>
  <c r="BD192" i="44"/>
  <c r="BD86" i="261"/>
  <c r="BD88" i="261" s="1"/>
  <c r="BD95" i="261" s="1"/>
  <c r="AV192" i="44"/>
  <c r="AV86" i="261"/>
  <c r="AV88" i="261" s="1"/>
  <c r="AV95" i="261" s="1"/>
  <c r="AN192" i="44"/>
  <c r="AN86" i="261"/>
  <c r="AN88" i="261" s="1"/>
  <c r="AN95" i="261" s="1"/>
  <c r="AF192" i="44"/>
  <c r="AF86" i="261"/>
  <c r="AF88" i="261" s="1"/>
  <c r="AF95" i="261" s="1"/>
  <c r="X192" i="44"/>
  <c r="X86" i="261"/>
  <c r="X88" i="261" s="1"/>
  <c r="X95" i="261" s="1"/>
  <c r="P192" i="44"/>
  <c r="P86" i="261"/>
  <c r="P88" i="261" s="1"/>
  <c r="P95" i="261" s="1"/>
  <c r="H188" i="44"/>
  <c r="J192" i="44"/>
  <c r="J193" i="44" s="1"/>
  <c r="N38" i="261"/>
  <c r="O38" i="261" s="1"/>
  <c r="L220" i="265"/>
  <c r="M54" i="261"/>
  <c r="M45" i="261"/>
  <c r="AP9" i="49"/>
  <c r="AP24" i="28"/>
  <c r="AP12" i="28"/>
  <c r="AP14" i="28" s="1"/>
  <c r="AP19" i="28" s="1"/>
  <c r="AP18" i="28"/>
  <c r="AO65" i="28"/>
  <c r="AO17" i="28"/>
  <c r="AO20" i="28" s="1"/>
  <c r="AO25" i="28" s="1"/>
  <c r="AO26" i="28" s="1"/>
  <c r="AQ263" i="264"/>
  <c r="H192" i="44" l="1"/>
  <c r="H86" i="261"/>
  <c r="H88" i="261"/>
  <c r="H95" i="261" s="1"/>
  <c r="K193" i="44"/>
  <c r="J35" i="260"/>
  <c r="J37" i="260" s="1"/>
  <c r="J49" i="260" s="1"/>
  <c r="J51" i="260" s="1"/>
  <c r="F238" i="264"/>
  <c r="N41" i="261"/>
  <c r="N43" i="261" s="1"/>
  <c r="N45" i="261" s="1"/>
  <c r="O41" i="261"/>
  <c r="O43" i="261" s="1"/>
  <c r="P38" i="261"/>
  <c r="AO67" i="49"/>
  <c r="AO66" i="28"/>
  <c r="AO67" i="28" s="1"/>
  <c r="AO73" i="28" s="1"/>
  <c r="AO29" i="28"/>
  <c r="AP23" i="28"/>
  <c r="J55" i="260" l="1"/>
  <c r="J57" i="260" s="1"/>
  <c r="J148" i="264" s="1"/>
  <c r="J150" i="264" s="1"/>
  <c r="L193" i="44"/>
  <c r="K35" i="260"/>
  <c r="K37" i="260" s="1"/>
  <c r="K49" i="260" s="1"/>
  <c r="K51" i="260" s="1"/>
  <c r="I19" i="406"/>
  <c r="N54" i="261"/>
  <c r="Q38" i="261"/>
  <c r="P41" i="261"/>
  <c r="P43" i="261" s="1"/>
  <c r="P45" i="261" s="1"/>
  <c r="O54" i="261"/>
  <c r="O45" i="261"/>
  <c r="AQ24" i="28"/>
  <c r="AQ18" i="28"/>
  <c r="AQ9" i="49"/>
  <c r="AQ12" i="28"/>
  <c r="AQ14" i="28" s="1"/>
  <c r="AQ19" i="28" s="1"/>
  <c r="AR263" i="264"/>
  <c r="AP65" i="28"/>
  <c r="AP17" i="28"/>
  <c r="AP20" i="28" s="1"/>
  <c r="AP25" i="28" s="1"/>
  <c r="AP26" i="28" s="1"/>
  <c r="J61" i="260" l="1"/>
  <c r="J62" i="260" s="1"/>
  <c r="J166" i="260" s="1"/>
  <c r="J171" i="260" s="1"/>
  <c r="J172" i="260" s="1"/>
  <c r="J10" i="49" s="1"/>
  <c r="J11" i="49" s="1"/>
  <c r="K55" i="260"/>
  <c r="K57" i="260" s="1"/>
  <c r="J153" i="264"/>
  <c r="J155" i="264" s="1"/>
  <c r="J140" i="264"/>
  <c r="M193" i="44"/>
  <c r="L35" i="260"/>
  <c r="L37" i="260" s="1"/>
  <c r="L49" i="260" s="1"/>
  <c r="L51" i="260" s="1"/>
  <c r="P54" i="261"/>
  <c r="Q41" i="261"/>
  <c r="Q43" i="261" s="1"/>
  <c r="R38" i="261"/>
  <c r="AP67" i="49"/>
  <c r="AP29" i="28"/>
  <c r="AP66" i="28"/>
  <c r="AP67" i="28" s="1"/>
  <c r="AP73" i="28" s="1"/>
  <c r="AQ23" i="28"/>
  <c r="J77" i="264" l="1"/>
  <c r="J79" i="264" s="1"/>
  <c r="J40" i="28"/>
  <c r="J41" i="28" s="1"/>
  <c r="J46" i="28" s="1"/>
  <c r="J45" i="28"/>
  <c r="J52" i="28"/>
  <c r="J266" i="264"/>
  <c r="J277" i="264" s="1"/>
  <c r="K61" i="260"/>
  <c r="K62" i="260" s="1"/>
  <c r="K166" i="260" s="1"/>
  <c r="K171" i="260" s="1"/>
  <c r="K172" i="260" s="1"/>
  <c r="K148" i="264"/>
  <c r="K150" i="264" s="1"/>
  <c r="K140" i="264" s="1"/>
  <c r="L55" i="260"/>
  <c r="L57" i="260" s="1"/>
  <c r="L148" i="264" s="1"/>
  <c r="L150" i="264" s="1"/>
  <c r="N193" i="44"/>
  <c r="M35" i="260"/>
  <c r="M37" i="260" s="1"/>
  <c r="M49" i="260" s="1"/>
  <c r="M51" i="260" s="1"/>
  <c r="J15" i="49"/>
  <c r="J41" i="262" s="1"/>
  <c r="J31" i="49"/>
  <c r="S38" i="261"/>
  <c r="R41" i="261"/>
  <c r="R43" i="261" s="1"/>
  <c r="Q45" i="261"/>
  <c r="Q54" i="261"/>
  <c r="AS263" i="264"/>
  <c r="AQ65" i="28"/>
  <c r="AQ17" i="28"/>
  <c r="AQ20" i="28" s="1"/>
  <c r="AQ25" i="28" s="1"/>
  <c r="AQ26" i="28" s="1"/>
  <c r="AR9" i="49"/>
  <c r="AR12" i="28"/>
  <c r="AR14" i="28" s="1"/>
  <c r="AR19" i="28" s="1"/>
  <c r="AR18" i="28"/>
  <c r="AR24" i="28"/>
  <c r="J48" i="28" l="1"/>
  <c r="J53" i="28" s="1"/>
  <c r="J54" i="28" s="1"/>
  <c r="K45" i="28"/>
  <c r="K40" i="28"/>
  <c r="K41" i="28" s="1"/>
  <c r="K46" i="28" s="1"/>
  <c r="K153" i="264"/>
  <c r="K155" i="264" s="1"/>
  <c r="K52" i="28"/>
  <c r="K266" i="264"/>
  <c r="K277" i="264" s="1"/>
  <c r="K77" i="264"/>
  <c r="K79" i="264" s="1"/>
  <c r="L61" i="260"/>
  <c r="L62" i="260" s="1"/>
  <c r="L166" i="260" s="1"/>
  <c r="L171" i="260" s="1"/>
  <c r="L266" i="264" s="1"/>
  <c r="L277" i="264" s="1"/>
  <c r="M55" i="260"/>
  <c r="M57" i="260" s="1"/>
  <c r="L153" i="264"/>
  <c r="L155" i="264" s="1"/>
  <c r="L140" i="264"/>
  <c r="O193" i="44"/>
  <c r="N35" i="260"/>
  <c r="N37" i="260" s="1"/>
  <c r="N49" i="260" s="1"/>
  <c r="N51" i="260" s="1"/>
  <c r="K10" i="49"/>
  <c r="K11" i="49" s="1"/>
  <c r="K31" i="49" s="1"/>
  <c r="R45" i="261"/>
  <c r="R54" i="261"/>
  <c r="S41" i="261"/>
  <c r="S43" i="261" s="1"/>
  <c r="T38" i="261"/>
  <c r="AQ67" i="49"/>
  <c r="AQ66" i="28"/>
  <c r="AQ67" i="28" s="1"/>
  <c r="AQ73" i="28" s="1"/>
  <c r="AR23" i="28"/>
  <c r="AQ29" i="28"/>
  <c r="J74" i="49" l="1"/>
  <c r="J70" i="28"/>
  <c r="J71" i="28" s="1"/>
  <c r="J74" i="28" s="1"/>
  <c r="J75" i="28" s="1"/>
  <c r="J32" i="49" s="1"/>
  <c r="J33" i="49" s="1"/>
  <c r="J57" i="28"/>
  <c r="K51" i="28"/>
  <c r="K69" i="28" s="1"/>
  <c r="M61" i="260"/>
  <c r="M62" i="260" s="1"/>
  <c r="M166" i="260" s="1"/>
  <c r="M171" i="260" s="1"/>
  <c r="M266" i="264" s="1"/>
  <c r="M277" i="264" s="1"/>
  <c r="M148" i="264"/>
  <c r="M150" i="264" s="1"/>
  <c r="M153" i="264" s="1"/>
  <c r="M155" i="264" s="1"/>
  <c r="N55" i="260"/>
  <c r="N57" i="260" s="1"/>
  <c r="L77" i="264"/>
  <c r="L79" i="264" s="1"/>
  <c r="M140" i="264"/>
  <c r="L172" i="260"/>
  <c r="L10" i="49" s="1"/>
  <c r="L11" i="49" s="1"/>
  <c r="L31" i="49" s="1"/>
  <c r="L40" i="28"/>
  <c r="L41" i="28" s="1"/>
  <c r="L46" i="28" s="1"/>
  <c r="L45" i="28"/>
  <c r="L52" i="28"/>
  <c r="P193" i="44"/>
  <c r="O35" i="260"/>
  <c r="O37" i="260" s="1"/>
  <c r="O49" i="260" s="1"/>
  <c r="O51" i="260" s="1"/>
  <c r="T41" i="261"/>
  <c r="T43" i="261" s="1"/>
  <c r="U38" i="261"/>
  <c r="S45" i="261"/>
  <c r="S54" i="261"/>
  <c r="AS18" i="28"/>
  <c r="AS24" i="28"/>
  <c r="AS12" i="28"/>
  <c r="AS14" i="28" s="1"/>
  <c r="AS19" i="28" s="1"/>
  <c r="AS9" i="49"/>
  <c r="AT263" i="264"/>
  <c r="AR65" i="28"/>
  <c r="AR17" i="28"/>
  <c r="AR20" i="28" s="1"/>
  <c r="AR25" i="28" s="1"/>
  <c r="AR26" i="28" s="1"/>
  <c r="K44" i="28" l="1"/>
  <c r="K48" i="28" s="1"/>
  <c r="K53" i="28" s="1"/>
  <c r="K54" i="28" s="1"/>
  <c r="K70" i="28" s="1"/>
  <c r="K71" i="28" s="1"/>
  <c r="K74" i="28" s="1"/>
  <c r="K75" i="28" s="1"/>
  <c r="K32" i="49" s="1"/>
  <c r="K33" i="49" s="1"/>
  <c r="N61" i="260"/>
  <c r="N62" i="260" s="1"/>
  <c r="N166" i="260" s="1"/>
  <c r="N171" i="260" s="1"/>
  <c r="N172" i="260" s="1"/>
  <c r="N10" i="49" s="1"/>
  <c r="N11" i="49" s="1"/>
  <c r="N31" i="49" s="1"/>
  <c r="N148" i="264"/>
  <c r="N150" i="264" s="1"/>
  <c r="N153" i="264" s="1"/>
  <c r="N155" i="264" s="1"/>
  <c r="O55" i="260"/>
  <c r="O57" i="260" s="1"/>
  <c r="N140" i="264"/>
  <c r="M77" i="264"/>
  <c r="M79" i="264" s="1"/>
  <c r="M172" i="260"/>
  <c r="M10" i="49" s="1"/>
  <c r="M11" i="49" s="1"/>
  <c r="M31" i="49" s="1"/>
  <c r="M52" i="28"/>
  <c r="M45" i="28"/>
  <c r="M40" i="28"/>
  <c r="M41" i="28" s="1"/>
  <c r="M46" i="28" s="1"/>
  <c r="Q193" i="44"/>
  <c r="P35" i="260"/>
  <c r="P37" i="260" s="1"/>
  <c r="P49" i="260" s="1"/>
  <c r="P51" i="260" s="1"/>
  <c r="U41" i="261"/>
  <c r="U43" i="261" s="1"/>
  <c r="V38" i="261"/>
  <c r="T45" i="261"/>
  <c r="T54" i="261"/>
  <c r="AR67" i="49"/>
  <c r="AR66" i="28"/>
  <c r="AR67" i="28" s="1"/>
  <c r="AR73" i="28" s="1"/>
  <c r="AS23" i="28"/>
  <c r="AR29" i="28"/>
  <c r="L51" i="28" l="1"/>
  <c r="L44" i="28" s="1"/>
  <c r="L48" i="28" s="1"/>
  <c r="L53" i="28" s="1"/>
  <c r="L54" i="28" s="1"/>
  <c r="M51" i="28" s="1"/>
  <c r="K57" i="28"/>
  <c r="K74" i="49"/>
  <c r="N266" i="264"/>
  <c r="N277" i="264" s="1"/>
  <c r="N77" i="264"/>
  <c r="N79" i="264" s="1"/>
  <c r="N52" i="28"/>
  <c r="N40" i="28"/>
  <c r="N41" i="28" s="1"/>
  <c r="N46" i="28" s="1"/>
  <c r="N45" i="28"/>
  <c r="O148" i="264"/>
  <c r="O150" i="264" s="1"/>
  <c r="O140" i="264" s="1"/>
  <c r="O61" i="260"/>
  <c r="O62" i="260" s="1"/>
  <c r="O166" i="260" s="1"/>
  <c r="O171" i="260" s="1"/>
  <c r="O172" i="260" s="1"/>
  <c r="P55" i="260"/>
  <c r="P57" i="260" s="1"/>
  <c r="R193" i="44"/>
  <c r="Q35" i="260"/>
  <c r="Q37" i="260" s="1"/>
  <c r="Q49" i="260" s="1"/>
  <c r="Q51" i="260" s="1"/>
  <c r="U45" i="261"/>
  <c r="U54" i="261"/>
  <c r="V41" i="261"/>
  <c r="V43" i="261" s="1"/>
  <c r="W38" i="261"/>
  <c r="AT24" i="28"/>
  <c r="AT18" i="28"/>
  <c r="AT9" i="49"/>
  <c r="AT12" i="28"/>
  <c r="AT14" i="28" s="1"/>
  <c r="AT19" i="28" s="1"/>
  <c r="AU263" i="264"/>
  <c r="AS65" i="28"/>
  <c r="AS17" i="28"/>
  <c r="AS20" i="28" s="1"/>
  <c r="AS25" i="28" s="1"/>
  <c r="AS26" i="28" s="1"/>
  <c r="L57" i="28" l="1"/>
  <c r="L70" i="28"/>
  <c r="L74" i="49"/>
  <c r="L69" i="28"/>
  <c r="L71" i="28" s="1"/>
  <c r="L74" i="28" s="1"/>
  <c r="L75" i="28" s="1"/>
  <c r="L32" i="49" s="1"/>
  <c r="L33" i="49" s="1"/>
  <c r="O266" i="264"/>
  <c r="O277" i="264" s="1"/>
  <c r="O52" i="28"/>
  <c r="O77" i="264"/>
  <c r="O79" i="264" s="1"/>
  <c r="O40" i="28"/>
  <c r="O41" i="28" s="1"/>
  <c r="O46" i="28" s="1"/>
  <c r="O153" i="264"/>
  <c r="O155" i="264" s="1"/>
  <c r="O45" i="28"/>
  <c r="P61" i="260"/>
  <c r="P62" i="260" s="1"/>
  <c r="P166" i="260" s="1"/>
  <c r="P171" i="260" s="1"/>
  <c r="P172" i="260" s="1"/>
  <c r="P10" i="49" s="1"/>
  <c r="P11" i="49" s="1"/>
  <c r="P31" i="49" s="1"/>
  <c r="P148" i="264"/>
  <c r="P150" i="264" s="1"/>
  <c r="P153" i="264" s="1"/>
  <c r="P155" i="264" s="1"/>
  <c r="Q55" i="260"/>
  <c r="Q57" i="260" s="1"/>
  <c r="P140" i="264"/>
  <c r="S193" i="44"/>
  <c r="R35" i="260"/>
  <c r="R37" i="260" s="1"/>
  <c r="R49" i="260" s="1"/>
  <c r="R51" i="260" s="1"/>
  <c r="M44" i="28"/>
  <c r="M48" i="28" s="1"/>
  <c r="M53" i="28" s="1"/>
  <c r="M54" i="28" s="1"/>
  <c r="M69" i="28"/>
  <c r="O10" i="49"/>
  <c r="O11" i="49" s="1"/>
  <c r="O31" i="49" s="1"/>
  <c r="W41" i="261"/>
  <c r="W43" i="261" s="1"/>
  <c r="X38" i="261"/>
  <c r="V45" i="261"/>
  <c r="V54" i="261"/>
  <c r="AS67" i="49"/>
  <c r="AS66" i="28"/>
  <c r="AS67" i="28" s="1"/>
  <c r="AS73" i="28" s="1"/>
  <c r="AS29" i="28"/>
  <c r="AT23" i="28"/>
  <c r="P52" i="28" l="1"/>
  <c r="P40" i="28"/>
  <c r="P41" i="28" s="1"/>
  <c r="P46" i="28" s="1"/>
  <c r="P45" i="28"/>
  <c r="P77" i="264"/>
  <c r="P79" i="264" s="1"/>
  <c r="P266" i="264"/>
  <c r="P277" i="264" s="1"/>
  <c r="Q61" i="260"/>
  <c r="Q62" i="260" s="1"/>
  <c r="Q166" i="260" s="1"/>
  <c r="Q171" i="260" s="1"/>
  <c r="Q172" i="260" s="1"/>
  <c r="Q10" i="49" s="1"/>
  <c r="Q11" i="49" s="1"/>
  <c r="Q31" i="49" s="1"/>
  <c r="Q148" i="264"/>
  <c r="Q150" i="264" s="1"/>
  <c r="Q153" i="264" s="1"/>
  <c r="Q155" i="264" s="1"/>
  <c r="R55" i="260"/>
  <c r="R57" i="260" s="1"/>
  <c r="R61" i="260" s="1"/>
  <c r="R62" i="260" s="1"/>
  <c r="R166" i="260" s="1"/>
  <c r="R171" i="260" s="1"/>
  <c r="R40" i="28" s="1"/>
  <c r="R41" i="28" s="1"/>
  <c r="R46" i="28" s="1"/>
  <c r="Q140" i="264"/>
  <c r="T193" i="44"/>
  <c r="S35" i="260"/>
  <c r="S37" i="260" s="1"/>
  <c r="S49" i="260" s="1"/>
  <c r="S51" i="260" s="1"/>
  <c r="M74" i="49"/>
  <c r="M70" i="28"/>
  <c r="M71" i="28" s="1"/>
  <c r="M74" i="28" s="1"/>
  <c r="M75" i="28" s="1"/>
  <c r="M32" i="49" s="1"/>
  <c r="M33" i="49" s="1"/>
  <c r="N51" i="28"/>
  <c r="M57" i="28"/>
  <c r="X41" i="261"/>
  <c r="X43" i="261" s="1"/>
  <c r="Y38" i="261"/>
  <c r="W45" i="261"/>
  <c r="W54" i="261"/>
  <c r="AV263" i="264"/>
  <c r="AU9" i="49"/>
  <c r="AU12" i="28"/>
  <c r="AU14" i="28" s="1"/>
  <c r="AU19" i="28" s="1"/>
  <c r="AU18" i="28"/>
  <c r="AU24" i="28"/>
  <c r="AT65" i="28"/>
  <c r="AT17" i="28"/>
  <c r="AT20" i="28" s="1"/>
  <c r="AT25" i="28" s="1"/>
  <c r="AT26" i="28" s="1"/>
  <c r="Q52" i="28" l="1"/>
  <c r="Q45" i="28"/>
  <c r="Q266" i="264"/>
  <c r="Q277" i="264" s="1"/>
  <c r="Q77" i="264"/>
  <c r="Q79" i="264" s="1"/>
  <c r="Q40" i="28"/>
  <c r="Q41" i="28" s="1"/>
  <c r="Q46" i="28" s="1"/>
  <c r="R148" i="264"/>
  <c r="R150" i="264" s="1"/>
  <c r="R153" i="264" s="1"/>
  <c r="R155" i="264" s="1"/>
  <c r="R45" i="28"/>
  <c r="S55" i="260"/>
  <c r="S57" i="260" s="1"/>
  <c r="R77" i="264"/>
  <c r="R79" i="264" s="1"/>
  <c r="R266" i="264"/>
  <c r="R277" i="264" s="1"/>
  <c r="R52" i="28"/>
  <c r="R172" i="260"/>
  <c r="R10" i="49" s="1"/>
  <c r="R11" i="49" s="1"/>
  <c r="R31" i="49" s="1"/>
  <c r="R140" i="264"/>
  <c r="U193" i="44"/>
  <c r="T35" i="260"/>
  <c r="T37" i="260" s="1"/>
  <c r="T49" i="260" s="1"/>
  <c r="T51" i="260" s="1"/>
  <c r="N69" i="28"/>
  <c r="N44" i="28"/>
  <c r="N48" i="28" s="1"/>
  <c r="N53" i="28" s="1"/>
  <c r="N54" i="28" s="1"/>
  <c r="Y41" i="261"/>
  <c r="Y43" i="261" s="1"/>
  <c r="Z38" i="261"/>
  <c r="X54" i="261"/>
  <c r="X45" i="261"/>
  <c r="AT67" i="49"/>
  <c r="AT29" i="28"/>
  <c r="AT66" i="28"/>
  <c r="AT67" i="28" s="1"/>
  <c r="AT73" i="28" s="1"/>
  <c r="AU23" i="28"/>
  <c r="S61" i="260" l="1"/>
  <c r="S62" i="260" s="1"/>
  <c r="S166" i="260" s="1"/>
  <c r="S171" i="260" s="1"/>
  <c r="S172" i="260" s="1"/>
  <c r="S10" i="49" s="1"/>
  <c r="S11" i="49" s="1"/>
  <c r="S31" i="49" s="1"/>
  <c r="S148" i="264"/>
  <c r="S150" i="264" s="1"/>
  <c r="S153" i="264" s="1"/>
  <c r="S155" i="264" s="1"/>
  <c r="T55" i="260"/>
  <c r="T57" i="260" s="1"/>
  <c r="T61" i="260" s="1"/>
  <c r="T62" i="260" s="1"/>
  <c r="T166" i="260" s="1"/>
  <c r="T171" i="260" s="1"/>
  <c r="S140" i="264"/>
  <c r="V193" i="44"/>
  <c r="U35" i="260"/>
  <c r="U37" i="260" s="1"/>
  <c r="U49" i="260" s="1"/>
  <c r="U51" i="260" s="1"/>
  <c r="N74" i="49"/>
  <c r="N70" i="28"/>
  <c r="N71" i="28" s="1"/>
  <c r="N74" i="28" s="1"/>
  <c r="N75" i="28" s="1"/>
  <c r="N32" i="49" s="1"/>
  <c r="N33" i="49" s="1"/>
  <c r="O51" i="28"/>
  <c r="N57" i="28"/>
  <c r="Z41" i="261"/>
  <c r="Z43" i="261" s="1"/>
  <c r="AA38" i="261"/>
  <c r="Y45" i="261"/>
  <c r="Y54" i="261"/>
  <c r="AW263" i="264"/>
  <c r="AU65" i="28"/>
  <c r="AU17" i="28"/>
  <c r="AU20" i="28" s="1"/>
  <c r="AU25" i="28" s="1"/>
  <c r="AU26" i="28" s="1"/>
  <c r="AV9" i="49"/>
  <c r="AV12" i="28"/>
  <c r="AV14" i="28" s="1"/>
  <c r="AV19" i="28" s="1"/>
  <c r="AV18" i="28"/>
  <c r="AV24" i="28"/>
  <c r="S52" i="28" l="1"/>
  <c r="S40" i="28"/>
  <c r="S41" i="28" s="1"/>
  <c r="S46" i="28" s="1"/>
  <c r="S45" i="28"/>
  <c r="S77" i="264"/>
  <c r="S79" i="264" s="1"/>
  <c r="T148" i="264"/>
  <c r="T150" i="264" s="1"/>
  <c r="T153" i="264" s="1"/>
  <c r="T155" i="264" s="1"/>
  <c r="S266" i="264"/>
  <c r="S277" i="264" s="1"/>
  <c r="U55" i="260"/>
  <c r="U57" i="260" s="1"/>
  <c r="T140" i="264"/>
  <c r="W193" i="44"/>
  <c r="V35" i="260"/>
  <c r="V37" i="260" s="1"/>
  <c r="V49" i="260" s="1"/>
  <c r="V51" i="260" s="1"/>
  <c r="T172" i="260"/>
  <c r="T10" i="49" s="1"/>
  <c r="T11" i="49" s="1"/>
  <c r="T31" i="49" s="1"/>
  <c r="T266" i="264"/>
  <c r="T277" i="264" s="1"/>
  <c r="T45" i="28"/>
  <c r="T77" i="264"/>
  <c r="T79" i="264" s="1"/>
  <c r="T40" i="28"/>
  <c r="T41" i="28" s="1"/>
  <c r="T46" i="28" s="1"/>
  <c r="T52" i="28"/>
  <c r="O69" i="28"/>
  <c r="O44" i="28"/>
  <c r="O48" i="28" s="1"/>
  <c r="O53" i="28" s="1"/>
  <c r="O54" i="28" s="1"/>
  <c r="AA41" i="261"/>
  <c r="AA43" i="261" s="1"/>
  <c r="AB38" i="261"/>
  <c r="Z45" i="261"/>
  <c r="Z54" i="261"/>
  <c r="AU67" i="49"/>
  <c r="AU66" i="28"/>
  <c r="AU67" i="28" s="1"/>
  <c r="AU73" i="28" s="1"/>
  <c r="AV23" i="28"/>
  <c r="AU29" i="28"/>
  <c r="U61" i="260" l="1"/>
  <c r="U62" i="260" s="1"/>
  <c r="U166" i="260" s="1"/>
  <c r="U171" i="260" s="1"/>
  <c r="U172" i="260" s="1"/>
  <c r="U10" i="49" s="1"/>
  <c r="U11" i="49" s="1"/>
  <c r="U31" i="49" s="1"/>
  <c r="U148" i="264"/>
  <c r="U150" i="264" s="1"/>
  <c r="U153" i="264" s="1"/>
  <c r="U155" i="264" s="1"/>
  <c r="V55" i="260"/>
  <c r="V57" i="260" s="1"/>
  <c r="V61" i="260" s="1"/>
  <c r="V62" i="260" s="1"/>
  <c r="V166" i="260" s="1"/>
  <c r="V171" i="260" s="1"/>
  <c r="U140" i="264"/>
  <c r="X193" i="44"/>
  <c r="W35" i="260"/>
  <c r="W37" i="260" s="1"/>
  <c r="W49" i="260" s="1"/>
  <c r="W51" i="260" s="1"/>
  <c r="O74" i="49"/>
  <c r="O70" i="28"/>
  <c r="O71" i="28" s="1"/>
  <c r="O74" i="28" s="1"/>
  <c r="O75" i="28" s="1"/>
  <c r="O32" i="49" s="1"/>
  <c r="O33" i="49" s="1"/>
  <c r="O57" i="28"/>
  <c r="P51" i="28"/>
  <c r="AB41" i="261"/>
  <c r="AB43" i="261" s="1"/>
  <c r="AC38" i="261"/>
  <c r="AA45" i="261"/>
  <c r="AA54" i="261"/>
  <c r="AW9" i="49"/>
  <c r="AW18" i="28"/>
  <c r="AW24" i="28"/>
  <c r="AW12" i="28"/>
  <c r="AW14" i="28" s="1"/>
  <c r="AW19" i="28" s="1"/>
  <c r="AX263" i="264"/>
  <c r="AV65" i="28"/>
  <c r="AV17" i="28"/>
  <c r="AV20" i="28" s="1"/>
  <c r="AV25" i="28" s="1"/>
  <c r="AV26" i="28" s="1"/>
  <c r="U52" i="28" l="1"/>
  <c r="V148" i="264"/>
  <c r="V150" i="264" s="1"/>
  <c r="V153" i="264" s="1"/>
  <c r="V155" i="264" s="1"/>
  <c r="U40" i="28"/>
  <c r="U41" i="28" s="1"/>
  <c r="U46" i="28" s="1"/>
  <c r="U77" i="264"/>
  <c r="U79" i="264" s="1"/>
  <c r="U266" i="264"/>
  <c r="U277" i="264" s="1"/>
  <c r="U45" i="28"/>
  <c r="W55" i="260"/>
  <c r="W57" i="260" s="1"/>
  <c r="W148" i="264" s="1"/>
  <c r="W150" i="264" s="1"/>
  <c r="V140" i="264"/>
  <c r="Y193" i="44"/>
  <c r="X35" i="260"/>
  <c r="X37" i="260" s="1"/>
  <c r="X49" i="260" s="1"/>
  <c r="X51" i="260" s="1"/>
  <c r="V77" i="264"/>
  <c r="V79" i="264" s="1"/>
  <c r="V45" i="28"/>
  <c r="V266" i="264"/>
  <c r="V277" i="264" s="1"/>
  <c r="V52" i="28"/>
  <c r="V172" i="260"/>
  <c r="V10" i="49" s="1"/>
  <c r="V11" i="49" s="1"/>
  <c r="V31" i="49" s="1"/>
  <c r="V40" i="28"/>
  <c r="V41" i="28" s="1"/>
  <c r="V46" i="28" s="1"/>
  <c r="P44" i="28"/>
  <c r="P48" i="28" s="1"/>
  <c r="P53" i="28" s="1"/>
  <c r="P54" i="28" s="1"/>
  <c r="P69" i="28"/>
  <c r="AC41" i="261"/>
  <c r="AC43" i="261" s="1"/>
  <c r="AD38" i="261"/>
  <c r="AB45" i="261"/>
  <c r="AB54" i="261"/>
  <c r="AV67" i="49"/>
  <c r="AV66" i="28"/>
  <c r="AV67" i="28" s="1"/>
  <c r="AV73" i="28" s="1"/>
  <c r="AW23" i="28"/>
  <c r="AV29" i="28"/>
  <c r="W61" i="260" l="1"/>
  <c r="W62" i="260" s="1"/>
  <c r="W166" i="260" s="1"/>
  <c r="W171" i="260" s="1"/>
  <c r="W172" i="260" s="1"/>
  <c r="W10" i="49" s="1"/>
  <c r="W11" i="49" s="1"/>
  <c r="W31" i="49" s="1"/>
  <c r="X55" i="260"/>
  <c r="W153" i="264"/>
  <c r="W155" i="264" s="1"/>
  <c r="W140" i="264"/>
  <c r="Z193" i="44"/>
  <c r="Y35" i="260"/>
  <c r="Y37" i="260" s="1"/>
  <c r="Y49" i="260" s="1"/>
  <c r="Y51" i="260" s="1"/>
  <c r="P70" i="28"/>
  <c r="P71" i="28" s="1"/>
  <c r="P74" i="28" s="1"/>
  <c r="P75" i="28" s="1"/>
  <c r="P32" i="49" s="1"/>
  <c r="P33" i="49" s="1"/>
  <c r="Q51" i="28"/>
  <c r="P57" i="28"/>
  <c r="P74" i="49"/>
  <c r="AC45" i="261"/>
  <c r="AC54" i="261"/>
  <c r="AD41" i="261"/>
  <c r="AD43" i="261" s="1"/>
  <c r="AE38" i="261"/>
  <c r="AY263" i="264"/>
  <c r="AW65" i="28"/>
  <c r="AW17" i="28"/>
  <c r="AW20" i="28" s="1"/>
  <c r="AW25" i="28" s="1"/>
  <c r="AW26" i="28" s="1"/>
  <c r="AX9" i="49"/>
  <c r="AX24" i="28"/>
  <c r="AX12" i="28"/>
  <c r="AX14" i="28" s="1"/>
  <c r="AX19" i="28" s="1"/>
  <c r="AX18" i="28"/>
  <c r="W266" i="264" l="1"/>
  <c r="W277" i="264" s="1"/>
  <c r="W45" i="28"/>
  <c r="W40" i="28"/>
  <c r="W41" i="28" s="1"/>
  <c r="W46" i="28" s="1"/>
  <c r="W77" i="264"/>
  <c r="W79" i="264" s="1"/>
  <c r="W52" i="28"/>
  <c r="X57" i="260"/>
  <c r="Y55" i="260"/>
  <c r="Y57" i="260" s="1"/>
  <c r="X140" i="264"/>
  <c r="AA193" i="44"/>
  <c r="Z35" i="260"/>
  <c r="Z37" i="260" s="1"/>
  <c r="Z49" i="260" s="1"/>
  <c r="Z51" i="260" s="1"/>
  <c r="Q69" i="28"/>
  <c r="Q44" i="28"/>
  <c r="Q48" i="28" s="1"/>
  <c r="Q53" i="28" s="1"/>
  <c r="Q54" i="28" s="1"/>
  <c r="AE41" i="261"/>
  <c r="AE43" i="261" s="1"/>
  <c r="AF38" i="261"/>
  <c r="AD45" i="261"/>
  <c r="AD54" i="261"/>
  <c r="AW67" i="49"/>
  <c r="AW66" i="28"/>
  <c r="AW67" i="28" s="1"/>
  <c r="AW73" i="28" s="1"/>
  <c r="AW29" i="28"/>
  <c r="AX23" i="28"/>
  <c r="X61" i="260" l="1"/>
  <c r="X62" i="260" s="1"/>
  <c r="X166" i="260" s="1"/>
  <c r="X171" i="260" s="1"/>
  <c r="X148" i="264"/>
  <c r="X150" i="264" s="1"/>
  <c r="X153" i="264" s="1"/>
  <c r="X155" i="264" s="1"/>
  <c r="Y61" i="260"/>
  <c r="Y62" i="260" s="1"/>
  <c r="Y166" i="260" s="1"/>
  <c r="Y171" i="260" s="1"/>
  <c r="Y172" i="260" s="1"/>
  <c r="Y10" i="49" s="1"/>
  <c r="Y11" i="49" s="1"/>
  <c r="Y31" i="49" s="1"/>
  <c r="Y148" i="264"/>
  <c r="Y150" i="264" s="1"/>
  <c r="Y153" i="264" s="1"/>
  <c r="Y155" i="264" s="1"/>
  <c r="Z55" i="260"/>
  <c r="Z57" i="260" s="1"/>
  <c r="Z148" i="264" s="1"/>
  <c r="Z150" i="264" s="1"/>
  <c r="Y140" i="264"/>
  <c r="AB193" i="44"/>
  <c r="AA35" i="260"/>
  <c r="AA37" i="260" s="1"/>
  <c r="AA49" i="260" s="1"/>
  <c r="AA51" i="260" s="1"/>
  <c r="R51" i="28"/>
  <c r="Q57" i="28"/>
  <c r="Q70" i="28"/>
  <c r="Q71" i="28" s="1"/>
  <c r="Q74" i="28" s="1"/>
  <c r="Q75" i="28" s="1"/>
  <c r="Q32" i="49" s="1"/>
  <c r="Q33" i="49" s="1"/>
  <c r="Q74" i="49"/>
  <c r="AF41" i="261"/>
  <c r="AF43" i="261" s="1"/>
  <c r="AG38" i="261"/>
  <c r="AE45" i="261"/>
  <c r="AE54" i="261"/>
  <c r="AX65" i="28"/>
  <c r="AX17" i="28"/>
  <c r="AX20" i="28" s="1"/>
  <c r="AX25" i="28" s="1"/>
  <c r="AX26" i="28" s="1"/>
  <c r="AZ263" i="264"/>
  <c r="AY9" i="49"/>
  <c r="AY12" i="28"/>
  <c r="AY14" i="28" s="1"/>
  <c r="AY19" i="28" s="1"/>
  <c r="AY18" i="28"/>
  <c r="AY24" i="28"/>
  <c r="Y77" i="264" l="1"/>
  <c r="Y79" i="264" s="1"/>
  <c r="Y52" i="28"/>
  <c r="Y45" i="28"/>
  <c r="Y40" i="28"/>
  <c r="Y41" i="28" s="1"/>
  <c r="Y46" i="28" s="1"/>
  <c r="Y266" i="264"/>
  <c r="Y277" i="264" s="1"/>
  <c r="X172" i="260"/>
  <c r="X10" i="49" s="1"/>
  <c r="X11" i="49" s="1"/>
  <c r="X31" i="49" s="1"/>
  <c r="X266" i="264"/>
  <c r="X277" i="264" s="1"/>
  <c r="X40" i="28"/>
  <c r="X41" i="28" s="1"/>
  <c r="X46" i="28" s="1"/>
  <c r="X45" i="28"/>
  <c r="X52" i="28"/>
  <c r="X77" i="264"/>
  <c r="X79" i="264" s="1"/>
  <c r="Z61" i="260"/>
  <c r="Z62" i="260" s="1"/>
  <c r="Z166" i="260" s="1"/>
  <c r="Z171" i="260" s="1"/>
  <c r="Z172" i="260" s="1"/>
  <c r="Z10" i="49" s="1"/>
  <c r="Z11" i="49" s="1"/>
  <c r="Z31" i="49" s="1"/>
  <c r="AA55" i="260"/>
  <c r="AA57" i="260" s="1"/>
  <c r="AA148" i="264" s="1"/>
  <c r="AA150" i="264" s="1"/>
  <c r="Z153" i="264"/>
  <c r="Z155" i="264" s="1"/>
  <c r="Z140" i="264"/>
  <c r="AC193" i="44"/>
  <c r="AB35" i="260"/>
  <c r="AB37" i="260" s="1"/>
  <c r="AB49" i="260" s="1"/>
  <c r="AB51" i="260" s="1"/>
  <c r="R69" i="28"/>
  <c r="R44" i="28"/>
  <c r="R48" i="28" s="1"/>
  <c r="R53" i="28" s="1"/>
  <c r="R54" i="28" s="1"/>
  <c r="AG41" i="261"/>
  <c r="AG43" i="261" s="1"/>
  <c r="AH38" i="261"/>
  <c r="AF54" i="261"/>
  <c r="AF45" i="261"/>
  <c r="AX67" i="49"/>
  <c r="AX66" i="28"/>
  <c r="AX67" i="28" s="1"/>
  <c r="AX73" i="28" s="1"/>
  <c r="AX29" i="28"/>
  <c r="AY23" i="28"/>
  <c r="Z77" i="264" l="1"/>
  <c r="Z79" i="264" s="1"/>
  <c r="Z40" i="28"/>
  <c r="Z41" i="28" s="1"/>
  <c r="Z46" i="28" s="1"/>
  <c r="Z266" i="264"/>
  <c r="Z277" i="264" s="1"/>
  <c r="Z52" i="28"/>
  <c r="Z45" i="28"/>
  <c r="AA61" i="260"/>
  <c r="AA62" i="260" s="1"/>
  <c r="AA166" i="260" s="1"/>
  <c r="AA171" i="260" s="1"/>
  <c r="AA172" i="260" s="1"/>
  <c r="AA10" i="49" s="1"/>
  <c r="AA11" i="49" s="1"/>
  <c r="AA31" i="49" s="1"/>
  <c r="AB55" i="260"/>
  <c r="AB57" i="260" s="1"/>
  <c r="AB148" i="264" s="1"/>
  <c r="AB150" i="264" s="1"/>
  <c r="AA153" i="264"/>
  <c r="AA155" i="264" s="1"/>
  <c r="AA140" i="264"/>
  <c r="AD193" i="44"/>
  <c r="AC35" i="260"/>
  <c r="AC37" i="260" s="1"/>
  <c r="AC49" i="260" s="1"/>
  <c r="AC51" i="260" s="1"/>
  <c r="R57" i="28"/>
  <c r="R70" i="28"/>
  <c r="R71" i="28" s="1"/>
  <c r="R74" i="28" s="1"/>
  <c r="R75" i="28" s="1"/>
  <c r="R32" i="49" s="1"/>
  <c r="R33" i="49" s="1"/>
  <c r="S51" i="28"/>
  <c r="R74" i="49"/>
  <c r="AH41" i="261"/>
  <c r="AH43" i="261" s="1"/>
  <c r="AI38" i="261"/>
  <c r="AG45" i="261"/>
  <c r="AG54" i="261"/>
  <c r="AY65" i="28"/>
  <c r="AY17" i="28"/>
  <c r="AY20" i="28" s="1"/>
  <c r="AY25" i="28" s="1"/>
  <c r="AY26" i="28" s="1"/>
  <c r="BA263" i="264"/>
  <c r="AZ9" i="49"/>
  <c r="AZ12" i="28"/>
  <c r="AZ14" i="28" s="1"/>
  <c r="AZ19" i="28" s="1"/>
  <c r="AZ18" i="28"/>
  <c r="AZ24" i="28"/>
  <c r="AA45" i="28" l="1"/>
  <c r="AA77" i="264"/>
  <c r="AA79" i="264" s="1"/>
  <c r="AA266" i="264"/>
  <c r="AA277" i="264" s="1"/>
  <c r="AA40" i="28"/>
  <c r="AA41" i="28" s="1"/>
  <c r="AA46" i="28" s="1"/>
  <c r="AA52" i="28"/>
  <c r="AB61" i="260"/>
  <c r="AB62" i="260" s="1"/>
  <c r="AB166" i="260" s="1"/>
  <c r="AB171" i="260" s="1"/>
  <c r="AB172" i="260" s="1"/>
  <c r="AB10" i="49" s="1"/>
  <c r="AB11" i="49" s="1"/>
  <c r="AB31" i="49" s="1"/>
  <c r="AC55" i="260"/>
  <c r="AC57" i="260" s="1"/>
  <c r="AB153" i="264"/>
  <c r="AB155" i="264" s="1"/>
  <c r="AB140" i="264"/>
  <c r="AE193" i="44"/>
  <c r="AD35" i="260"/>
  <c r="AD37" i="260" s="1"/>
  <c r="AD49" i="260" s="1"/>
  <c r="AD51" i="260" s="1"/>
  <c r="S44" i="28"/>
  <c r="S48" i="28" s="1"/>
  <c r="S53" i="28" s="1"/>
  <c r="S54" i="28" s="1"/>
  <c r="S69" i="28"/>
  <c r="AI41" i="261"/>
  <c r="AI43" i="261" s="1"/>
  <c r="AJ38" i="261"/>
  <c r="AH45" i="261"/>
  <c r="AH54" i="261"/>
  <c r="AY67" i="49"/>
  <c r="AY66" i="28"/>
  <c r="AY67" i="28" s="1"/>
  <c r="AY73" i="28" s="1"/>
  <c r="AZ23" i="28"/>
  <c r="AY29" i="28"/>
  <c r="AB77" i="264" l="1"/>
  <c r="AB79" i="264" s="1"/>
  <c r="AB45" i="28"/>
  <c r="AB40" i="28"/>
  <c r="AB41" i="28" s="1"/>
  <c r="AB46" i="28" s="1"/>
  <c r="AB52" i="28"/>
  <c r="AB266" i="264"/>
  <c r="AB277" i="264" s="1"/>
  <c r="AC61" i="260"/>
  <c r="AC62" i="260" s="1"/>
  <c r="AC166" i="260" s="1"/>
  <c r="AC171" i="260" s="1"/>
  <c r="AC172" i="260" s="1"/>
  <c r="AC10" i="49" s="1"/>
  <c r="AC11" i="49" s="1"/>
  <c r="AC31" i="49" s="1"/>
  <c r="AC148" i="264"/>
  <c r="AC150" i="264" s="1"/>
  <c r="AC153" i="264" s="1"/>
  <c r="AC155" i="264" s="1"/>
  <c r="AD55" i="260"/>
  <c r="AD57" i="260" s="1"/>
  <c r="AC140" i="264"/>
  <c r="AF193" i="44"/>
  <c r="AE35" i="260"/>
  <c r="AE37" i="260" s="1"/>
  <c r="AE49" i="260" s="1"/>
  <c r="AE51" i="260" s="1"/>
  <c r="S57" i="28"/>
  <c r="S74" i="49"/>
  <c r="S70" i="28"/>
  <c r="S71" i="28" s="1"/>
  <c r="S74" i="28" s="1"/>
  <c r="S75" i="28" s="1"/>
  <c r="S32" i="49" s="1"/>
  <c r="S33" i="49" s="1"/>
  <c r="T51" i="28"/>
  <c r="AJ41" i="261"/>
  <c r="AJ43" i="261" s="1"/>
  <c r="AK38" i="261"/>
  <c r="AI45" i="261"/>
  <c r="AI54" i="261"/>
  <c r="BA9" i="49"/>
  <c r="BA18" i="28"/>
  <c r="BA24" i="28"/>
  <c r="BA12" i="28"/>
  <c r="BA14" i="28" s="1"/>
  <c r="BA19" i="28" s="1"/>
  <c r="BB263" i="264"/>
  <c r="AZ65" i="28"/>
  <c r="AZ17" i="28"/>
  <c r="AZ20" i="28" s="1"/>
  <c r="AZ25" i="28" s="1"/>
  <c r="AZ26" i="28" s="1"/>
  <c r="AC52" i="28" l="1"/>
  <c r="AC77" i="264"/>
  <c r="AC79" i="264" s="1"/>
  <c r="AC40" i="28"/>
  <c r="AC41" i="28" s="1"/>
  <c r="AC46" i="28" s="1"/>
  <c r="AC266" i="264"/>
  <c r="AC277" i="264" s="1"/>
  <c r="AC45" i="28"/>
  <c r="AD61" i="260"/>
  <c r="AD62" i="260" s="1"/>
  <c r="AD166" i="260" s="1"/>
  <c r="AD171" i="260" s="1"/>
  <c r="AD172" i="260" s="1"/>
  <c r="AD10" i="49" s="1"/>
  <c r="AD11" i="49" s="1"/>
  <c r="AD31" i="49" s="1"/>
  <c r="AD148" i="264"/>
  <c r="AD150" i="264" s="1"/>
  <c r="AD153" i="264" s="1"/>
  <c r="AD155" i="264" s="1"/>
  <c r="AE55" i="260"/>
  <c r="AE57" i="260" s="1"/>
  <c r="AE61" i="260" s="1"/>
  <c r="AE62" i="260" s="1"/>
  <c r="AE166" i="260" s="1"/>
  <c r="AE171" i="260" s="1"/>
  <c r="AE40" i="28" s="1"/>
  <c r="AE41" i="28" s="1"/>
  <c r="AE46" i="28" s="1"/>
  <c r="AD140" i="264"/>
  <c r="AG193" i="44"/>
  <c r="AF35" i="260"/>
  <c r="AF37" i="260" s="1"/>
  <c r="AF49" i="260" s="1"/>
  <c r="AF51" i="260" s="1"/>
  <c r="T69" i="28"/>
  <c r="T44" i="28"/>
  <c r="T48" i="28" s="1"/>
  <c r="T53" i="28" s="1"/>
  <c r="T54" i="28" s="1"/>
  <c r="AK41" i="261"/>
  <c r="AK43" i="261" s="1"/>
  <c r="AL38" i="261"/>
  <c r="AJ45" i="261"/>
  <c r="AJ54" i="261"/>
  <c r="AZ67" i="49"/>
  <c r="AZ66" i="28"/>
  <c r="AZ67" i="28" s="1"/>
  <c r="AZ73" i="28" s="1"/>
  <c r="BA23" i="28"/>
  <c r="AZ29" i="28"/>
  <c r="AD40" i="28" l="1"/>
  <c r="AD41" i="28" s="1"/>
  <c r="AD46" i="28" s="1"/>
  <c r="AD77" i="264"/>
  <c r="AD79" i="264" s="1"/>
  <c r="AD266" i="264"/>
  <c r="AD277" i="264" s="1"/>
  <c r="AD52" i="28"/>
  <c r="AD45" i="28"/>
  <c r="AE148" i="264"/>
  <c r="AE150" i="264" s="1"/>
  <c r="AE153" i="264" s="1"/>
  <c r="AE155" i="264" s="1"/>
  <c r="AF55" i="260"/>
  <c r="AE140" i="264"/>
  <c r="AH193" i="44"/>
  <c r="AG35" i="260"/>
  <c r="AG37" i="260" s="1"/>
  <c r="AG49" i="260" s="1"/>
  <c r="AG51" i="260" s="1"/>
  <c r="AE52" i="28"/>
  <c r="AE266" i="264"/>
  <c r="AE277" i="264" s="1"/>
  <c r="AE172" i="260"/>
  <c r="AE10" i="49" s="1"/>
  <c r="AE11" i="49" s="1"/>
  <c r="AE31" i="49" s="1"/>
  <c r="AE45" i="28"/>
  <c r="AE77" i="264"/>
  <c r="AE79" i="264" s="1"/>
  <c r="U51" i="28"/>
  <c r="T74" i="49"/>
  <c r="T70" i="28"/>
  <c r="T71" i="28" s="1"/>
  <c r="T74" i="28" s="1"/>
  <c r="T75" i="28" s="1"/>
  <c r="T32" i="49" s="1"/>
  <c r="T33" i="49" s="1"/>
  <c r="T57" i="28"/>
  <c r="AL41" i="261"/>
  <c r="AL43" i="261" s="1"/>
  <c r="AM38" i="261"/>
  <c r="AK45" i="261"/>
  <c r="AK54" i="261"/>
  <c r="BB9" i="49"/>
  <c r="BB18" i="28"/>
  <c r="BB12" i="28"/>
  <c r="BB14" i="28" s="1"/>
  <c r="BB19" i="28" s="1"/>
  <c r="BB24" i="28"/>
  <c r="BA65" i="28"/>
  <c r="BA17" i="28"/>
  <c r="BA20" i="28" s="1"/>
  <c r="BA25" i="28" s="1"/>
  <c r="BA26" i="28" s="1"/>
  <c r="BC263" i="264"/>
  <c r="AF57" i="260" l="1"/>
  <c r="AG55" i="260"/>
  <c r="AF140" i="264"/>
  <c r="AI193" i="44"/>
  <c r="AH35" i="260"/>
  <c r="AH37" i="260" s="1"/>
  <c r="AH49" i="260" s="1"/>
  <c r="AH51" i="260" s="1"/>
  <c r="U69" i="28"/>
  <c r="U44" i="28"/>
  <c r="U48" i="28" s="1"/>
  <c r="U53" i="28" s="1"/>
  <c r="U54" i="28" s="1"/>
  <c r="AM41" i="261"/>
  <c r="AM43" i="261" s="1"/>
  <c r="AN38" i="261"/>
  <c r="AL45" i="261"/>
  <c r="AL54" i="261"/>
  <c r="BA67" i="49"/>
  <c r="BA66" i="28"/>
  <c r="BA67" i="28" s="1"/>
  <c r="BA73" i="28" s="1"/>
  <c r="BA29" i="28"/>
  <c r="BB23" i="28"/>
  <c r="AF61" i="260" l="1"/>
  <c r="AF62" i="260" s="1"/>
  <c r="AF166" i="260" s="1"/>
  <c r="AF171" i="260" s="1"/>
  <c r="AF148" i="264"/>
  <c r="AF150" i="264" s="1"/>
  <c r="AF153" i="264" s="1"/>
  <c r="AF155" i="264" s="1"/>
  <c r="AG57" i="260"/>
  <c r="AH55" i="260"/>
  <c r="AG140" i="264"/>
  <c r="AJ193" i="44"/>
  <c r="AI35" i="260"/>
  <c r="AI37" i="260" s="1"/>
  <c r="AI49" i="260" s="1"/>
  <c r="AI51" i="260" s="1"/>
  <c r="U74" i="49"/>
  <c r="U57" i="28"/>
  <c r="V51" i="28"/>
  <c r="U70" i="28"/>
  <c r="U71" i="28" s="1"/>
  <c r="U74" i="28" s="1"/>
  <c r="U75" i="28" s="1"/>
  <c r="U32" i="49" s="1"/>
  <c r="U33" i="49" s="1"/>
  <c r="AN41" i="261"/>
  <c r="AN43" i="261" s="1"/>
  <c r="AO38" i="261"/>
  <c r="AM45" i="261"/>
  <c r="AM54" i="261"/>
  <c r="BC18" i="28"/>
  <c r="BC9" i="49"/>
  <c r="BC24" i="28"/>
  <c r="BC12" i="28"/>
  <c r="BC14" i="28" s="1"/>
  <c r="BC19" i="28" s="1"/>
  <c r="BB65" i="28"/>
  <c r="BB17" i="28"/>
  <c r="BB20" i="28" s="1"/>
  <c r="BB25" i="28" s="1"/>
  <c r="BB26" i="28" s="1"/>
  <c r="BD263" i="264"/>
  <c r="AG61" i="260" l="1"/>
  <c r="AG62" i="260" s="1"/>
  <c r="AG166" i="260" s="1"/>
  <c r="AG171" i="260" s="1"/>
  <c r="AG148" i="264"/>
  <c r="AG150" i="264" s="1"/>
  <c r="AG153" i="264" s="1"/>
  <c r="AG155" i="264" s="1"/>
  <c r="AF172" i="260"/>
  <c r="AF10" i="49" s="1"/>
  <c r="AF11" i="49" s="1"/>
  <c r="AF31" i="49" s="1"/>
  <c r="AF40" i="28"/>
  <c r="AF41" i="28" s="1"/>
  <c r="AF46" i="28" s="1"/>
  <c r="AF266" i="264"/>
  <c r="AF277" i="264" s="1"/>
  <c r="AF45" i="28"/>
  <c r="AF52" i="28"/>
  <c r="AF77" i="264"/>
  <c r="AF79" i="264" s="1"/>
  <c r="AH57" i="260"/>
  <c r="AI55" i="260"/>
  <c r="AI57" i="260" s="1"/>
  <c r="AH140" i="264"/>
  <c r="AK193" i="44"/>
  <c r="AJ35" i="260"/>
  <c r="AJ37" i="260" s="1"/>
  <c r="AJ49" i="260" s="1"/>
  <c r="AJ51" i="260" s="1"/>
  <c r="V69" i="28"/>
  <c r="V44" i="28"/>
  <c r="V48" i="28" s="1"/>
  <c r="V53" i="28" s="1"/>
  <c r="V54" i="28" s="1"/>
  <c r="AO41" i="261"/>
  <c r="AO43" i="261" s="1"/>
  <c r="AP38" i="261"/>
  <c r="AN45" i="261"/>
  <c r="AN54" i="261"/>
  <c r="BB67" i="49"/>
  <c r="BB29" i="28"/>
  <c r="BC23" i="28"/>
  <c r="BB66" i="28"/>
  <c r="BB67" i="28" s="1"/>
  <c r="BB73" i="28" s="1"/>
  <c r="AH61" i="260" l="1"/>
  <c r="AH62" i="260" s="1"/>
  <c r="AH166" i="260" s="1"/>
  <c r="AH171" i="260" s="1"/>
  <c r="AH148" i="264"/>
  <c r="AH150" i="264" s="1"/>
  <c r="AH153" i="264" s="1"/>
  <c r="AH155" i="264" s="1"/>
  <c r="AG172" i="260"/>
  <c r="AG10" i="49" s="1"/>
  <c r="AG11" i="49" s="1"/>
  <c r="AG31" i="49" s="1"/>
  <c r="AG45" i="28"/>
  <c r="AG40" i="28"/>
  <c r="AG41" i="28" s="1"/>
  <c r="AG46" i="28" s="1"/>
  <c r="AG266" i="264"/>
  <c r="AG277" i="264" s="1"/>
  <c r="AG77" i="264"/>
  <c r="AG79" i="264" s="1"/>
  <c r="AG52" i="28"/>
  <c r="AI61" i="260"/>
  <c r="AI62" i="260" s="1"/>
  <c r="AI166" i="260" s="1"/>
  <c r="AI171" i="260" s="1"/>
  <c r="AI172" i="260" s="1"/>
  <c r="AI10" i="49" s="1"/>
  <c r="AI11" i="49" s="1"/>
  <c r="AI31" i="49" s="1"/>
  <c r="AI148" i="264"/>
  <c r="AI150" i="264" s="1"/>
  <c r="AI153" i="264" s="1"/>
  <c r="AI155" i="264" s="1"/>
  <c r="AJ55" i="260"/>
  <c r="AJ57" i="260" s="1"/>
  <c r="AJ61" i="260" s="1"/>
  <c r="AJ62" i="260" s="1"/>
  <c r="AJ166" i="260" s="1"/>
  <c r="AJ171" i="260" s="1"/>
  <c r="AI140" i="264"/>
  <c r="AL193" i="44"/>
  <c r="AK35" i="260"/>
  <c r="AK37" i="260" s="1"/>
  <c r="AK49" i="260" s="1"/>
  <c r="AK51" i="260" s="1"/>
  <c r="V57" i="28"/>
  <c r="V74" i="49"/>
  <c r="V70" i="28"/>
  <c r="V71" i="28" s="1"/>
  <c r="V74" i="28" s="1"/>
  <c r="V75" i="28" s="1"/>
  <c r="V32" i="49" s="1"/>
  <c r="V33" i="49" s="1"/>
  <c r="W51" i="28"/>
  <c r="AP41" i="261"/>
  <c r="AP43" i="261" s="1"/>
  <c r="AQ38" i="261"/>
  <c r="AO45" i="261"/>
  <c r="AO54" i="261"/>
  <c r="BD9" i="49"/>
  <c r="BD12" i="28"/>
  <c r="BD14" i="28" s="1"/>
  <c r="BD19" i="28" s="1"/>
  <c r="BD18" i="28"/>
  <c r="BD24" i="28"/>
  <c r="BC65" i="28"/>
  <c r="BC17" i="28"/>
  <c r="BC20" i="28" s="1"/>
  <c r="BC25" i="28" s="1"/>
  <c r="BC26" i="28" s="1"/>
  <c r="BE263" i="264"/>
  <c r="AI45" i="28" l="1"/>
  <c r="AI52" i="28"/>
  <c r="AI40" i="28"/>
  <c r="AI41" i="28" s="1"/>
  <c r="AI46" i="28" s="1"/>
  <c r="AI266" i="264"/>
  <c r="AI277" i="264" s="1"/>
  <c r="AI77" i="264"/>
  <c r="AI79" i="264" s="1"/>
  <c r="AJ148" i="264"/>
  <c r="AJ150" i="264" s="1"/>
  <c r="AJ153" i="264" s="1"/>
  <c r="AJ155" i="264" s="1"/>
  <c r="AH172" i="260"/>
  <c r="AH10" i="49" s="1"/>
  <c r="AH11" i="49" s="1"/>
  <c r="AH31" i="49" s="1"/>
  <c r="AH77" i="264"/>
  <c r="AH79" i="264" s="1"/>
  <c r="AH45" i="28"/>
  <c r="AH266" i="264"/>
  <c r="AH277" i="264" s="1"/>
  <c r="AH52" i="28"/>
  <c r="AH40" i="28"/>
  <c r="AH41" i="28" s="1"/>
  <c r="AH46" i="28" s="1"/>
  <c r="AK55" i="260"/>
  <c r="AK57" i="260" s="1"/>
  <c r="AJ140" i="264"/>
  <c r="AM193" i="44"/>
  <c r="AL35" i="260"/>
  <c r="AL37" i="260" s="1"/>
  <c r="AL49" i="260" s="1"/>
  <c r="AL51" i="260" s="1"/>
  <c r="AJ266" i="264"/>
  <c r="AJ277" i="264" s="1"/>
  <c r="AJ77" i="264"/>
  <c r="AJ79" i="264" s="1"/>
  <c r="AJ40" i="28"/>
  <c r="AJ41" i="28" s="1"/>
  <c r="AJ46" i="28" s="1"/>
  <c r="AJ45" i="28"/>
  <c r="AJ52" i="28"/>
  <c r="AJ172" i="260"/>
  <c r="AJ10" i="49" s="1"/>
  <c r="AJ11" i="49" s="1"/>
  <c r="AJ31" i="49" s="1"/>
  <c r="W44" i="28"/>
  <c r="W48" i="28" s="1"/>
  <c r="W53" i="28" s="1"/>
  <c r="W54" i="28" s="1"/>
  <c r="W69" i="28"/>
  <c r="AQ41" i="261"/>
  <c r="AQ43" i="261" s="1"/>
  <c r="AR38" i="261"/>
  <c r="AP45" i="261"/>
  <c r="AP54" i="261"/>
  <c r="BC67" i="49"/>
  <c r="BC66" i="28"/>
  <c r="BC67" i="28" s="1"/>
  <c r="BC73" i="28" s="1"/>
  <c r="BD23" i="28"/>
  <c r="BC29" i="28"/>
  <c r="AK61" i="260" l="1"/>
  <c r="AK62" i="260" s="1"/>
  <c r="AK166" i="260" s="1"/>
  <c r="AK171" i="260" s="1"/>
  <c r="AK172" i="260" s="1"/>
  <c r="AK10" i="49" s="1"/>
  <c r="AK11" i="49" s="1"/>
  <c r="AK31" i="49" s="1"/>
  <c r="AK148" i="264"/>
  <c r="AK150" i="264" s="1"/>
  <c r="AK153" i="264" s="1"/>
  <c r="AK155" i="264" s="1"/>
  <c r="AL55" i="260"/>
  <c r="AL57" i="260" s="1"/>
  <c r="AL61" i="260" s="1"/>
  <c r="AL62" i="260" s="1"/>
  <c r="AL166" i="260" s="1"/>
  <c r="AL171" i="260" s="1"/>
  <c r="AK140" i="264"/>
  <c r="AN193" i="44"/>
  <c r="AM35" i="260"/>
  <c r="AM37" i="260" s="1"/>
  <c r="AM49" i="260" s="1"/>
  <c r="AM51" i="260" s="1"/>
  <c r="X51" i="28"/>
  <c r="W74" i="49"/>
  <c r="W70" i="28"/>
  <c r="W71" i="28" s="1"/>
  <c r="W74" i="28" s="1"/>
  <c r="W75" i="28" s="1"/>
  <c r="W32" i="49" s="1"/>
  <c r="W33" i="49" s="1"/>
  <c r="W57" i="28"/>
  <c r="AR41" i="261"/>
  <c r="AR43" i="261" s="1"/>
  <c r="AS38" i="261"/>
  <c r="AQ45" i="261"/>
  <c r="AQ54" i="261"/>
  <c r="BE12" i="28"/>
  <c r="BE14" i="28" s="1"/>
  <c r="BE19" i="28" s="1"/>
  <c r="BE9" i="49"/>
  <c r="BE24" i="28"/>
  <c r="BE18" i="28"/>
  <c r="BD65" i="28"/>
  <c r="BD17" i="28"/>
  <c r="BD20" i="28" s="1"/>
  <c r="BD25" i="28" s="1"/>
  <c r="BD26" i="28" s="1"/>
  <c r="BF263" i="264"/>
  <c r="AK45" i="28" l="1"/>
  <c r="AK52" i="28"/>
  <c r="AK40" i="28"/>
  <c r="AK41" i="28" s="1"/>
  <c r="AK46" i="28" s="1"/>
  <c r="AK266" i="264"/>
  <c r="AK277" i="264" s="1"/>
  <c r="AK77" i="264"/>
  <c r="AK79" i="264" s="1"/>
  <c r="AL148" i="264"/>
  <c r="AL150" i="264" s="1"/>
  <c r="AL153" i="264" s="1"/>
  <c r="AL155" i="264" s="1"/>
  <c r="AM55" i="260"/>
  <c r="AL140" i="264"/>
  <c r="AO193" i="44"/>
  <c r="AN35" i="260"/>
  <c r="AN37" i="260" s="1"/>
  <c r="AN49" i="260" s="1"/>
  <c r="AN51" i="260" s="1"/>
  <c r="AL52" i="28"/>
  <c r="AL45" i="28"/>
  <c r="AL77" i="264"/>
  <c r="AL79" i="264" s="1"/>
  <c r="AL266" i="264"/>
  <c r="AL277" i="264" s="1"/>
  <c r="AL172" i="260"/>
  <c r="AL10" i="49" s="1"/>
  <c r="AL11" i="49" s="1"/>
  <c r="AL31" i="49" s="1"/>
  <c r="AL40" i="28"/>
  <c r="AL41" i="28" s="1"/>
  <c r="AL46" i="28" s="1"/>
  <c r="X44" i="28"/>
  <c r="X48" i="28" s="1"/>
  <c r="X53" i="28" s="1"/>
  <c r="X54" i="28" s="1"/>
  <c r="X69" i="28"/>
  <c r="AS41" i="261"/>
  <c r="AS43" i="261" s="1"/>
  <c r="AT38" i="261"/>
  <c r="AR45" i="261"/>
  <c r="AR54" i="261"/>
  <c r="BD67" i="49"/>
  <c r="BD66" i="28"/>
  <c r="BD67" i="28" s="1"/>
  <c r="BD73" i="28" s="1"/>
  <c r="BE23" i="28"/>
  <c r="BD29" i="28"/>
  <c r="AM57" i="260" l="1"/>
  <c r="AN55" i="260"/>
  <c r="AM140" i="264"/>
  <c r="AP193" i="44"/>
  <c r="AO35" i="260"/>
  <c r="AO37" i="260" s="1"/>
  <c r="AO49" i="260" s="1"/>
  <c r="AO51" i="260" s="1"/>
  <c r="X74" i="49"/>
  <c r="X70" i="28"/>
  <c r="X71" i="28" s="1"/>
  <c r="X74" i="28" s="1"/>
  <c r="X75" i="28" s="1"/>
  <c r="X32" i="49" s="1"/>
  <c r="X33" i="49" s="1"/>
  <c r="X57" i="28"/>
  <c r="Y51" i="28"/>
  <c r="AT41" i="261"/>
  <c r="AT43" i="261" s="1"/>
  <c r="AU38" i="261"/>
  <c r="AS45" i="261"/>
  <c r="AS54" i="261"/>
  <c r="BF9" i="49"/>
  <c r="BF24" i="28"/>
  <c r="BF12" i="28"/>
  <c r="BF14" i="28" s="1"/>
  <c r="BF19" i="28" s="1"/>
  <c r="BF18" i="28"/>
  <c r="BE65" i="28"/>
  <c r="BE17" i="28"/>
  <c r="BE20" i="28" s="1"/>
  <c r="BE25" i="28" s="1"/>
  <c r="BE26" i="28" s="1"/>
  <c r="BG263" i="264"/>
  <c r="AM61" i="260" l="1"/>
  <c r="AM62" i="260" s="1"/>
  <c r="AM166" i="260" s="1"/>
  <c r="AM171" i="260" s="1"/>
  <c r="AM148" i="264"/>
  <c r="AM150" i="264" s="1"/>
  <c r="AM153" i="264" s="1"/>
  <c r="AM155" i="264" s="1"/>
  <c r="AN57" i="260"/>
  <c r="AO55" i="260"/>
  <c r="AO57" i="260" s="1"/>
  <c r="AO148" i="264" s="1"/>
  <c r="AO150" i="264" s="1"/>
  <c r="AN140" i="264"/>
  <c r="AQ193" i="44"/>
  <c r="AP35" i="260"/>
  <c r="AP37" i="260" s="1"/>
  <c r="AP49" i="260" s="1"/>
  <c r="AP51" i="260" s="1"/>
  <c r="Y69" i="28"/>
  <c r="Y44" i="28"/>
  <c r="Y48" i="28" s="1"/>
  <c r="Y53" i="28" s="1"/>
  <c r="Y54" i="28" s="1"/>
  <c r="AU41" i="261"/>
  <c r="AU43" i="261" s="1"/>
  <c r="AV38" i="261"/>
  <c r="AT45" i="261"/>
  <c r="AT54" i="261"/>
  <c r="BG9" i="49"/>
  <c r="BE67" i="49"/>
  <c r="BE66" i="28"/>
  <c r="BE67" i="28" s="1"/>
  <c r="BE73" i="28" s="1"/>
  <c r="BE29" i="28"/>
  <c r="BF23" i="28"/>
  <c r="AM172" i="260" l="1"/>
  <c r="AM10" i="49" s="1"/>
  <c r="AM11" i="49" s="1"/>
  <c r="AM31" i="49" s="1"/>
  <c r="AM52" i="28"/>
  <c r="AM45" i="28"/>
  <c r="AM266" i="264"/>
  <c r="AM277" i="264" s="1"/>
  <c r="AM40" i="28"/>
  <c r="AM41" i="28" s="1"/>
  <c r="AM46" i="28" s="1"/>
  <c r="AM77" i="264"/>
  <c r="AM79" i="264" s="1"/>
  <c r="AN61" i="260"/>
  <c r="AN62" i="260" s="1"/>
  <c r="AN166" i="260" s="1"/>
  <c r="AN171" i="260" s="1"/>
  <c r="AN148" i="264"/>
  <c r="AN150" i="264" s="1"/>
  <c r="AN153" i="264" s="1"/>
  <c r="AN155" i="264" s="1"/>
  <c r="AO61" i="260"/>
  <c r="AO62" i="260" s="1"/>
  <c r="AO166" i="260" s="1"/>
  <c r="AO171" i="260" s="1"/>
  <c r="AO172" i="260" s="1"/>
  <c r="AO10" i="49" s="1"/>
  <c r="AO11" i="49" s="1"/>
  <c r="AO31" i="49" s="1"/>
  <c r="AP55" i="260"/>
  <c r="AP57" i="260" s="1"/>
  <c r="AO153" i="264"/>
  <c r="AO155" i="264" s="1"/>
  <c r="AO140" i="264"/>
  <c r="AR193" i="44"/>
  <c r="AQ35" i="260"/>
  <c r="AQ37" i="260" s="1"/>
  <c r="AQ49" i="260" s="1"/>
  <c r="AQ51" i="260" s="1"/>
  <c r="Y57" i="28"/>
  <c r="Y70" i="28"/>
  <c r="Y71" i="28" s="1"/>
  <c r="Y74" i="28" s="1"/>
  <c r="Y75" i="28" s="1"/>
  <c r="Y32" i="49" s="1"/>
  <c r="Y33" i="49" s="1"/>
  <c r="Y74" i="49"/>
  <c r="Z51" i="28"/>
  <c r="AV41" i="261"/>
  <c r="AV43" i="261" s="1"/>
  <c r="AW38" i="261"/>
  <c r="AU45" i="261"/>
  <c r="AU54" i="261"/>
  <c r="BG18" i="28"/>
  <c r="BG12" i="28"/>
  <c r="BG14" i="28" s="1"/>
  <c r="BG19" i="28" s="1"/>
  <c r="BG24" i="28"/>
  <c r="BF65" i="28"/>
  <c r="BF17" i="28"/>
  <c r="BF20" i="28" s="1"/>
  <c r="BF25" i="28" s="1"/>
  <c r="BF26" i="28" s="1"/>
  <c r="BH263" i="264"/>
  <c r="AO52" i="28" l="1"/>
  <c r="AO266" i="264"/>
  <c r="AO277" i="264" s="1"/>
  <c r="AO40" i="28"/>
  <c r="AO41" i="28" s="1"/>
  <c r="AO46" i="28" s="1"/>
  <c r="AN172" i="260"/>
  <c r="AN10" i="49" s="1"/>
  <c r="AN11" i="49" s="1"/>
  <c r="AN31" i="49" s="1"/>
  <c r="AN40" i="28"/>
  <c r="AN41" i="28" s="1"/>
  <c r="AN46" i="28" s="1"/>
  <c r="AN52" i="28"/>
  <c r="AN77" i="264"/>
  <c r="AN79" i="264" s="1"/>
  <c r="AN266" i="264"/>
  <c r="AN277" i="264" s="1"/>
  <c r="AN45" i="28"/>
  <c r="AO45" i="28"/>
  <c r="AO77" i="264"/>
  <c r="AO79" i="264" s="1"/>
  <c r="AP61" i="260"/>
  <c r="AP62" i="260" s="1"/>
  <c r="AP166" i="260" s="1"/>
  <c r="AP171" i="260" s="1"/>
  <c r="AP172" i="260" s="1"/>
  <c r="AP10" i="49" s="1"/>
  <c r="AP11" i="49" s="1"/>
  <c r="AP31" i="49" s="1"/>
  <c r="AP148" i="264"/>
  <c r="AP150" i="264" s="1"/>
  <c r="AP153" i="264" s="1"/>
  <c r="AP155" i="264" s="1"/>
  <c r="AQ55" i="260"/>
  <c r="AQ57" i="260" s="1"/>
  <c r="AQ61" i="260" s="1"/>
  <c r="AQ62" i="260" s="1"/>
  <c r="AQ166" i="260" s="1"/>
  <c r="AQ171" i="260" s="1"/>
  <c r="AP140" i="264"/>
  <c r="AS193" i="44"/>
  <c r="AR35" i="260"/>
  <c r="AR37" i="260" s="1"/>
  <c r="AR49" i="260" s="1"/>
  <c r="AR51" i="260" s="1"/>
  <c r="Z69" i="28"/>
  <c r="Z44" i="28"/>
  <c r="Z48" i="28" s="1"/>
  <c r="Z53" i="28" s="1"/>
  <c r="Z54" i="28" s="1"/>
  <c r="AW41" i="261"/>
  <c r="AW43" i="261" s="1"/>
  <c r="AX38" i="261"/>
  <c r="AV45" i="261"/>
  <c r="AV54" i="261"/>
  <c r="BH12" i="28"/>
  <c r="BH14" i="28" s="1"/>
  <c r="BH19" i="28" s="1"/>
  <c r="BF67" i="49"/>
  <c r="BF29" i="28"/>
  <c r="BF66" i="28"/>
  <c r="BF67" i="28" s="1"/>
  <c r="BF73" i="28" s="1"/>
  <c r="BG23" i="28"/>
  <c r="AQ148" i="264" l="1"/>
  <c r="AQ150" i="264" s="1"/>
  <c r="AQ153" i="264" s="1"/>
  <c r="AQ155" i="264" s="1"/>
  <c r="AP77" i="264"/>
  <c r="AP79" i="264" s="1"/>
  <c r="AP40" i="28"/>
  <c r="AP41" i="28" s="1"/>
  <c r="AP46" i="28" s="1"/>
  <c r="AP45" i="28"/>
  <c r="AP52" i="28"/>
  <c r="AP266" i="264"/>
  <c r="AP277" i="264" s="1"/>
  <c r="AR55" i="260"/>
  <c r="AQ140" i="264"/>
  <c r="AT193" i="44"/>
  <c r="AS35" i="260"/>
  <c r="AS37" i="260" s="1"/>
  <c r="AS49" i="260" s="1"/>
  <c r="AS51" i="260" s="1"/>
  <c r="AQ77" i="264"/>
  <c r="AQ79" i="264" s="1"/>
  <c r="AQ52" i="28"/>
  <c r="AQ40" i="28"/>
  <c r="AQ41" i="28" s="1"/>
  <c r="AQ46" i="28" s="1"/>
  <c r="AQ266" i="264"/>
  <c r="AQ277" i="264" s="1"/>
  <c r="AQ45" i="28"/>
  <c r="AQ172" i="260"/>
  <c r="AQ10" i="49" s="1"/>
  <c r="AQ11" i="49" s="1"/>
  <c r="AQ31" i="49" s="1"/>
  <c r="Z74" i="49"/>
  <c r="AA51" i="28"/>
  <c r="Z70" i="28"/>
  <c r="Z71" i="28" s="1"/>
  <c r="Z74" i="28" s="1"/>
  <c r="Z75" i="28" s="1"/>
  <c r="Z32" i="49" s="1"/>
  <c r="Z33" i="49" s="1"/>
  <c r="Z57" i="28"/>
  <c r="AX41" i="261"/>
  <c r="AX43" i="261" s="1"/>
  <c r="AY38" i="261"/>
  <c r="AW45" i="261"/>
  <c r="AW54" i="261"/>
  <c r="BH24" i="28"/>
  <c r="BH9" i="49"/>
  <c r="BH18" i="28"/>
  <c r="BG65" i="28"/>
  <c r="BG17" i="28"/>
  <c r="BG20" i="28" s="1"/>
  <c r="BG25" i="28" s="1"/>
  <c r="BG26" i="28" s="1"/>
  <c r="BI263" i="264"/>
  <c r="AR57" i="260" l="1"/>
  <c r="AS55" i="260"/>
  <c r="AR140" i="264"/>
  <c r="AU193" i="44"/>
  <c r="AT35" i="260"/>
  <c r="AT37" i="260" s="1"/>
  <c r="AT49" i="260" s="1"/>
  <c r="AT51" i="260" s="1"/>
  <c r="AA69" i="28"/>
  <c r="AA44" i="28"/>
  <c r="AA48" i="28" s="1"/>
  <c r="AA53" i="28" s="1"/>
  <c r="AA54" i="28" s="1"/>
  <c r="AY41" i="261"/>
  <c r="AY43" i="261" s="1"/>
  <c r="AZ38" i="261"/>
  <c r="AX45" i="261"/>
  <c r="AX54" i="261"/>
  <c r="BI9" i="49"/>
  <c r="BG67" i="49"/>
  <c r="BG66" i="28"/>
  <c r="BG67" i="28" s="1"/>
  <c r="BG73" i="28" s="1"/>
  <c r="BH23" i="28"/>
  <c r="BG29" i="28"/>
  <c r="AR61" i="260" l="1"/>
  <c r="AR62" i="260" s="1"/>
  <c r="AR166" i="260" s="1"/>
  <c r="AR171" i="260" s="1"/>
  <c r="AR148" i="264"/>
  <c r="AR150" i="264" s="1"/>
  <c r="AR153" i="264" s="1"/>
  <c r="AR155" i="264" s="1"/>
  <c r="AS57" i="260"/>
  <c r="AT55" i="260"/>
  <c r="AS140" i="264"/>
  <c r="AV193" i="44"/>
  <c r="AU35" i="260"/>
  <c r="AU37" i="260" s="1"/>
  <c r="AU49" i="260" s="1"/>
  <c r="AU51" i="260" s="1"/>
  <c r="AA74" i="49"/>
  <c r="AA70" i="28"/>
  <c r="AA71" i="28" s="1"/>
  <c r="AA74" i="28" s="1"/>
  <c r="AA75" i="28" s="1"/>
  <c r="AA32" i="49" s="1"/>
  <c r="AA33" i="49" s="1"/>
  <c r="AA57" i="28"/>
  <c r="AB51" i="28"/>
  <c r="AZ41" i="261"/>
  <c r="AZ43" i="261" s="1"/>
  <c r="BA38" i="261"/>
  <c r="AY45" i="261"/>
  <c r="AY54" i="261"/>
  <c r="BI12" i="28"/>
  <c r="BI14" i="28" s="1"/>
  <c r="BI19" i="28" s="1"/>
  <c r="BI24" i="28"/>
  <c r="BI18" i="28"/>
  <c r="BH65" i="28"/>
  <c r="BH17" i="28"/>
  <c r="BH20" i="28" s="1"/>
  <c r="BH25" i="28" s="1"/>
  <c r="BH26" i="28" s="1"/>
  <c r="BJ263" i="264"/>
  <c r="AS61" i="260" l="1"/>
  <c r="AS62" i="260" s="1"/>
  <c r="AS166" i="260" s="1"/>
  <c r="AS171" i="260" s="1"/>
  <c r="AS148" i="264"/>
  <c r="AS150" i="264" s="1"/>
  <c r="AS153" i="264" s="1"/>
  <c r="AS155" i="264" s="1"/>
  <c r="AR172" i="260"/>
  <c r="AR10" i="49" s="1"/>
  <c r="AR11" i="49" s="1"/>
  <c r="AR31" i="49" s="1"/>
  <c r="AR40" i="28"/>
  <c r="AR41" i="28" s="1"/>
  <c r="AR46" i="28" s="1"/>
  <c r="AR52" i="28"/>
  <c r="AR77" i="264"/>
  <c r="AR79" i="264" s="1"/>
  <c r="AR266" i="264"/>
  <c r="AR277" i="264" s="1"/>
  <c r="AR45" i="28"/>
  <c r="AT57" i="260"/>
  <c r="AU55" i="260"/>
  <c r="AT140" i="264"/>
  <c r="AW193" i="44"/>
  <c r="AV35" i="260"/>
  <c r="AV37" i="260" s="1"/>
  <c r="AB69" i="28"/>
  <c r="AB44" i="28"/>
  <c r="AB48" i="28" s="1"/>
  <c r="AB53" i="28" s="1"/>
  <c r="AB54" i="28" s="1"/>
  <c r="BA41" i="261"/>
  <c r="BA43" i="261" s="1"/>
  <c r="BB38" i="261"/>
  <c r="AZ45" i="261"/>
  <c r="AZ54" i="261"/>
  <c r="BJ24" i="28"/>
  <c r="BH67" i="49"/>
  <c r="BH66" i="28"/>
  <c r="BH67" i="28" s="1"/>
  <c r="BH73" i="28" s="1"/>
  <c r="BI23" i="28"/>
  <c r="BH29" i="28"/>
  <c r="BJ9" i="49"/>
  <c r="AT61" i="260" l="1"/>
  <c r="AT62" i="260" s="1"/>
  <c r="AT166" i="260" s="1"/>
  <c r="AT171" i="260" s="1"/>
  <c r="AT148" i="264"/>
  <c r="AT150" i="264" s="1"/>
  <c r="AT153" i="264" s="1"/>
  <c r="AT155" i="264" s="1"/>
  <c r="AS172" i="260"/>
  <c r="AS10" i="49" s="1"/>
  <c r="AS11" i="49" s="1"/>
  <c r="AS31" i="49" s="1"/>
  <c r="AS40" i="28"/>
  <c r="AS41" i="28" s="1"/>
  <c r="AS46" i="28" s="1"/>
  <c r="AS52" i="28"/>
  <c r="AS266" i="264"/>
  <c r="AS277" i="264" s="1"/>
  <c r="AS45" i="28"/>
  <c r="AS77" i="264"/>
  <c r="AS79" i="264" s="1"/>
  <c r="AU57" i="260"/>
  <c r="AU140" i="264"/>
  <c r="AV49" i="260"/>
  <c r="AV51" i="260" s="1"/>
  <c r="AX193" i="44"/>
  <c r="AW35" i="260"/>
  <c r="AW37" i="260" s="1"/>
  <c r="AW49" i="260" s="1"/>
  <c r="AW51" i="260" s="1"/>
  <c r="AB74" i="49"/>
  <c r="AB70" i="28"/>
  <c r="AB71" i="28" s="1"/>
  <c r="AB74" i="28" s="1"/>
  <c r="AB75" i="28" s="1"/>
  <c r="AB32" i="49" s="1"/>
  <c r="AB33" i="49" s="1"/>
  <c r="AB57" i="28"/>
  <c r="AC51" i="28"/>
  <c r="BB41" i="261"/>
  <c r="BB43" i="261" s="1"/>
  <c r="BC38" i="261"/>
  <c r="BA45" i="261"/>
  <c r="BA54" i="261"/>
  <c r="BJ18" i="28"/>
  <c r="BJ12" i="28"/>
  <c r="BJ14" i="28" s="1"/>
  <c r="BJ19" i="28" s="1"/>
  <c r="BI65" i="28"/>
  <c r="BI17" i="28"/>
  <c r="BI20" i="28" s="1"/>
  <c r="BI25" i="28" s="1"/>
  <c r="BI26" i="28" s="1"/>
  <c r="BK263" i="264"/>
  <c r="AU61" i="260" l="1"/>
  <c r="AU62" i="260" s="1"/>
  <c r="AU166" i="260" s="1"/>
  <c r="AU171" i="260" s="1"/>
  <c r="AU148" i="264"/>
  <c r="AU150" i="264" s="1"/>
  <c r="AU153" i="264" s="1"/>
  <c r="AU155" i="264" s="1"/>
  <c r="AT172" i="260"/>
  <c r="AT10" i="49" s="1"/>
  <c r="AT11" i="49" s="1"/>
  <c r="AT31" i="49" s="1"/>
  <c r="AT52" i="28"/>
  <c r="AT45" i="28"/>
  <c r="AT266" i="264"/>
  <c r="AT277" i="264" s="1"/>
  <c r="AT77" i="264"/>
  <c r="AT79" i="264" s="1"/>
  <c r="AT40" i="28"/>
  <c r="AT41" i="28" s="1"/>
  <c r="AT46" i="28" s="1"/>
  <c r="AV55" i="260"/>
  <c r="AW55" i="260"/>
  <c r="AW57" i="260" s="1"/>
  <c r="AW61" i="260" s="1"/>
  <c r="AW62" i="260" s="1"/>
  <c r="AW166" i="260" s="1"/>
  <c r="AW171" i="260" s="1"/>
  <c r="AY193" i="44"/>
  <c r="AX35" i="260"/>
  <c r="AX37" i="260" s="1"/>
  <c r="AX49" i="260" s="1"/>
  <c r="AX51" i="260" s="1"/>
  <c r="AC44" i="28"/>
  <c r="AC48" i="28" s="1"/>
  <c r="AC53" i="28" s="1"/>
  <c r="AC54" i="28" s="1"/>
  <c r="AC69" i="28"/>
  <c r="BC41" i="261"/>
  <c r="BC43" i="261" s="1"/>
  <c r="BD38" i="261"/>
  <c r="BB45" i="261"/>
  <c r="BB54" i="261"/>
  <c r="BK12" i="28"/>
  <c r="BK14" i="28" s="1"/>
  <c r="BK19" i="28" s="1"/>
  <c r="BI67" i="49"/>
  <c r="BI66" i="28"/>
  <c r="BI67" i="28" s="1"/>
  <c r="BI73" i="28" s="1"/>
  <c r="BI29" i="28"/>
  <c r="BJ23" i="28"/>
  <c r="AW148" i="264" l="1"/>
  <c r="AW150" i="264" s="1"/>
  <c r="AW153" i="264" s="1"/>
  <c r="AW155" i="264" s="1"/>
  <c r="AU172" i="260"/>
  <c r="AU10" i="49" s="1"/>
  <c r="AU11" i="49" s="1"/>
  <c r="AU31" i="49" s="1"/>
  <c r="AU52" i="28"/>
  <c r="AU266" i="264"/>
  <c r="AU277" i="264" s="1"/>
  <c r="AU77" i="264"/>
  <c r="AU79" i="264" s="1"/>
  <c r="AU40" i="28"/>
  <c r="AU41" i="28" s="1"/>
  <c r="AU46" i="28" s="1"/>
  <c r="AU45" i="28"/>
  <c r="AV57" i="260"/>
  <c r="AX55" i="260"/>
  <c r="AX57" i="260" s="1"/>
  <c r="AX148" i="264" s="1"/>
  <c r="AX150" i="264" s="1"/>
  <c r="AV140" i="264"/>
  <c r="AW140" i="264"/>
  <c r="AZ193" i="44"/>
  <c r="AY35" i="260"/>
  <c r="AY37" i="260" s="1"/>
  <c r="AY49" i="260" s="1"/>
  <c r="AY51" i="260" s="1"/>
  <c r="AW266" i="264"/>
  <c r="AW277" i="264" s="1"/>
  <c r="AW45" i="28"/>
  <c r="AW40" i="28"/>
  <c r="AW41" i="28" s="1"/>
  <c r="AW46" i="28" s="1"/>
  <c r="AW52" i="28"/>
  <c r="AW172" i="260"/>
  <c r="AW10" i="49" s="1"/>
  <c r="AW11" i="49" s="1"/>
  <c r="AW31" i="49" s="1"/>
  <c r="AW77" i="264"/>
  <c r="AW79" i="264" s="1"/>
  <c r="AC74" i="49"/>
  <c r="AC70" i="28"/>
  <c r="AC71" i="28" s="1"/>
  <c r="AC74" i="28" s="1"/>
  <c r="AC75" i="28" s="1"/>
  <c r="AC32" i="49" s="1"/>
  <c r="AC33" i="49" s="1"/>
  <c r="AD51" i="28"/>
  <c r="AC57" i="28"/>
  <c r="BD41" i="261"/>
  <c r="BD43" i="261" s="1"/>
  <c r="BE38" i="261"/>
  <c r="BC45" i="261"/>
  <c r="BC54" i="261"/>
  <c r="BK18" i="28"/>
  <c r="BK24" i="28"/>
  <c r="BK9" i="49"/>
  <c r="BL263" i="264"/>
  <c r="BJ65" i="28"/>
  <c r="BJ17" i="28"/>
  <c r="BJ20" i="28" s="1"/>
  <c r="BJ25" i="28" s="1"/>
  <c r="BJ26" i="28" s="1"/>
  <c r="AV61" i="260" l="1"/>
  <c r="AV62" i="260" s="1"/>
  <c r="AV166" i="260" s="1"/>
  <c r="AV171" i="260" s="1"/>
  <c r="AV148" i="264"/>
  <c r="AV150" i="264" s="1"/>
  <c r="AV153" i="264" s="1"/>
  <c r="AV155" i="264" s="1"/>
  <c r="AX61" i="260"/>
  <c r="AX62" i="260" s="1"/>
  <c r="AX166" i="260" s="1"/>
  <c r="AX171" i="260" s="1"/>
  <c r="AX172" i="260" s="1"/>
  <c r="AX10" i="49" s="1"/>
  <c r="AX11" i="49" s="1"/>
  <c r="AX31" i="49" s="1"/>
  <c r="AY55" i="260"/>
  <c r="AY57" i="260" s="1"/>
  <c r="AY148" i="264" s="1"/>
  <c r="AY150" i="264" s="1"/>
  <c r="AX153" i="264"/>
  <c r="AX155" i="264" s="1"/>
  <c r="AX140" i="264"/>
  <c r="BA193" i="44"/>
  <c r="AZ35" i="260"/>
  <c r="AZ37" i="260" s="1"/>
  <c r="AZ49" i="260" s="1"/>
  <c r="AZ51" i="260" s="1"/>
  <c r="AD44" i="28"/>
  <c r="AD48" i="28" s="1"/>
  <c r="AD53" i="28" s="1"/>
  <c r="AD54" i="28" s="1"/>
  <c r="AD69" i="28"/>
  <c r="BE41" i="261"/>
  <c r="BE43" i="261" s="1"/>
  <c r="BF38" i="261"/>
  <c r="BD45" i="261"/>
  <c r="BD54" i="261"/>
  <c r="BJ67" i="49"/>
  <c r="BJ29" i="28"/>
  <c r="BJ66" i="28"/>
  <c r="BJ67" i="28" s="1"/>
  <c r="BJ73" i="28" s="1"/>
  <c r="BK23" i="28"/>
  <c r="AX40" i="28" l="1"/>
  <c r="AX41" i="28" s="1"/>
  <c r="AX46" i="28" s="1"/>
  <c r="AX266" i="264"/>
  <c r="AX277" i="264" s="1"/>
  <c r="AX45" i="28"/>
  <c r="AX52" i="28"/>
  <c r="AX77" i="264"/>
  <c r="AX79" i="264" s="1"/>
  <c r="AV172" i="260"/>
  <c r="AV10" i="49" s="1"/>
  <c r="AV11" i="49" s="1"/>
  <c r="AV31" i="49" s="1"/>
  <c r="AV40" i="28"/>
  <c r="AV41" i="28" s="1"/>
  <c r="AV46" i="28" s="1"/>
  <c r="AV77" i="264"/>
  <c r="AV79" i="264" s="1"/>
  <c r="AV45" i="28"/>
  <c r="AV266" i="264"/>
  <c r="AV277" i="264" s="1"/>
  <c r="AV52" i="28"/>
  <c r="AY61" i="260"/>
  <c r="AY62" i="260" s="1"/>
  <c r="AY166" i="260" s="1"/>
  <c r="AY171" i="260" s="1"/>
  <c r="AY172" i="260" s="1"/>
  <c r="AY10" i="49" s="1"/>
  <c r="AY11" i="49" s="1"/>
  <c r="AY31" i="49" s="1"/>
  <c r="AZ55" i="260"/>
  <c r="AZ57" i="260" s="1"/>
  <c r="AZ148" i="264" s="1"/>
  <c r="AZ150" i="264" s="1"/>
  <c r="AY153" i="264"/>
  <c r="AY155" i="264" s="1"/>
  <c r="AY140" i="264"/>
  <c r="BB193" i="44"/>
  <c r="BA35" i="260"/>
  <c r="BA37" i="260" s="1"/>
  <c r="BA49" i="260" s="1"/>
  <c r="BA51" i="260" s="1"/>
  <c r="AE51" i="28"/>
  <c r="AD74" i="49"/>
  <c r="AD57" i="28"/>
  <c r="AD70" i="28"/>
  <c r="AD71" i="28" s="1"/>
  <c r="AD74" i="28" s="1"/>
  <c r="AD75" i="28" s="1"/>
  <c r="AD32" i="49" s="1"/>
  <c r="AD33" i="49" s="1"/>
  <c r="BF41" i="261"/>
  <c r="BF43" i="261" s="1"/>
  <c r="BG38" i="261"/>
  <c r="BE45" i="261"/>
  <c r="BE54" i="261"/>
  <c r="BM263" i="264"/>
  <c r="BL9" i="49"/>
  <c r="BL12" i="28"/>
  <c r="BL14" i="28" s="1"/>
  <c r="BL19" i="28" s="1"/>
  <c r="BL18" i="28"/>
  <c r="BL24" i="28"/>
  <c r="BK65" i="28"/>
  <c r="BK17" i="28"/>
  <c r="BK20" i="28" s="1"/>
  <c r="BK25" i="28" s="1"/>
  <c r="BK26" i="28" s="1"/>
  <c r="AY266" i="264" l="1"/>
  <c r="AY277" i="264" s="1"/>
  <c r="AY40" i="28"/>
  <c r="AY41" i="28" s="1"/>
  <c r="AY46" i="28" s="1"/>
  <c r="AY52" i="28"/>
  <c r="AY77" i="264"/>
  <c r="AY79" i="264" s="1"/>
  <c r="AY45" i="28"/>
  <c r="AZ61" i="260"/>
  <c r="AZ62" i="260" s="1"/>
  <c r="AZ166" i="260" s="1"/>
  <c r="AZ171" i="260" s="1"/>
  <c r="AZ172" i="260" s="1"/>
  <c r="AZ10" i="49" s="1"/>
  <c r="AZ11" i="49" s="1"/>
  <c r="AZ31" i="49" s="1"/>
  <c r="BA55" i="260"/>
  <c r="AZ153" i="264"/>
  <c r="AZ155" i="264" s="1"/>
  <c r="AZ140" i="264"/>
  <c r="BC193" i="44"/>
  <c r="BB35" i="260"/>
  <c r="BB37" i="260" s="1"/>
  <c r="BB49" i="260" s="1"/>
  <c r="BB51" i="260" s="1"/>
  <c r="AE44" i="28"/>
  <c r="AE48" i="28" s="1"/>
  <c r="AE53" i="28" s="1"/>
  <c r="AE54" i="28" s="1"/>
  <c r="AE69" i="28"/>
  <c r="BG41" i="261"/>
  <c r="BG43" i="261" s="1"/>
  <c r="BH38" i="261"/>
  <c r="BF45" i="261"/>
  <c r="BF54" i="261"/>
  <c r="BK67" i="49"/>
  <c r="BK66" i="28"/>
  <c r="BK67" i="28" s="1"/>
  <c r="BK73" i="28" s="1"/>
  <c r="BL23" i="28"/>
  <c r="BK29" i="28"/>
  <c r="AZ266" i="264" l="1"/>
  <c r="AZ277" i="264" s="1"/>
  <c r="AZ45" i="28"/>
  <c r="AZ40" i="28"/>
  <c r="AZ41" i="28" s="1"/>
  <c r="AZ46" i="28" s="1"/>
  <c r="AZ52" i="28"/>
  <c r="AZ77" i="264"/>
  <c r="AZ79" i="264" s="1"/>
  <c r="BA57" i="260"/>
  <c r="BB55" i="260"/>
  <c r="BB57" i="260" s="1"/>
  <c r="BB148" i="264" s="1"/>
  <c r="BB150" i="264" s="1"/>
  <c r="BA140" i="264"/>
  <c r="BD193" i="44"/>
  <c r="BC35" i="260"/>
  <c r="BC37" i="260" s="1"/>
  <c r="BC49" i="260" s="1"/>
  <c r="BC51" i="260" s="1"/>
  <c r="AE74" i="49"/>
  <c r="AE70" i="28"/>
  <c r="AE71" i="28" s="1"/>
  <c r="AE74" i="28" s="1"/>
  <c r="AE75" i="28" s="1"/>
  <c r="AE32" i="49" s="1"/>
  <c r="AE33" i="49" s="1"/>
  <c r="AE57" i="28"/>
  <c r="AF51" i="28"/>
  <c r="BH41" i="261"/>
  <c r="BH43" i="261" s="1"/>
  <c r="BI38" i="261"/>
  <c r="BG45" i="261"/>
  <c r="F46" i="261" s="1"/>
  <c r="F53" i="261" s="1"/>
  <c r="BG54" i="261"/>
  <c r="BM24" i="28"/>
  <c r="BM18" i="28"/>
  <c r="BM9" i="49"/>
  <c r="BM12" i="28"/>
  <c r="BM14" i="28" s="1"/>
  <c r="BM19" i="28" s="1"/>
  <c r="BL65" i="28"/>
  <c r="BL17" i="28"/>
  <c r="BL20" i="28" s="1"/>
  <c r="BL25" i="28" s="1"/>
  <c r="BL26" i="28" s="1"/>
  <c r="BA61" i="260" l="1"/>
  <c r="BA62" i="260" s="1"/>
  <c r="BA166" i="260" s="1"/>
  <c r="BA171" i="260" s="1"/>
  <c r="BA148" i="264"/>
  <c r="BA150" i="264" s="1"/>
  <c r="BA153" i="264" s="1"/>
  <c r="BA155" i="264" s="1"/>
  <c r="BB61" i="260"/>
  <c r="BB62" i="260" s="1"/>
  <c r="BB166" i="260" s="1"/>
  <c r="BB171" i="260" s="1"/>
  <c r="BB172" i="260" s="1"/>
  <c r="BB10" i="49" s="1"/>
  <c r="BB11" i="49" s="1"/>
  <c r="BB31" i="49" s="1"/>
  <c r="BC55" i="260"/>
  <c r="BC57" i="260" s="1"/>
  <c r="BB153" i="264"/>
  <c r="BB155" i="264" s="1"/>
  <c r="BB140" i="264"/>
  <c r="BE193" i="44"/>
  <c r="BD35" i="260"/>
  <c r="BD37" i="260" s="1"/>
  <c r="BD49" i="260" s="1"/>
  <c r="BD51" i="260" s="1"/>
  <c r="AF69" i="28"/>
  <c r="AF44" i="28"/>
  <c r="AF48" i="28" s="1"/>
  <c r="AF53" i="28" s="1"/>
  <c r="AF54" i="28" s="1"/>
  <c r="BG55" i="261"/>
  <c r="BG57" i="261" s="1"/>
  <c r="BC55" i="261"/>
  <c r="BC57" i="261" s="1"/>
  <c r="AY55" i="261"/>
  <c r="AY57" i="261" s="1"/>
  <c r="AU55" i="261"/>
  <c r="AU57" i="261" s="1"/>
  <c r="AQ55" i="261"/>
  <c r="AQ57" i="261" s="1"/>
  <c r="AM55" i="261"/>
  <c r="AM57" i="261" s="1"/>
  <c r="AI55" i="261"/>
  <c r="AI57" i="261" s="1"/>
  <c r="AE55" i="261"/>
  <c r="AE57" i="261" s="1"/>
  <c r="AA55" i="261"/>
  <c r="AA57" i="261" s="1"/>
  <c r="W55" i="261"/>
  <c r="W57" i="261" s="1"/>
  <c r="S55" i="261"/>
  <c r="S57" i="261" s="1"/>
  <c r="O55" i="261"/>
  <c r="O57" i="261" s="1"/>
  <c r="K55" i="261"/>
  <c r="K57" i="261" s="1"/>
  <c r="BD55" i="261"/>
  <c r="BD57" i="261" s="1"/>
  <c r="AR55" i="261"/>
  <c r="AR57" i="261" s="1"/>
  <c r="AF55" i="261"/>
  <c r="AF57" i="261" s="1"/>
  <c r="T55" i="261"/>
  <c r="T57" i="261" s="1"/>
  <c r="BF55" i="261"/>
  <c r="BF57" i="261" s="1"/>
  <c r="BB55" i="261"/>
  <c r="BB57" i="261" s="1"/>
  <c r="AX55" i="261"/>
  <c r="AX57" i="261" s="1"/>
  <c r="AT55" i="261"/>
  <c r="AT57" i="261" s="1"/>
  <c r="AP55" i="261"/>
  <c r="AP57" i="261" s="1"/>
  <c r="AL55" i="261"/>
  <c r="AL57" i="261" s="1"/>
  <c r="AH55" i="261"/>
  <c r="AH57" i="261" s="1"/>
  <c r="AD55" i="261"/>
  <c r="AD57" i="261" s="1"/>
  <c r="Z55" i="261"/>
  <c r="Z57" i="261" s="1"/>
  <c r="V55" i="261"/>
  <c r="V57" i="261" s="1"/>
  <c r="R55" i="261"/>
  <c r="R57" i="261" s="1"/>
  <c r="N55" i="261"/>
  <c r="N57" i="261" s="1"/>
  <c r="AZ55" i="261"/>
  <c r="AZ57" i="261" s="1"/>
  <c r="AN55" i="261"/>
  <c r="AN57" i="261" s="1"/>
  <c r="AB55" i="261"/>
  <c r="AB57" i="261" s="1"/>
  <c r="BE55" i="261"/>
  <c r="BE57" i="261" s="1"/>
  <c r="BA55" i="261"/>
  <c r="BA57" i="261" s="1"/>
  <c r="AW55" i="261"/>
  <c r="AW57" i="261" s="1"/>
  <c r="AS55" i="261"/>
  <c r="AS57" i="261" s="1"/>
  <c r="AO55" i="261"/>
  <c r="AO57" i="261" s="1"/>
  <c r="AK55" i="261"/>
  <c r="AK57" i="261" s="1"/>
  <c r="AG55" i="261"/>
  <c r="AG57" i="261" s="1"/>
  <c r="AC55" i="261"/>
  <c r="AC57" i="261" s="1"/>
  <c r="Y55" i="261"/>
  <c r="Y57" i="261" s="1"/>
  <c r="U55" i="261"/>
  <c r="U57" i="261" s="1"/>
  <c r="Q55" i="261"/>
  <c r="Q57" i="261" s="1"/>
  <c r="M55" i="261"/>
  <c r="M57" i="261" s="1"/>
  <c r="J55" i="261"/>
  <c r="J57" i="261" s="1"/>
  <c r="AV55" i="261"/>
  <c r="AV57" i="261" s="1"/>
  <c r="AJ55" i="261"/>
  <c r="AJ57" i="261" s="1"/>
  <c r="X55" i="261"/>
  <c r="X57" i="261" s="1"/>
  <c r="L55" i="261"/>
  <c r="L57" i="261" s="1"/>
  <c r="P55" i="261"/>
  <c r="P57" i="261" s="1"/>
  <c r="BJ38" i="261"/>
  <c r="BI41" i="261"/>
  <c r="BI43" i="261" s="1"/>
  <c r="BH45" i="261"/>
  <c r="BH54" i="261"/>
  <c r="BN9" i="49"/>
  <c r="BL67" i="49"/>
  <c r="BL66" i="28"/>
  <c r="BL67" i="28" s="1"/>
  <c r="BL73" i="28" s="1"/>
  <c r="BM23" i="28"/>
  <c r="BL29" i="28"/>
  <c r="BB40" i="28" l="1"/>
  <c r="BB41" i="28" s="1"/>
  <c r="BB46" i="28" s="1"/>
  <c r="BB45" i="28"/>
  <c r="BB266" i="264"/>
  <c r="BB277" i="264" s="1"/>
  <c r="BB77" i="264"/>
  <c r="BB79" i="264" s="1"/>
  <c r="BB52" i="28"/>
  <c r="BA172" i="260"/>
  <c r="BA10" i="49" s="1"/>
  <c r="BA11" i="49" s="1"/>
  <c r="BA31" i="49" s="1"/>
  <c r="BA45" i="28"/>
  <c r="BA77" i="264"/>
  <c r="BA79" i="264" s="1"/>
  <c r="BA52" i="28"/>
  <c r="BA40" i="28"/>
  <c r="BA41" i="28" s="1"/>
  <c r="BA46" i="28" s="1"/>
  <c r="BA266" i="264"/>
  <c r="BA277" i="264" s="1"/>
  <c r="BC148" i="264"/>
  <c r="BC150" i="264" s="1"/>
  <c r="BC153" i="264" s="1"/>
  <c r="BC155" i="264" s="1"/>
  <c r="BC61" i="260"/>
  <c r="BC62" i="260" s="1"/>
  <c r="BC166" i="260" s="1"/>
  <c r="BC171" i="260" s="1"/>
  <c r="BC172" i="260" s="1"/>
  <c r="BC10" i="49" s="1"/>
  <c r="BC11" i="49" s="1"/>
  <c r="BC31" i="49" s="1"/>
  <c r="BD55" i="260"/>
  <c r="BD57" i="260" s="1"/>
  <c r="BD148" i="264" s="1"/>
  <c r="BD150" i="264" s="1"/>
  <c r="BC140" i="264"/>
  <c r="BF193" i="44"/>
  <c r="BE35" i="260"/>
  <c r="BE37" i="260" s="1"/>
  <c r="BE49" i="260" s="1"/>
  <c r="BE51" i="260" s="1"/>
  <c r="J59" i="261"/>
  <c r="J67" i="261" s="1"/>
  <c r="AG51" i="28"/>
  <c r="AF74" i="49"/>
  <c r="AF70" i="28"/>
  <c r="AF71" i="28" s="1"/>
  <c r="AF74" i="28" s="1"/>
  <c r="AF75" i="28" s="1"/>
  <c r="AF32" i="49" s="1"/>
  <c r="AF33" i="49" s="1"/>
  <c r="AF57" i="28"/>
  <c r="AC59" i="261"/>
  <c r="AC67" i="261" s="1"/>
  <c r="AF59" i="261"/>
  <c r="AF67" i="261" s="1"/>
  <c r="R59" i="261"/>
  <c r="R67" i="261" s="1"/>
  <c r="AH59" i="261"/>
  <c r="AH67" i="261" s="1"/>
  <c r="AX59" i="261"/>
  <c r="AX67" i="261" s="1"/>
  <c r="AO59" i="261"/>
  <c r="AO67" i="261" s="1"/>
  <c r="T59" i="261"/>
  <c r="T67" i="261" s="1"/>
  <c r="U59" i="261"/>
  <c r="U67" i="261" s="1"/>
  <c r="Z59" i="261"/>
  <c r="Z67" i="261" s="1"/>
  <c r="AK59" i="261"/>
  <c r="AK67" i="261" s="1"/>
  <c r="AZ59" i="261"/>
  <c r="AZ67" i="261" s="1"/>
  <c r="AP59" i="261"/>
  <c r="AP67" i="261" s="1"/>
  <c r="BD59" i="261"/>
  <c r="BD67" i="261" s="1"/>
  <c r="BA59" i="261"/>
  <c r="BA67" i="261" s="1"/>
  <c r="AR59" i="261"/>
  <c r="AR67" i="261" s="1"/>
  <c r="V59" i="261"/>
  <c r="V67" i="261" s="1"/>
  <c r="AS59" i="261"/>
  <c r="AS67" i="261" s="1"/>
  <c r="AB59" i="261"/>
  <c r="AB67" i="261" s="1"/>
  <c r="O59" i="261"/>
  <c r="X59" i="261"/>
  <c r="X67" i="261" s="1"/>
  <c r="AL59" i="261"/>
  <c r="AL67" i="261" s="1"/>
  <c r="AJ59" i="261"/>
  <c r="AJ67" i="261" s="1"/>
  <c r="Q59" i="261"/>
  <c r="Q67" i="261" s="1"/>
  <c r="AW59" i="261"/>
  <c r="AW67" i="261" s="1"/>
  <c r="AG59" i="261"/>
  <c r="AG67" i="261" s="1"/>
  <c r="AT59" i="261"/>
  <c r="AT67" i="261" s="1"/>
  <c r="AD59" i="261"/>
  <c r="AD67" i="261" s="1"/>
  <c r="BH55" i="261"/>
  <c r="BH57" i="261" s="1"/>
  <c r="BH59" i="261" s="1"/>
  <c r="BH67" i="261" s="1"/>
  <c r="Y59" i="261"/>
  <c r="Y67" i="261" s="1"/>
  <c r="AV59" i="261"/>
  <c r="AV67" i="261" s="1"/>
  <c r="AN59" i="261"/>
  <c r="AN67" i="261" s="1"/>
  <c r="BB59" i="261"/>
  <c r="BB67" i="261" s="1"/>
  <c r="BG59" i="261"/>
  <c r="BG67" i="261" s="1"/>
  <c r="L59" i="261"/>
  <c r="L67" i="261" s="1"/>
  <c r="BI45" i="261"/>
  <c r="BI54" i="261"/>
  <c r="P59" i="261"/>
  <c r="AU59" i="261"/>
  <c r="AU67" i="261" s="1"/>
  <c r="AE59" i="261"/>
  <c r="AE67" i="261" s="1"/>
  <c r="K59" i="261"/>
  <c r="K67" i="261" s="1"/>
  <c r="BJ41" i="261"/>
  <c r="BJ43" i="261" s="1"/>
  <c r="BK38" i="261"/>
  <c r="AQ59" i="261"/>
  <c r="AQ67" i="261" s="1"/>
  <c r="AA59" i="261"/>
  <c r="AA67" i="261" s="1"/>
  <c r="N59" i="261"/>
  <c r="BF59" i="261"/>
  <c r="BF67" i="261" s="1"/>
  <c r="BE59" i="261"/>
  <c r="BE67" i="261" s="1"/>
  <c r="M59" i="261"/>
  <c r="BC59" i="261"/>
  <c r="BC67" i="261" s="1"/>
  <c r="AM59" i="261"/>
  <c r="AM67" i="261" s="1"/>
  <c r="W59" i="261"/>
  <c r="W67" i="261" s="1"/>
  <c r="AY59" i="261"/>
  <c r="AY67" i="261" s="1"/>
  <c r="AI59" i="261"/>
  <c r="AI67" i="261" s="1"/>
  <c r="S59" i="261"/>
  <c r="S67" i="261" s="1"/>
  <c r="BN12" i="28"/>
  <c r="BN14" i="28" s="1"/>
  <c r="BN19" i="28" s="1"/>
  <c r="BN24" i="28"/>
  <c r="BN18" i="28"/>
  <c r="BM65" i="28"/>
  <c r="BM17" i="28"/>
  <c r="BM20" i="28" s="1"/>
  <c r="BM25" i="28" s="1"/>
  <c r="BM26" i="28" s="1"/>
  <c r="BC266" i="264" l="1"/>
  <c r="BC277" i="264" s="1"/>
  <c r="BC40" i="28"/>
  <c r="BC41" i="28" s="1"/>
  <c r="BC46" i="28" s="1"/>
  <c r="BC45" i="28"/>
  <c r="BC52" i="28"/>
  <c r="BC77" i="264"/>
  <c r="BC79" i="264" s="1"/>
  <c r="BD61" i="260"/>
  <c r="BD62" i="260" s="1"/>
  <c r="BD166" i="260" s="1"/>
  <c r="BD171" i="260" s="1"/>
  <c r="BD172" i="260" s="1"/>
  <c r="BD10" i="49" s="1"/>
  <c r="BD11" i="49" s="1"/>
  <c r="BD31" i="49" s="1"/>
  <c r="BE55" i="260"/>
  <c r="BE57" i="260" s="1"/>
  <c r="BE148" i="264" s="1"/>
  <c r="BE150" i="264" s="1"/>
  <c r="BD153" i="264"/>
  <c r="BD155" i="264" s="1"/>
  <c r="BD140" i="264"/>
  <c r="AG69" i="261"/>
  <c r="AG94" i="261" s="1"/>
  <c r="AS69" i="261"/>
  <c r="AS94" i="261" s="1"/>
  <c r="AS96" i="261" s="1"/>
  <c r="AS11" i="258" s="1"/>
  <c r="Z69" i="261"/>
  <c r="Z94" i="261" s="1"/>
  <c r="Z96" i="261" s="1"/>
  <c r="Z11" i="258" s="1"/>
  <c r="AC69" i="261"/>
  <c r="AC94" i="261" s="1"/>
  <c r="AC96" i="261" s="1"/>
  <c r="AC11" i="346" s="1"/>
  <c r="AW69" i="261"/>
  <c r="AW94" i="261" s="1"/>
  <c r="V69" i="261"/>
  <c r="V94" i="261" s="1"/>
  <c r="U69" i="261"/>
  <c r="U94" i="261" s="1"/>
  <c r="BC69" i="261"/>
  <c r="BC94" i="261" s="1"/>
  <c r="AN69" i="261"/>
  <c r="AN94" i="261" s="1"/>
  <c r="Q69" i="261"/>
  <c r="Q94" i="261" s="1"/>
  <c r="Q96" i="261" s="1"/>
  <c r="Q24" i="353" s="1"/>
  <c r="AR69" i="261"/>
  <c r="AR94" i="261" s="1"/>
  <c r="AR96" i="261" s="1"/>
  <c r="AR11" i="346" s="1"/>
  <c r="T69" i="261"/>
  <c r="T94" i="261" s="1"/>
  <c r="T96" i="261" s="1"/>
  <c r="T11" i="346" s="1"/>
  <c r="S69" i="261"/>
  <c r="S94" i="261" s="1"/>
  <c r="AV69" i="261"/>
  <c r="AV94" i="261" s="1"/>
  <c r="AJ69" i="261"/>
  <c r="AJ94" i="261" s="1"/>
  <c r="BA69" i="261"/>
  <c r="BA94" i="261" s="1"/>
  <c r="AO69" i="261"/>
  <c r="AO94" i="261" s="1"/>
  <c r="BE69" i="261"/>
  <c r="BE94" i="261" s="1"/>
  <c r="BE96" i="261" s="1"/>
  <c r="BE24" i="353" s="1"/>
  <c r="AI69" i="261"/>
  <c r="AI94" i="261" s="1"/>
  <c r="AI96" i="261" s="1"/>
  <c r="AI11" i="346" s="1"/>
  <c r="Y69" i="261"/>
  <c r="Y94" i="261" s="1"/>
  <c r="Y96" i="261" s="1"/>
  <c r="Y24" i="353" s="1"/>
  <c r="AL69" i="261"/>
  <c r="AL94" i="261" s="1"/>
  <c r="BD69" i="261"/>
  <c r="BD94" i="261" s="1"/>
  <c r="AX69" i="261"/>
  <c r="AX94" i="261" s="1"/>
  <c r="BG69" i="261"/>
  <c r="BG94" i="261" s="1"/>
  <c r="AE69" i="261"/>
  <c r="AE94" i="261" s="1"/>
  <c r="BH69" i="261"/>
  <c r="BH94" i="261" s="1"/>
  <c r="BH96" i="261" s="1"/>
  <c r="BH11" i="258" s="1"/>
  <c r="X69" i="261"/>
  <c r="X94" i="261" s="1"/>
  <c r="X96" i="261" s="1"/>
  <c r="X11" i="346" s="1"/>
  <c r="AP69" i="261"/>
  <c r="AP94" i="261" s="1"/>
  <c r="AP96" i="261" s="1"/>
  <c r="AP11" i="258" s="1"/>
  <c r="AH69" i="261"/>
  <c r="AH94" i="261" s="1"/>
  <c r="J69" i="261"/>
  <c r="J94" i="261" s="1"/>
  <c r="J96" i="261" s="1"/>
  <c r="BB69" i="261"/>
  <c r="BB94" i="261" s="1"/>
  <c r="BF69" i="261"/>
  <c r="BF94" i="261" s="1"/>
  <c r="AA69" i="261"/>
  <c r="AA94" i="261" s="1"/>
  <c r="W69" i="261"/>
  <c r="W94" i="261" s="1"/>
  <c r="W96" i="261" s="1"/>
  <c r="W24" i="353" s="1"/>
  <c r="AQ69" i="261"/>
  <c r="AQ94" i="261" s="1"/>
  <c r="AQ96" i="261" s="1"/>
  <c r="AQ11" i="346" s="1"/>
  <c r="AD69" i="261"/>
  <c r="AD94" i="261" s="1"/>
  <c r="AD96" i="261" s="1"/>
  <c r="AD24" i="353" s="1"/>
  <c r="AZ69" i="261"/>
  <c r="AZ94" i="261" s="1"/>
  <c r="R69" i="261"/>
  <c r="R94" i="261" s="1"/>
  <c r="K69" i="261"/>
  <c r="K94" i="261" s="1"/>
  <c r="AU69" i="261"/>
  <c r="AU94" i="261" s="1"/>
  <c r="AY69" i="261"/>
  <c r="AY94" i="261" s="1"/>
  <c r="AM69" i="261"/>
  <c r="AM94" i="261" s="1"/>
  <c r="AM96" i="261" s="1"/>
  <c r="AM24" i="353" s="1"/>
  <c r="L69" i="261"/>
  <c r="L94" i="261" s="1"/>
  <c r="L96" i="261" s="1"/>
  <c r="L24" i="353" s="1"/>
  <c r="AT69" i="261"/>
  <c r="AT94" i="261" s="1"/>
  <c r="AT96" i="261" s="1"/>
  <c r="AT24" i="353" s="1"/>
  <c r="AB69" i="261"/>
  <c r="AB94" i="261" s="1"/>
  <c r="AK69" i="261"/>
  <c r="AK94" i="261" s="1"/>
  <c r="AF69" i="261"/>
  <c r="AF94" i="261" s="1"/>
  <c r="BG193" i="44"/>
  <c r="BF35" i="260"/>
  <c r="BF37" i="260" s="1"/>
  <c r="BF49" i="260" s="1"/>
  <c r="BF51" i="260" s="1"/>
  <c r="J63" i="261"/>
  <c r="AG44" i="28"/>
  <c r="AG48" i="28" s="1"/>
  <c r="AG53" i="28" s="1"/>
  <c r="AG54" i="28" s="1"/>
  <c r="AG69" i="28"/>
  <c r="P63" i="261"/>
  <c r="P67" i="261"/>
  <c r="N63" i="261"/>
  <c r="N67" i="261"/>
  <c r="M63" i="261"/>
  <c r="M67" i="261"/>
  <c r="M69" i="261" s="1"/>
  <c r="M94" i="261" s="1"/>
  <c r="M96" i="261" s="1"/>
  <c r="O63" i="261"/>
  <c r="O67" i="261"/>
  <c r="O69" i="261" s="1"/>
  <c r="O94" i="261" s="1"/>
  <c r="O96" i="261" s="1"/>
  <c r="S63" i="261"/>
  <c r="AU63" i="261"/>
  <c r="AT63" i="261"/>
  <c r="AO63" i="261"/>
  <c r="BG63" i="261"/>
  <c r="Y63" i="261"/>
  <c r="AG63" i="261"/>
  <c r="AL63" i="261"/>
  <c r="AS63" i="261"/>
  <c r="BD63" i="261"/>
  <c r="Z63" i="261"/>
  <c r="AX63" i="261"/>
  <c r="AF63" i="261"/>
  <c r="BF63" i="261"/>
  <c r="AV63" i="261"/>
  <c r="BA63" i="261"/>
  <c r="AI63" i="261"/>
  <c r="AA63" i="261"/>
  <c r="K63" i="261"/>
  <c r="BB63" i="261"/>
  <c r="BH63" i="261"/>
  <c r="AW63" i="261"/>
  <c r="X63" i="261"/>
  <c r="V63" i="261"/>
  <c r="AP63" i="261"/>
  <c r="U63" i="261"/>
  <c r="AH63" i="261"/>
  <c r="AC63" i="261"/>
  <c r="AM63" i="261"/>
  <c r="L63" i="261"/>
  <c r="AJ63" i="261"/>
  <c r="AK63" i="261"/>
  <c r="BC63" i="261"/>
  <c r="AY63" i="261"/>
  <c r="W63" i="261"/>
  <c r="BE63" i="261"/>
  <c r="AQ63" i="261"/>
  <c r="AE63" i="261"/>
  <c r="AN63" i="261"/>
  <c r="AD63" i="261"/>
  <c r="Q63" i="261"/>
  <c r="AR63" i="261"/>
  <c r="AZ63" i="261"/>
  <c r="T63" i="261"/>
  <c r="R63" i="261"/>
  <c r="AB63" i="261"/>
  <c r="BI55" i="261"/>
  <c r="BI57" i="261" s="1"/>
  <c r="BI59" i="261" s="1"/>
  <c r="BI67" i="261" s="1"/>
  <c r="F60" i="261"/>
  <c r="BJ45" i="261"/>
  <c r="BJ54" i="261"/>
  <c r="BK41" i="261"/>
  <c r="BK43" i="261" s="1"/>
  <c r="BL38" i="261"/>
  <c r="BM67" i="49"/>
  <c r="BM66" i="28"/>
  <c r="BM67" i="28" s="1"/>
  <c r="BM73" i="28" s="1"/>
  <c r="BM29" i="28"/>
  <c r="BN23" i="28"/>
  <c r="BD266" i="264" l="1"/>
  <c r="BD277" i="264" s="1"/>
  <c r="BD77" i="264"/>
  <c r="BD79" i="264" s="1"/>
  <c r="BD52" i="28"/>
  <c r="BD40" i="28"/>
  <c r="BD41" i="28" s="1"/>
  <c r="BD46" i="28" s="1"/>
  <c r="BD45" i="28"/>
  <c r="BE61" i="260"/>
  <c r="BE62" i="260" s="1"/>
  <c r="BE166" i="260" s="1"/>
  <c r="BE171" i="260" s="1"/>
  <c r="BE172" i="260" s="1"/>
  <c r="BE10" i="49" s="1"/>
  <c r="BE11" i="49" s="1"/>
  <c r="BE31" i="49" s="1"/>
  <c r="BF55" i="260"/>
  <c r="BF57" i="260" s="1"/>
  <c r="Z11" i="346"/>
  <c r="AC24" i="353"/>
  <c r="Z24" i="353"/>
  <c r="AC11" i="258"/>
  <c r="AS24" i="353"/>
  <c r="AR24" i="353"/>
  <c r="BE11" i="258"/>
  <c r="BE153" i="264"/>
  <c r="BE155" i="264" s="1"/>
  <c r="BE140" i="264"/>
  <c r="Y11" i="258"/>
  <c r="Y11" i="346"/>
  <c r="AQ11" i="258"/>
  <c r="AR11" i="258"/>
  <c r="AM11" i="258"/>
  <c r="AM11" i="346"/>
  <c r="AD11" i="258"/>
  <c r="AP11" i="346"/>
  <c r="BE11" i="346"/>
  <c r="AS11" i="346"/>
  <c r="Q11" i="258"/>
  <c r="Q11" i="346"/>
  <c r="BH11" i="346"/>
  <c r="W11" i="258"/>
  <c r="W11" i="346"/>
  <c r="L11" i="258"/>
  <c r="AT11" i="258"/>
  <c r="AI24" i="353"/>
  <c r="L11" i="346"/>
  <c r="AI11" i="258"/>
  <c r="AQ24" i="353"/>
  <c r="T24" i="353"/>
  <c r="AP24" i="353"/>
  <c r="AT11" i="346"/>
  <c r="T11" i="258"/>
  <c r="AD11" i="346"/>
  <c r="X24" i="353"/>
  <c r="X11" i="258"/>
  <c r="BH24" i="353"/>
  <c r="BC96" i="261"/>
  <c r="BC11" i="346" s="1"/>
  <c r="AJ96" i="261"/>
  <c r="AJ11" i="346" s="1"/>
  <c r="U96" i="261"/>
  <c r="U24" i="353" s="1"/>
  <c r="AK96" i="261"/>
  <c r="AK24" i="353" s="1"/>
  <c r="R96" i="261"/>
  <c r="R11" i="346" s="1"/>
  <c r="BD96" i="261"/>
  <c r="BD11" i="258" s="1"/>
  <c r="AV96" i="261"/>
  <c r="AV11" i="346" s="1"/>
  <c r="V96" i="261"/>
  <c r="V24" i="353" s="1"/>
  <c r="AU96" i="261"/>
  <c r="AU11" i="346" s="1"/>
  <c r="BB96" i="261"/>
  <c r="BB11" i="258" s="1"/>
  <c r="AB96" i="261"/>
  <c r="AB24" i="353" s="1"/>
  <c r="AZ96" i="261"/>
  <c r="AZ11" i="346" s="1"/>
  <c r="AH96" i="261"/>
  <c r="AL96" i="261"/>
  <c r="AL11" i="258" s="1"/>
  <c r="S96" i="261"/>
  <c r="S11" i="258" s="1"/>
  <c r="AW96" i="261"/>
  <c r="AW24" i="353" s="1"/>
  <c r="BF96" i="261"/>
  <c r="BF11" i="346" s="1"/>
  <c r="AX96" i="261"/>
  <c r="AX11" i="258" s="1"/>
  <c r="AF96" i="261"/>
  <c r="AF11" i="346" s="1"/>
  <c r="BA96" i="261"/>
  <c r="BA11" i="346" s="1"/>
  <c r="K96" i="261"/>
  <c r="K11" i="346" s="1"/>
  <c r="BG96" i="261"/>
  <c r="BG11" i="346" s="1"/>
  <c r="AY96" i="261"/>
  <c r="AY24" i="353" s="1"/>
  <c r="AA96" i="261"/>
  <c r="AA24" i="353" s="1"/>
  <c r="AE96" i="261"/>
  <c r="AE11" i="346" s="1"/>
  <c r="AO96" i="261"/>
  <c r="AO11" i="346" s="1"/>
  <c r="AN96" i="261"/>
  <c r="AN11" i="258" s="1"/>
  <c r="AG96" i="261"/>
  <c r="AG11" i="346" s="1"/>
  <c r="P69" i="261"/>
  <c r="P94" i="261" s="1"/>
  <c r="BI69" i="261"/>
  <c r="BI94" i="261" s="1"/>
  <c r="N69" i="261"/>
  <c r="N94" i="261" s="1"/>
  <c r="BH193" i="44"/>
  <c r="BG35" i="260"/>
  <c r="BG37" i="260" s="1"/>
  <c r="BG49" i="260" s="1"/>
  <c r="BG51" i="260" s="1"/>
  <c r="J11" i="258"/>
  <c r="J24" i="353"/>
  <c r="J11" i="346"/>
  <c r="AG70" i="28"/>
  <c r="AG71" i="28" s="1"/>
  <c r="AG74" i="28" s="1"/>
  <c r="AG75" i="28" s="1"/>
  <c r="AG32" i="49" s="1"/>
  <c r="AG33" i="49" s="1"/>
  <c r="AG74" i="49"/>
  <c r="AH51" i="28"/>
  <c r="AG57" i="28"/>
  <c r="F72" i="261"/>
  <c r="F74" i="261" s="1"/>
  <c r="F62" i="261"/>
  <c r="BI63" i="261"/>
  <c r="BJ55" i="261"/>
  <c r="BJ57" i="261" s="1"/>
  <c r="BJ59" i="261" s="1"/>
  <c r="BJ67" i="261" s="1"/>
  <c r="BK45" i="261"/>
  <c r="BK54" i="261"/>
  <c r="BL41" i="261"/>
  <c r="BL43" i="261" s="1"/>
  <c r="BM38" i="261"/>
  <c r="BN65" i="28"/>
  <c r="BN17" i="28"/>
  <c r="BN20" i="28" s="1"/>
  <c r="BN25" i="28" s="1"/>
  <c r="BN26" i="28" s="1"/>
  <c r="BO9" i="49"/>
  <c r="BO12" i="28"/>
  <c r="BO14" i="28" s="1"/>
  <c r="BO19" i="28" s="1"/>
  <c r="BO18" i="28"/>
  <c r="BO24" i="28"/>
  <c r="BE45" i="28" l="1"/>
  <c r="BE77" i="264"/>
  <c r="BE79" i="264" s="1"/>
  <c r="BE40" i="28"/>
  <c r="BE41" i="28" s="1"/>
  <c r="BE46" i="28" s="1"/>
  <c r="BE266" i="264"/>
  <c r="BE277" i="264" s="1"/>
  <c r="BE52" i="28"/>
  <c r="BF148" i="264"/>
  <c r="BF150" i="264" s="1"/>
  <c r="BF153" i="264" s="1"/>
  <c r="BF155" i="264" s="1"/>
  <c r="BF61" i="260"/>
  <c r="BF62" i="260" s="1"/>
  <c r="BF166" i="260" s="1"/>
  <c r="BF171" i="260" s="1"/>
  <c r="BF172" i="260" s="1"/>
  <c r="BF10" i="49" s="1"/>
  <c r="BF11" i="49" s="1"/>
  <c r="BF31" i="49" s="1"/>
  <c r="BG55" i="260"/>
  <c r="BF140" i="264"/>
  <c r="U11" i="258"/>
  <c r="BB24" i="353"/>
  <c r="AJ11" i="258"/>
  <c r="AJ24" i="353"/>
  <c r="U11" i="346"/>
  <c r="AX11" i="346"/>
  <c r="AF24" i="353"/>
  <c r="BC11" i="258"/>
  <c r="BC24" i="353"/>
  <c r="AY11" i="258"/>
  <c r="AE24" i="353"/>
  <c r="K24" i="353"/>
  <c r="AX24" i="353"/>
  <c r="AU24" i="353"/>
  <c r="BF11" i="258"/>
  <c r="AL11" i="346"/>
  <c r="AG11" i="258"/>
  <c r="AF11" i="258"/>
  <c r="BG11" i="258"/>
  <c r="BG24" i="353"/>
  <c r="BD11" i="346"/>
  <c r="AN11" i="346"/>
  <c r="AO24" i="353"/>
  <c r="AV24" i="353"/>
  <c r="K11" i="258"/>
  <c r="AL24" i="353"/>
  <c r="AY11" i="346"/>
  <c r="AE11" i="258"/>
  <c r="AB11" i="346"/>
  <c r="BD24" i="353"/>
  <c r="AN24" i="353"/>
  <c r="BF24" i="353"/>
  <c r="BB11" i="346"/>
  <c r="AU11" i="258"/>
  <c r="R24" i="353"/>
  <c r="AV11" i="258"/>
  <c r="BA11" i="258"/>
  <c r="AG24" i="353"/>
  <c r="AA11" i="346"/>
  <c r="BA24" i="353"/>
  <c r="AZ11" i="258"/>
  <c r="V11" i="346"/>
  <c r="AK11" i="258"/>
  <c r="AW11" i="346"/>
  <c r="AW11" i="258"/>
  <c r="AK11" i="346"/>
  <c r="S11" i="346"/>
  <c r="S24" i="353"/>
  <c r="AA11" i="258"/>
  <c r="V11" i="258"/>
  <c r="AB11" i="258"/>
  <c r="AO11" i="258"/>
  <c r="AZ24" i="353"/>
  <c r="AH11" i="258"/>
  <c r="AH24" i="353"/>
  <c r="AH11" i="346"/>
  <c r="R11" i="258"/>
  <c r="N96" i="261"/>
  <c r="N24" i="353" s="1"/>
  <c r="BI96" i="261"/>
  <c r="BI11" i="258" s="1"/>
  <c r="P96" i="261"/>
  <c r="P11" i="258" s="1"/>
  <c r="BJ69" i="261"/>
  <c r="BJ94" i="261" s="1"/>
  <c r="BI193" i="44"/>
  <c r="BH35" i="260"/>
  <c r="BH37" i="260" s="1"/>
  <c r="BH49" i="260" s="1"/>
  <c r="BH51" i="260" s="1"/>
  <c r="M24" i="353"/>
  <c r="M11" i="346"/>
  <c r="M11" i="258"/>
  <c r="O11" i="346"/>
  <c r="O11" i="258"/>
  <c r="O24" i="353"/>
  <c r="AN64" i="261"/>
  <c r="L64" i="261"/>
  <c r="K64" i="261"/>
  <c r="J64" i="261"/>
  <c r="AH69" i="28"/>
  <c r="AH44" i="28"/>
  <c r="AH48" i="28" s="1"/>
  <c r="AH53" i="28" s="1"/>
  <c r="AH54" i="28" s="1"/>
  <c r="F14" i="259"/>
  <c r="AA64" i="261"/>
  <c r="AT64" i="261"/>
  <c r="W64" i="261"/>
  <c r="U64" i="261"/>
  <c r="Z64" i="261"/>
  <c r="AZ64" i="261"/>
  <c r="AU64" i="261"/>
  <c r="AY64" i="261"/>
  <c r="BD64" i="261"/>
  <c r="AR64" i="261"/>
  <c r="AH64" i="261"/>
  <c r="BI64" i="261"/>
  <c r="AO64" i="261"/>
  <c r="AX64" i="261"/>
  <c r="BB64" i="261"/>
  <c r="AC64" i="261"/>
  <c r="BE64" i="261"/>
  <c r="T64" i="261"/>
  <c r="BG64" i="261"/>
  <c r="AF64" i="261"/>
  <c r="BH64" i="261"/>
  <c r="AM64" i="261"/>
  <c r="AQ64" i="261"/>
  <c r="R64" i="261"/>
  <c r="Y64" i="261"/>
  <c r="BF64" i="261"/>
  <c r="AW64" i="261"/>
  <c r="AE64" i="261"/>
  <c r="AB64" i="261"/>
  <c r="AG64" i="261"/>
  <c r="AV64" i="261"/>
  <c r="X64" i="261"/>
  <c r="AJ64" i="261"/>
  <c r="N64" i="261"/>
  <c r="P64" i="261"/>
  <c r="O64" i="261"/>
  <c r="M64" i="261"/>
  <c r="AL64" i="261"/>
  <c r="BA64" i="261"/>
  <c r="V64" i="261"/>
  <c r="AK64" i="261"/>
  <c r="AD64" i="261"/>
  <c r="S64" i="261"/>
  <c r="AS64" i="261"/>
  <c r="AI64" i="261"/>
  <c r="AP64" i="261"/>
  <c r="BC64" i="261"/>
  <c r="Q64" i="261"/>
  <c r="BJ63" i="261"/>
  <c r="BJ64" i="261" s="1"/>
  <c r="BK55" i="261"/>
  <c r="BK57" i="261" s="1"/>
  <c r="BK59" i="261" s="1"/>
  <c r="BK67" i="261" s="1"/>
  <c r="BL45" i="261"/>
  <c r="BL54" i="261"/>
  <c r="BM41" i="261"/>
  <c r="BM43" i="261" s="1"/>
  <c r="BN38" i="261"/>
  <c r="BP12" i="28"/>
  <c r="BP14" i="28" s="1"/>
  <c r="BP19" i="28" s="1"/>
  <c r="BN67" i="49"/>
  <c r="BN66" i="28"/>
  <c r="BN67" i="28" s="1"/>
  <c r="BN73" i="28" s="1"/>
  <c r="BN29" i="28"/>
  <c r="BO23" i="28"/>
  <c r="BF45" i="28" l="1"/>
  <c r="BF40" i="28"/>
  <c r="BF41" i="28" s="1"/>
  <c r="BF46" i="28" s="1"/>
  <c r="BF266" i="264"/>
  <c r="BF277" i="264" s="1"/>
  <c r="BF77" i="264"/>
  <c r="BF79" i="264" s="1"/>
  <c r="BF52" i="28"/>
  <c r="BG57" i="260"/>
  <c r="BH55" i="260"/>
  <c r="BH57" i="260" s="1"/>
  <c r="BH61" i="260" s="1"/>
  <c r="BH62" i="260" s="1"/>
  <c r="BH166" i="260" s="1"/>
  <c r="BH171" i="260" s="1"/>
  <c r="BG140" i="264"/>
  <c r="P24" i="353"/>
  <c r="P11" i="346"/>
  <c r="BI24" i="353"/>
  <c r="BI11" i="346"/>
  <c r="N11" i="258"/>
  <c r="N11" i="346"/>
  <c r="BJ96" i="261"/>
  <c r="BJ24" i="353" s="1"/>
  <c r="BK69" i="261"/>
  <c r="BK94" i="261" s="1"/>
  <c r="BJ193" i="44"/>
  <c r="BI35" i="260"/>
  <c r="BI37" i="260" s="1"/>
  <c r="BI49" i="260" s="1"/>
  <c r="BI51" i="260" s="1"/>
  <c r="AH74" i="49"/>
  <c r="AH57" i="28"/>
  <c r="AH70" i="28"/>
  <c r="AH71" i="28" s="1"/>
  <c r="AH74" i="28" s="1"/>
  <c r="AH75" i="28" s="1"/>
  <c r="AH32" i="49" s="1"/>
  <c r="AH33" i="49" s="1"/>
  <c r="AI51" i="28"/>
  <c r="BK63" i="261"/>
  <c r="BK64" i="261" s="1"/>
  <c r="Y18" i="346"/>
  <c r="Y23" i="346" s="1"/>
  <c r="BL55" i="261"/>
  <c r="BL57" i="261" s="1"/>
  <c r="BL59" i="261" s="1"/>
  <c r="BL67" i="261" s="1"/>
  <c r="BM45" i="261"/>
  <c r="BM54" i="261"/>
  <c r="BO38" i="261"/>
  <c r="BN41" i="261"/>
  <c r="BN43" i="261" s="1"/>
  <c r="BP24" i="28"/>
  <c r="BP9" i="49"/>
  <c r="BP18" i="28"/>
  <c r="BO65" i="28"/>
  <c r="BO17" i="28"/>
  <c r="BO20" i="28" s="1"/>
  <c r="BO25" i="28" s="1"/>
  <c r="BO26" i="28" s="1"/>
  <c r="BH148" i="264" l="1"/>
  <c r="BH150" i="264" s="1"/>
  <c r="BH153" i="264" s="1"/>
  <c r="BH155" i="264" s="1"/>
  <c r="BG61" i="260"/>
  <c r="BG62" i="260" s="1"/>
  <c r="BG166" i="260" s="1"/>
  <c r="BG171" i="260" s="1"/>
  <c r="BG148" i="264"/>
  <c r="BG150" i="264" s="1"/>
  <c r="BG153" i="264" s="1"/>
  <c r="BG155" i="264" s="1"/>
  <c r="BI55" i="260"/>
  <c r="BI57" i="260" s="1"/>
  <c r="BH140" i="264"/>
  <c r="BJ11" i="258"/>
  <c r="BJ11" i="346"/>
  <c r="BK96" i="261"/>
  <c r="BL69" i="261"/>
  <c r="BL94" i="261" s="1"/>
  <c r="BL96" i="261" s="1"/>
  <c r="BL24" i="353" s="1"/>
  <c r="BK193" i="44"/>
  <c r="BJ35" i="260"/>
  <c r="BJ37" i="260" s="1"/>
  <c r="BJ49" i="260" s="1"/>
  <c r="BJ51" i="260" s="1"/>
  <c r="BH52" i="28"/>
  <c r="BH77" i="264"/>
  <c r="BH79" i="264" s="1"/>
  <c r="BH266" i="264"/>
  <c r="BH277" i="264" s="1"/>
  <c r="BH172" i="260"/>
  <c r="BH10" i="49" s="1"/>
  <c r="BH11" i="49" s="1"/>
  <c r="BH31" i="49" s="1"/>
  <c r="BH40" i="28"/>
  <c r="BH41" i="28" s="1"/>
  <c r="BH46" i="28" s="1"/>
  <c r="BH45" i="28"/>
  <c r="AI44" i="28"/>
  <c r="AI48" i="28" s="1"/>
  <c r="AI53" i="28" s="1"/>
  <c r="AI54" i="28" s="1"/>
  <c r="AI69" i="28"/>
  <c r="Z12" i="258"/>
  <c r="BG12" i="258"/>
  <c r="X12" i="258"/>
  <c r="N71" i="264"/>
  <c r="N73" i="264" s="1"/>
  <c r="AX27" i="262"/>
  <c r="AP22" i="346"/>
  <c r="W193" i="264"/>
  <c r="W195" i="264" s="1"/>
  <c r="AE193" i="264"/>
  <c r="AE195" i="264" s="1"/>
  <c r="O20" i="262"/>
  <c r="Y193" i="264"/>
  <c r="Y195" i="264" s="1"/>
  <c r="K27" i="262"/>
  <c r="BI40" i="346"/>
  <c r="P97" i="261"/>
  <c r="P35" i="49" s="1"/>
  <c r="P36" i="49" s="1"/>
  <c r="AS22" i="346"/>
  <c r="AC193" i="264"/>
  <c r="AC195" i="264" s="1"/>
  <c r="L27" i="262"/>
  <c r="J71" i="264"/>
  <c r="J73" i="264" s="1"/>
  <c r="AW97" i="261"/>
  <c r="AW35" i="49" s="1"/>
  <c r="AD40" i="346"/>
  <c r="AG71" i="264"/>
  <c r="AG73" i="264" s="1"/>
  <c r="BJ97" i="261"/>
  <c r="BJ35" i="49" s="1"/>
  <c r="BA97" i="261"/>
  <c r="BA35" i="49" s="1"/>
  <c r="AL97" i="261"/>
  <c r="AL35" i="49" s="1"/>
  <c r="M97" i="261"/>
  <c r="M35" i="49" s="1"/>
  <c r="M36" i="49" s="1"/>
  <c r="M22" i="264" s="1"/>
  <c r="AJ97" i="261"/>
  <c r="AJ35" i="49" s="1"/>
  <c r="X97" i="261"/>
  <c r="X35" i="49" s="1"/>
  <c r="X36" i="49" s="1"/>
  <c r="X53" i="264" s="1"/>
  <c r="X55" i="264" s="1"/>
  <c r="Z97" i="261"/>
  <c r="Z35" i="49" s="1"/>
  <c r="Z36" i="49" s="1"/>
  <c r="Z22" i="264" s="1"/>
  <c r="AZ97" i="261"/>
  <c r="AZ35" i="49" s="1"/>
  <c r="U97" i="261"/>
  <c r="U35" i="49" s="1"/>
  <c r="U36" i="49" s="1"/>
  <c r="U22" i="264" s="1"/>
  <c r="BG97" i="261"/>
  <c r="BG35" i="49" s="1"/>
  <c r="J13" i="346"/>
  <c r="J17" i="346" s="1"/>
  <c r="U12" i="258"/>
  <c r="U40" i="346"/>
  <c r="U193" i="264"/>
  <c r="U195" i="264" s="1"/>
  <c r="U267" i="264"/>
  <c r="U278" i="264" s="1"/>
  <c r="U20" i="262"/>
  <c r="U71" i="264"/>
  <c r="U73" i="264" s="1"/>
  <c r="U22" i="346"/>
  <c r="U27" i="262"/>
  <c r="U25" i="353"/>
  <c r="BG20" i="262"/>
  <c r="BG22" i="346"/>
  <c r="BG40" i="346"/>
  <c r="BG25" i="353"/>
  <c r="BG71" i="264"/>
  <c r="BG73" i="264" s="1"/>
  <c r="BG267" i="264"/>
  <c r="BG278" i="264" s="1"/>
  <c r="BG193" i="264"/>
  <c r="BG195" i="264" s="1"/>
  <c r="BG27" i="262"/>
  <c r="M20" i="262"/>
  <c r="M267" i="264"/>
  <c r="M278" i="264" s="1"/>
  <c r="M22" i="346"/>
  <c r="M27" i="262"/>
  <c r="M40" i="346"/>
  <c r="M193" i="264"/>
  <c r="M195" i="264" s="1"/>
  <c r="M71" i="264"/>
  <c r="M73" i="264" s="1"/>
  <c r="M12" i="258"/>
  <c r="M25" i="353"/>
  <c r="AL20" i="262"/>
  <c r="AL267" i="264"/>
  <c r="AL278" i="264" s="1"/>
  <c r="AL193" i="264"/>
  <c r="AL195" i="264" s="1"/>
  <c r="AL27" i="262"/>
  <c r="AL71" i="264"/>
  <c r="AL73" i="264" s="1"/>
  <c r="AL22" i="346"/>
  <c r="AL40" i="346"/>
  <c r="AL25" i="353"/>
  <c r="AL12" i="258"/>
  <c r="AN97" i="261"/>
  <c r="AN35" i="49" s="1"/>
  <c r="AN27" i="262"/>
  <c r="AN12" i="258"/>
  <c r="AN71" i="264"/>
  <c r="AN73" i="264" s="1"/>
  <c r="AN22" i="346"/>
  <c r="AN20" i="262"/>
  <c r="AN267" i="264"/>
  <c r="AN278" i="264" s="1"/>
  <c r="AN193" i="264"/>
  <c r="AN195" i="264" s="1"/>
  <c r="AN40" i="346"/>
  <c r="AN25" i="353"/>
  <c r="AZ12" i="258"/>
  <c r="AZ267" i="264"/>
  <c r="AZ278" i="264" s="1"/>
  <c r="AZ22" i="346"/>
  <c r="AZ193" i="264"/>
  <c r="AZ195" i="264" s="1"/>
  <c r="AZ71" i="264"/>
  <c r="AZ73" i="264" s="1"/>
  <c r="AZ20" i="262"/>
  <c r="AZ27" i="262"/>
  <c r="AZ25" i="353"/>
  <c r="AZ40" i="346"/>
  <c r="Z25" i="353"/>
  <c r="Z71" i="264"/>
  <c r="Z73" i="264" s="1"/>
  <c r="Z40" i="346"/>
  <c r="Z267" i="264"/>
  <c r="Z278" i="264" s="1"/>
  <c r="Z20" i="262"/>
  <c r="Z27" i="262"/>
  <c r="Z193" i="264"/>
  <c r="Z195" i="264" s="1"/>
  <c r="Z22" i="346"/>
  <c r="X20" i="262"/>
  <c r="X193" i="264"/>
  <c r="X195" i="264" s="1"/>
  <c r="X71" i="264"/>
  <c r="X73" i="264" s="1"/>
  <c r="X22" i="346"/>
  <c r="X267" i="264"/>
  <c r="X278" i="264" s="1"/>
  <c r="X27" i="262"/>
  <c r="X40" i="346"/>
  <c r="X25" i="353"/>
  <c r="BA20" i="262"/>
  <c r="BA22" i="346"/>
  <c r="BA25" i="353"/>
  <c r="BA27" i="262"/>
  <c r="BA267" i="264"/>
  <c r="BA278" i="264" s="1"/>
  <c r="BA40" i="346"/>
  <c r="BA71" i="264"/>
  <c r="BA73" i="264" s="1"/>
  <c r="BA193" i="264"/>
  <c r="BA195" i="264" s="1"/>
  <c r="BA12" i="258"/>
  <c r="AJ20" i="262"/>
  <c r="AJ12" i="258"/>
  <c r="AJ27" i="262"/>
  <c r="AJ22" i="346"/>
  <c r="AJ40" i="346"/>
  <c r="AJ25" i="353"/>
  <c r="AJ267" i="264"/>
  <c r="AJ278" i="264" s="1"/>
  <c r="AJ193" i="264"/>
  <c r="AJ195" i="264" s="1"/>
  <c r="AJ71" i="264"/>
  <c r="AJ73" i="264" s="1"/>
  <c r="BL63" i="261"/>
  <c r="BL64" i="261" s="1"/>
  <c r="BM55" i="261"/>
  <c r="BM57" i="261" s="1"/>
  <c r="BM59" i="261" s="1"/>
  <c r="BM67" i="261" s="1"/>
  <c r="BN45" i="261"/>
  <c r="BN54" i="261"/>
  <c r="BO41" i="261"/>
  <c r="BO43" i="261" s="1"/>
  <c r="BP38" i="261"/>
  <c r="BQ9" i="49"/>
  <c r="BO67" i="49"/>
  <c r="BO66" i="28"/>
  <c r="BO67" i="28" s="1"/>
  <c r="BO73" i="28" s="1"/>
  <c r="BP23" i="28"/>
  <c r="BO29" i="28"/>
  <c r="BG172" i="260" l="1"/>
  <c r="BG10" i="49" s="1"/>
  <c r="BG11" i="49" s="1"/>
  <c r="BG31" i="49" s="1"/>
  <c r="BG40" i="28"/>
  <c r="BG41" i="28" s="1"/>
  <c r="BG46" i="28" s="1"/>
  <c r="BG266" i="264"/>
  <c r="BG277" i="264" s="1"/>
  <c r="BG45" i="28"/>
  <c r="BG77" i="264"/>
  <c r="BG79" i="264" s="1"/>
  <c r="BG52" i="28"/>
  <c r="BI61" i="260"/>
  <c r="BI62" i="260" s="1"/>
  <c r="BI166" i="260" s="1"/>
  <c r="BI171" i="260" s="1"/>
  <c r="BI172" i="260" s="1"/>
  <c r="BI10" i="49" s="1"/>
  <c r="BI11" i="49" s="1"/>
  <c r="BI31" i="49" s="1"/>
  <c r="BI148" i="264"/>
  <c r="BI150" i="264" s="1"/>
  <c r="BI153" i="264" s="1"/>
  <c r="BI155" i="264" s="1"/>
  <c r="BJ55" i="260"/>
  <c r="BJ57" i="260" s="1"/>
  <c r="BJ148" i="264" s="1"/>
  <c r="BJ150" i="264" s="1"/>
  <c r="BI140" i="264"/>
  <c r="BL11" i="346"/>
  <c r="BL11" i="258"/>
  <c r="BK24" i="353"/>
  <c r="BK25" i="353" s="1"/>
  <c r="BK42" i="49" s="1"/>
  <c r="BK11" i="258"/>
  <c r="BK12" i="258" s="1"/>
  <c r="BK22" i="258" s="1"/>
  <c r="BK11" i="346"/>
  <c r="BM69" i="261"/>
  <c r="BM94" i="261" s="1"/>
  <c r="BM96" i="261" s="1"/>
  <c r="BM11" i="258" s="1"/>
  <c r="BL193" i="44"/>
  <c r="BK35" i="260"/>
  <c r="BK37" i="260" s="1"/>
  <c r="BK49" i="260" s="1"/>
  <c r="BK51" i="260" s="1"/>
  <c r="AP97" i="261"/>
  <c r="AP35" i="49" s="1"/>
  <c r="AE267" i="264"/>
  <c r="AE278" i="264" s="1"/>
  <c r="P193" i="264"/>
  <c r="P195" i="264" s="1"/>
  <c r="AS20" i="262"/>
  <c r="W267" i="264"/>
  <c r="W278" i="264" s="1"/>
  <c r="AS27" i="262"/>
  <c r="W71" i="264"/>
  <c r="W73" i="264" s="1"/>
  <c r="AG40" i="346"/>
  <c r="AS97" i="261"/>
  <c r="AS35" i="49" s="1"/>
  <c r="AS71" i="264"/>
  <c r="AS73" i="264" s="1"/>
  <c r="W22" i="346"/>
  <c r="W97" i="261"/>
  <c r="W35" i="49" s="1"/>
  <c r="W36" i="49" s="1"/>
  <c r="W53" i="264" s="1"/>
  <c r="W55" i="264" s="1"/>
  <c r="W20" i="262"/>
  <c r="AG22" i="346"/>
  <c r="AG97" i="261"/>
  <c r="AG35" i="49" s="1"/>
  <c r="AG36" i="49" s="1"/>
  <c r="AG22" i="264" s="1"/>
  <c r="AS267" i="264"/>
  <c r="AS278" i="264" s="1"/>
  <c r="AG193" i="264"/>
  <c r="AG195" i="264" s="1"/>
  <c r="AS40" i="346"/>
  <c r="W27" i="262"/>
  <c r="AG267" i="264"/>
  <c r="AG278" i="264" s="1"/>
  <c r="AS193" i="264"/>
  <c r="AS195" i="264" s="1"/>
  <c r="W40" i="346"/>
  <c r="AG20" i="262"/>
  <c r="AG27" i="262"/>
  <c r="AI74" i="49"/>
  <c r="AI70" i="28"/>
  <c r="AI71" i="28" s="1"/>
  <c r="AI74" i="28" s="1"/>
  <c r="AI75" i="28" s="1"/>
  <c r="AI32" i="49" s="1"/>
  <c r="AI33" i="49" s="1"/>
  <c r="AI57" i="28"/>
  <c r="AJ51" i="28"/>
  <c r="AD193" i="264"/>
  <c r="AD195" i="264" s="1"/>
  <c r="P40" i="346"/>
  <c r="AD267" i="264"/>
  <c r="AD278" i="264" s="1"/>
  <c r="AP71" i="264"/>
  <c r="AP73" i="264" s="1"/>
  <c r="AX22" i="346"/>
  <c r="Y97" i="261"/>
  <c r="Y35" i="49" s="1"/>
  <c r="Y36" i="49" s="1"/>
  <c r="Y53" i="264" s="1"/>
  <c r="Y55" i="264" s="1"/>
  <c r="AW193" i="264"/>
  <c r="AW195" i="264" s="1"/>
  <c r="AD71" i="264"/>
  <c r="AD73" i="264" s="1"/>
  <c r="AP193" i="264"/>
  <c r="AP195" i="264" s="1"/>
  <c r="P267" i="264"/>
  <c r="P278" i="264" s="1"/>
  <c r="AD22" i="346"/>
  <c r="AP40" i="346"/>
  <c r="P27" i="262"/>
  <c r="AD20" i="262"/>
  <c r="AP267" i="264"/>
  <c r="AP278" i="264" s="1"/>
  <c r="P71" i="264"/>
  <c r="P73" i="264" s="1"/>
  <c r="AD97" i="261"/>
  <c r="AD35" i="49" s="1"/>
  <c r="AD36" i="49" s="1"/>
  <c r="AD53" i="264" s="1"/>
  <c r="AD55" i="264" s="1"/>
  <c r="AP27" i="262"/>
  <c r="P20" i="262"/>
  <c r="AD27" i="262"/>
  <c r="AP20" i="262"/>
  <c r="P22" i="346"/>
  <c r="L267" i="264"/>
  <c r="L278" i="264" s="1"/>
  <c r="AX20" i="262"/>
  <c r="AW22" i="346"/>
  <c r="AX97" i="261"/>
  <c r="AX35" i="49" s="1"/>
  <c r="BI27" i="262"/>
  <c r="BI71" i="264"/>
  <c r="BI73" i="264" s="1"/>
  <c r="AW40" i="346"/>
  <c r="AX71" i="264"/>
  <c r="AX73" i="264" s="1"/>
  <c r="BI267" i="264"/>
  <c r="BI278" i="264" s="1"/>
  <c r="BI20" i="262"/>
  <c r="AW71" i="264"/>
  <c r="AW73" i="264" s="1"/>
  <c r="AX40" i="346"/>
  <c r="BI22" i="346"/>
  <c r="AW267" i="264"/>
  <c r="AW278" i="264" s="1"/>
  <c r="AW27" i="262"/>
  <c r="AX193" i="264"/>
  <c r="AX195" i="264" s="1"/>
  <c r="AW20" i="262"/>
  <c r="AX267" i="264"/>
  <c r="AX278" i="264" s="1"/>
  <c r="L40" i="346"/>
  <c r="Y40" i="346"/>
  <c r="L22" i="346"/>
  <c r="L193" i="264"/>
  <c r="L195" i="264" s="1"/>
  <c r="Y71" i="264"/>
  <c r="Y73" i="264" s="1"/>
  <c r="L71" i="264"/>
  <c r="L73" i="264" s="1"/>
  <c r="Y22" i="346"/>
  <c r="L20" i="262"/>
  <c r="Y20" i="262"/>
  <c r="BK193" i="264"/>
  <c r="BK195" i="264" s="1"/>
  <c r="L97" i="261"/>
  <c r="L35" i="49" s="1"/>
  <c r="L36" i="49" s="1"/>
  <c r="L53" i="264" s="1"/>
  <c r="L55" i="264" s="1"/>
  <c r="Y27" i="262"/>
  <c r="Y267" i="264"/>
  <c r="Y278" i="264" s="1"/>
  <c r="N193" i="264"/>
  <c r="N195" i="264" s="1"/>
  <c r="N97" i="261"/>
  <c r="N35" i="49" s="1"/>
  <c r="N36" i="49" s="1"/>
  <c r="N53" i="264" s="1"/>
  <c r="N55" i="264" s="1"/>
  <c r="N40" i="346"/>
  <c r="N27" i="262"/>
  <c r="N267" i="264"/>
  <c r="N278" i="264" s="1"/>
  <c r="J22" i="346"/>
  <c r="J24" i="346" s="1"/>
  <c r="K21" i="346" s="1"/>
  <c r="K32" i="346" s="1"/>
  <c r="N22" i="346"/>
  <c r="N20" i="262"/>
  <c r="AC25" i="353"/>
  <c r="W25" i="353"/>
  <c r="AP12" i="258"/>
  <c r="AP41" i="49" s="1"/>
  <c r="AP25" i="353"/>
  <c r="AW25" i="353"/>
  <c r="AW12" i="258"/>
  <c r="J193" i="264"/>
  <c r="J195" i="264" s="1"/>
  <c r="J12" i="258"/>
  <c r="N25" i="353"/>
  <c r="Y12" i="258"/>
  <c r="Y22" i="258" s="1"/>
  <c r="Y25" i="353"/>
  <c r="Y42" i="49" s="1"/>
  <c r="J40" i="346"/>
  <c r="J42" i="346" s="1"/>
  <c r="J64" i="49" s="1"/>
  <c r="J65" i="49" s="1"/>
  <c r="J267" i="264"/>
  <c r="J278" i="264" s="1"/>
  <c r="J20" i="262"/>
  <c r="J23" i="262" s="1"/>
  <c r="J43" i="262" s="1"/>
  <c r="J44" i="262" s="1"/>
  <c r="J51" i="262" s="1"/>
  <c r="J52" i="262" s="1"/>
  <c r="J61" i="262" s="1"/>
  <c r="J27" i="262"/>
  <c r="AD12" i="258"/>
  <c r="AD41" i="49" s="1"/>
  <c r="AD25" i="353"/>
  <c r="AD39" i="353" s="1"/>
  <c r="P25" i="353"/>
  <c r="P42" i="49" s="1"/>
  <c r="P12" i="258"/>
  <c r="P22" i="258" s="1"/>
  <c r="BI97" i="261"/>
  <c r="BI35" i="49" s="1"/>
  <c r="BI12" i="258"/>
  <c r="BI22" i="258" s="1"/>
  <c r="BI25" i="353"/>
  <c r="BI39" i="353" s="1"/>
  <c r="AX25" i="353"/>
  <c r="AX39" i="353" s="1"/>
  <c r="AX12" i="258"/>
  <c r="AX14" i="264" s="1"/>
  <c r="J25" i="353"/>
  <c r="J42" i="49" s="1"/>
  <c r="N12" i="258"/>
  <c r="N41" i="49" s="1"/>
  <c r="L25" i="353"/>
  <c r="L39" i="353" s="1"/>
  <c r="L12" i="258"/>
  <c r="L14" i="264" s="1"/>
  <c r="BJ25" i="353"/>
  <c r="BJ42" i="49" s="1"/>
  <c r="AY12" i="258"/>
  <c r="O12" i="258"/>
  <c r="O22" i="258" s="1"/>
  <c r="O25" i="353"/>
  <c r="O39" i="353" s="1"/>
  <c r="AE25" i="353"/>
  <c r="AE39" i="353" s="1"/>
  <c r="J97" i="261"/>
  <c r="J35" i="49" s="1"/>
  <c r="J36" i="49" s="1"/>
  <c r="J53" i="264" s="1"/>
  <c r="J55" i="264" s="1"/>
  <c r="AG12" i="258"/>
  <c r="AG41" i="49" s="1"/>
  <c r="AG25" i="353"/>
  <c r="AG42" i="49" s="1"/>
  <c r="AS12" i="258"/>
  <c r="AS14" i="264" s="1"/>
  <c r="AS25" i="353"/>
  <c r="AS42" i="49" s="1"/>
  <c r="W12" i="258"/>
  <c r="W14" i="264" s="1"/>
  <c r="BI193" i="264"/>
  <c r="BI195" i="264" s="1"/>
  <c r="K20" i="262"/>
  <c r="BJ40" i="346"/>
  <c r="O40" i="346"/>
  <c r="O267" i="264"/>
  <c r="O278" i="264" s="1"/>
  <c r="BJ22" i="346"/>
  <c r="O71" i="264"/>
  <c r="O73" i="264" s="1"/>
  <c r="O97" i="261"/>
  <c r="O35" i="49" s="1"/>
  <c r="BJ12" i="258"/>
  <c r="BJ41" i="49" s="1"/>
  <c r="O27" i="262"/>
  <c r="BJ267" i="264"/>
  <c r="BJ278" i="264" s="1"/>
  <c r="O193" i="264"/>
  <c r="O195" i="264" s="1"/>
  <c r="BJ27" i="262"/>
  <c r="BJ20" i="262"/>
  <c r="BJ71" i="264"/>
  <c r="BJ73" i="264" s="1"/>
  <c r="BJ193" i="264"/>
  <c r="BJ195" i="264" s="1"/>
  <c r="O22" i="346"/>
  <c r="AE22" i="346"/>
  <c r="AC267" i="264"/>
  <c r="AC278" i="264" s="1"/>
  <c r="AE40" i="346"/>
  <c r="AC27" i="262"/>
  <c r="AE27" i="262"/>
  <c r="AE97" i="261"/>
  <c r="AE35" i="49" s="1"/>
  <c r="AE36" i="49" s="1"/>
  <c r="AE22" i="264" s="1"/>
  <c r="AC71" i="264"/>
  <c r="AC73" i="264" s="1"/>
  <c r="BF12" i="258"/>
  <c r="BF22" i="258" s="1"/>
  <c r="AE71" i="264"/>
  <c r="AE73" i="264" s="1"/>
  <c r="AC40" i="346"/>
  <c r="AC12" i="258"/>
  <c r="AC41" i="49" s="1"/>
  <c r="BF20" i="262"/>
  <c r="AE12" i="258"/>
  <c r="AE14" i="264" s="1"/>
  <c r="AC20" i="262"/>
  <c r="AC22" i="346"/>
  <c r="AC97" i="261"/>
  <c r="AC35" i="49" s="1"/>
  <c r="AC36" i="49" s="1"/>
  <c r="AC22" i="264" s="1"/>
  <c r="AE20" i="262"/>
  <c r="BE25" i="353"/>
  <c r="BE39" i="353" s="1"/>
  <c r="BE97" i="261"/>
  <c r="BE35" i="49" s="1"/>
  <c r="BC12" i="258"/>
  <c r="BC41" i="49" s="1"/>
  <c r="BE22" i="346"/>
  <c r="BE40" i="346"/>
  <c r="BE193" i="264"/>
  <c r="BE195" i="264" s="1"/>
  <c r="BE20" i="262"/>
  <c r="BE27" i="262"/>
  <c r="BE12" i="258"/>
  <c r="BE22" i="258" s="1"/>
  <c r="BE71" i="264"/>
  <c r="BE73" i="264" s="1"/>
  <c r="BE267" i="264"/>
  <c r="BE278" i="264" s="1"/>
  <c r="BC25" i="353"/>
  <c r="BC42" i="49" s="1"/>
  <c r="BF22" i="346"/>
  <c r="BF97" i="261"/>
  <c r="BF35" i="49" s="1"/>
  <c r="BC20" i="262"/>
  <c r="BF267" i="264"/>
  <c r="BF278" i="264" s="1"/>
  <c r="BC267" i="264"/>
  <c r="BC278" i="264" s="1"/>
  <c r="BF71" i="264"/>
  <c r="BF73" i="264" s="1"/>
  <c r="BC27" i="262"/>
  <c r="BC193" i="264"/>
  <c r="BC195" i="264" s="1"/>
  <c r="BF40" i="346"/>
  <c r="BC22" i="346"/>
  <c r="BC71" i="264"/>
  <c r="BC73" i="264" s="1"/>
  <c r="BF25" i="353"/>
  <c r="BF39" i="353" s="1"/>
  <c r="BC97" i="261"/>
  <c r="BC35" i="49" s="1"/>
  <c r="BC40" i="346"/>
  <c r="BF193" i="264"/>
  <c r="BF195" i="264" s="1"/>
  <c r="BF27" i="262"/>
  <c r="K71" i="264"/>
  <c r="K73" i="264" s="1"/>
  <c r="K97" i="261"/>
  <c r="K35" i="49" s="1"/>
  <c r="K36" i="49" s="1"/>
  <c r="K22" i="264" s="1"/>
  <c r="AY267" i="264"/>
  <c r="AY278" i="264" s="1"/>
  <c r="K193" i="264"/>
  <c r="K195" i="264" s="1"/>
  <c r="AY71" i="264"/>
  <c r="AY73" i="264" s="1"/>
  <c r="K40" i="346"/>
  <c r="AY97" i="261"/>
  <c r="AY35" i="49" s="1"/>
  <c r="AY22" i="346"/>
  <c r="K22" i="346"/>
  <c r="AY20" i="262"/>
  <c r="K25" i="353"/>
  <c r="K39" i="353" s="1"/>
  <c r="AY40" i="346"/>
  <c r="K12" i="258"/>
  <c r="K22" i="258" s="1"/>
  <c r="AY25" i="353"/>
  <c r="AY42" i="49" s="1"/>
  <c r="AY27" i="262"/>
  <c r="K267" i="264"/>
  <c r="K278" i="264" s="1"/>
  <c r="AY193" i="264"/>
  <c r="AY195" i="264" s="1"/>
  <c r="Z53" i="264"/>
  <c r="Z55" i="264" s="1"/>
  <c r="M53" i="264"/>
  <c r="M55" i="264" s="1"/>
  <c r="X22" i="264"/>
  <c r="U53" i="264"/>
  <c r="U55" i="264" s="1"/>
  <c r="S97" i="261"/>
  <c r="S35" i="49" s="1"/>
  <c r="S36" i="49" s="1"/>
  <c r="S53" i="264" s="1"/>
  <c r="S55" i="264" s="1"/>
  <c r="BG198" i="264"/>
  <c r="BG200" i="264" s="1"/>
  <c r="AJ198" i="264"/>
  <c r="AJ200" i="264" s="1"/>
  <c r="AN198" i="264"/>
  <c r="AN200" i="264" s="1"/>
  <c r="Z198" i="264"/>
  <c r="Z200" i="264" s="1"/>
  <c r="AZ198" i="264"/>
  <c r="AZ200" i="264" s="1"/>
  <c r="W198" i="264"/>
  <c r="W200" i="264" s="1"/>
  <c r="AE198" i="264"/>
  <c r="AE200" i="264" s="1"/>
  <c r="Y198" i="264"/>
  <c r="Y200" i="264" s="1"/>
  <c r="M198" i="264"/>
  <c r="M200" i="264" s="1"/>
  <c r="U198" i="264"/>
  <c r="U200" i="264" s="1"/>
  <c r="X198" i="264"/>
  <c r="X200" i="264" s="1"/>
  <c r="AL198" i="264"/>
  <c r="AL200" i="264" s="1"/>
  <c r="BA198" i="264"/>
  <c r="BA200" i="264" s="1"/>
  <c r="AC198" i="264"/>
  <c r="AC200" i="264" s="1"/>
  <c r="T97" i="261"/>
  <c r="T35" i="49" s="1"/>
  <c r="T36" i="49" s="1"/>
  <c r="T27" i="262"/>
  <c r="T71" i="264"/>
  <c r="T73" i="264" s="1"/>
  <c r="T12" i="258"/>
  <c r="T25" i="353"/>
  <c r="T267" i="264"/>
  <c r="T278" i="264" s="1"/>
  <c r="T193" i="264"/>
  <c r="T195" i="264" s="1"/>
  <c r="T40" i="346"/>
  <c r="T20" i="262"/>
  <c r="T22" i="346"/>
  <c r="AF97" i="261"/>
  <c r="AF35" i="49" s="1"/>
  <c r="AF36" i="49" s="1"/>
  <c r="AF40" i="346"/>
  <c r="AF22" i="346"/>
  <c r="AF12" i="258"/>
  <c r="AF193" i="264"/>
  <c r="AF195" i="264" s="1"/>
  <c r="AF20" i="262"/>
  <c r="AF71" i="264"/>
  <c r="AF73" i="264" s="1"/>
  <c r="AF27" i="262"/>
  <c r="AF25" i="353"/>
  <c r="AF267" i="264"/>
  <c r="AF278" i="264" s="1"/>
  <c r="AB97" i="261"/>
  <c r="AB35" i="49" s="1"/>
  <c r="AB36" i="49" s="1"/>
  <c r="AB12" i="258"/>
  <c r="AB40" i="346"/>
  <c r="AB267" i="264"/>
  <c r="AB278" i="264" s="1"/>
  <c r="AB27" i="262"/>
  <c r="AB193" i="264"/>
  <c r="AB195" i="264" s="1"/>
  <c r="AB25" i="353"/>
  <c r="AB20" i="262"/>
  <c r="AB71" i="264"/>
  <c r="AB73" i="264" s="1"/>
  <c r="AB22" i="346"/>
  <c r="AI20" i="262"/>
  <c r="AI27" i="262"/>
  <c r="AI12" i="258"/>
  <c r="AI71" i="264"/>
  <c r="AI73" i="264" s="1"/>
  <c r="AI193" i="264"/>
  <c r="AI195" i="264" s="1"/>
  <c r="AI40" i="346"/>
  <c r="AI22" i="346"/>
  <c r="AI25" i="353"/>
  <c r="AI267" i="264"/>
  <c r="AI278" i="264" s="1"/>
  <c r="X14" i="264"/>
  <c r="X41" i="49"/>
  <c r="X22" i="258"/>
  <c r="Z42" i="49"/>
  <c r="Z39" i="353"/>
  <c r="AZ39" i="353"/>
  <c r="AZ42" i="49"/>
  <c r="AZ14" i="264"/>
  <c r="AZ41" i="49"/>
  <c r="AZ22" i="258"/>
  <c r="AN22" i="258"/>
  <c r="AN14" i="264"/>
  <c r="AN41" i="49"/>
  <c r="P53" i="264"/>
  <c r="P55" i="264" s="1"/>
  <c r="P22" i="264"/>
  <c r="AQ97" i="261"/>
  <c r="AQ35" i="49" s="1"/>
  <c r="AQ20" i="262"/>
  <c r="AQ40" i="346"/>
  <c r="AQ22" i="346"/>
  <c r="AQ25" i="353"/>
  <c r="AQ71" i="264"/>
  <c r="AQ73" i="264" s="1"/>
  <c r="AQ267" i="264"/>
  <c r="AQ278" i="264" s="1"/>
  <c r="AQ12" i="258"/>
  <c r="AQ193" i="264"/>
  <c r="AQ195" i="264" s="1"/>
  <c r="AQ27" i="262"/>
  <c r="AK97" i="261"/>
  <c r="AK35" i="49" s="1"/>
  <c r="AK20" i="262"/>
  <c r="AK22" i="346"/>
  <c r="AK71" i="264"/>
  <c r="AK73" i="264" s="1"/>
  <c r="AK193" i="264"/>
  <c r="AK195" i="264" s="1"/>
  <c r="AK25" i="353"/>
  <c r="AK12" i="258"/>
  <c r="AK267" i="264"/>
  <c r="AK278" i="264" s="1"/>
  <c r="AK40" i="346"/>
  <c r="AK27" i="262"/>
  <c r="AJ39" i="353"/>
  <c r="AJ42" i="49"/>
  <c r="BD97" i="261"/>
  <c r="BD35" i="49" s="1"/>
  <c r="BD25" i="353"/>
  <c r="BD22" i="346"/>
  <c r="BD193" i="264"/>
  <c r="BD195" i="264" s="1"/>
  <c r="BD20" i="262"/>
  <c r="BD12" i="258"/>
  <c r="BD71" i="264"/>
  <c r="BD73" i="264" s="1"/>
  <c r="BD27" i="262"/>
  <c r="BD267" i="264"/>
  <c r="BD278" i="264" s="1"/>
  <c r="BD40" i="346"/>
  <c r="AR97" i="261"/>
  <c r="AR35" i="49" s="1"/>
  <c r="AR20" i="262"/>
  <c r="AR71" i="264"/>
  <c r="AR73" i="264" s="1"/>
  <c r="AR25" i="353"/>
  <c r="AR267" i="264"/>
  <c r="AR278" i="264" s="1"/>
  <c r="AR12" i="258"/>
  <c r="AR22" i="346"/>
  <c r="AR193" i="264"/>
  <c r="AR195" i="264" s="1"/>
  <c r="AR40" i="346"/>
  <c r="AR27" i="262"/>
  <c r="AI97" i="261"/>
  <c r="AI35" i="49" s="1"/>
  <c r="AN42" i="49"/>
  <c r="AN39" i="353"/>
  <c r="BG41" i="49"/>
  <c r="BG14" i="264"/>
  <c r="BG22" i="258"/>
  <c r="AM12" i="258"/>
  <c r="AM25" i="353"/>
  <c r="AM71" i="264"/>
  <c r="AM73" i="264" s="1"/>
  <c r="AM193" i="264"/>
  <c r="AM195" i="264" s="1"/>
  <c r="AM40" i="346"/>
  <c r="AM20" i="262"/>
  <c r="AM27" i="262"/>
  <c r="AM22" i="346"/>
  <c r="AM267" i="264"/>
  <c r="AM278" i="264" s="1"/>
  <c r="BB97" i="261"/>
  <c r="BB35" i="49" s="1"/>
  <c r="BB20" i="262"/>
  <c r="BB267" i="264"/>
  <c r="BB278" i="264" s="1"/>
  <c r="BB22" i="346"/>
  <c r="BB27" i="262"/>
  <c r="BB71" i="264"/>
  <c r="BB73" i="264" s="1"/>
  <c r="BB40" i="346"/>
  <c r="BB12" i="258"/>
  <c r="BB193" i="264"/>
  <c r="BB195" i="264" s="1"/>
  <c r="BB25" i="353"/>
  <c r="AO97" i="261"/>
  <c r="AO35" i="49" s="1"/>
  <c r="AO25" i="353"/>
  <c r="AO193" i="264"/>
  <c r="AO195" i="264" s="1"/>
  <c r="AO71" i="264"/>
  <c r="AO73" i="264" s="1"/>
  <c r="AO20" i="262"/>
  <c r="AO12" i="258"/>
  <c r="AO267" i="264"/>
  <c r="AO278" i="264" s="1"/>
  <c r="AO40" i="346"/>
  <c r="AO22" i="346"/>
  <c r="AO27" i="262"/>
  <c r="BA42" i="49"/>
  <c r="BA39" i="353"/>
  <c r="AL22" i="258"/>
  <c r="AL41" i="49"/>
  <c r="AL14" i="264"/>
  <c r="U39" i="353"/>
  <c r="U42" i="49"/>
  <c r="V97" i="261"/>
  <c r="V35" i="49" s="1"/>
  <c r="V36" i="49" s="1"/>
  <c r="V20" i="262"/>
  <c r="V71" i="264"/>
  <c r="V73" i="264" s="1"/>
  <c r="V40" i="346"/>
  <c r="V267" i="264"/>
  <c r="V278" i="264" s="1"/>
  <c r="V12" i="258"/>
  <c r="V27" i="262"/>
  <c r="V193" i="264"/>
  <c r="V195" i="264" s="1"/>
  <c r="V25" i="353"/>
  <c r="V22" i="346"/>
  <c r="AM97" i="261"/>
  <c r="AM35" i="49" s="1"/>
  <c r="Q97" i="261"/>
  <c r="Q35" i="49" s="1"/>
  <c r="Q36" i="49" s="1"/>
  <c r="Q40" i="346"/>
  <c r="Q12" i="258"/>
  <c r="Q25" i="353"/>
  <c r="Q193" i="264"/>
  <c r="Q195" i="264" s="1"/>
  <c r="Q27" i="262"/>
  <c r="Q20" i="262"/>
  <c r="Q71" i="264"/>
  <c r="Q73" i="264" s="1"/>
  <c r="Q267" i="264"/>
  <c r="Q278" i="264" s="1"/>
  <c r="Q22" i="346"/>
  <c r="AV97" i="261"/>
  <c r="AV35" i="49" s="1"/>
  <c r="AV20" i="262"/>
  <c r="AV71" i="264"/>
  <c r="AV73" i="264" s="1"/>
  <c r="AV25" i="353"/>
  <c r="AV40" i="346"/>
  <c r="AV27" i="262"/>
  <c r="AV193" i="264"/>
  <c r="AV195" i="264" s="1"/>
  <c r="AV12" i="258"/>
  <c r="AV267" i="264"/>
  <c r="AV278" i="264" s="1"/>
  <c r="AV22" i="346"/>
  <c r="BA41" i="49"/>
  <c r="BA14" i="264"/>
  <c r="BA22" i="258"/>
  <c r="AL39" i="353"/>
  <c r="AL42" i="49"/>
  <c r="U41" i="49"/>
  <c r="U14" i="264"/>
  <c r="U22" i="258"/>
  <c r="AT97" i="261"/>
  <c r="AT35" i="49" s="1"/>
  <c r="AT71" i="264"/>
  <c r="AT73" i="264" s="1"/>
  <c r="AT193" i="264"/>
  <c r="AT195" i="264" s="1"/>
  <c r="AT20" i="262"/>
  <c r="AT27" i="262"/>
  <c r="AT40" i="346"/>
  <c r="AT22" i="346"/>
  <c r="AT12" i="258"/>
  <c r="AT25" i="353"/>
  <c r="AT267" i="264"/>
  <c r="AT278" i="264" s="1"/>
  <c r="R97" i="261"/>
  <c r="R35" i="49" s="1"/>
  <c r="R36" i="49" s="1"/>
  <c r="R20" i="262"/>
  <c r="R193" i="264"/>
  <c r="R195" i="264" s="1"/>
  <c r="R267" i="264"/>
  <c r="R278" i="264" s="1"/>
  <c r="R22" i="346"/>
  <c r="R27" i="262"/>
  <c r="R25" i="353"/>
  <c r="R40" i="346"/>
  <c r="R12" i="258"/>
  <c r="R71" i="264"/>
  <c r="R73" i="264" s="1"/>
  <c r="AH97" i="261"/>
  <c r="AH35" i="49" s="1"/>
  <c r="AH36" i="49" s="1"/>
  <c r="AH25" i="353"/>
  <c r="AH22" i="346"/>
  <c r="AH12" i="258"/>
  <c r="AH71" i="264"/>
  <c r="AH73" i="264" s="1"/>
  <c r="AH193" i="264"/>
  <c r="AH195" i="264" s="1"/>
  <c r="AH40" i="346"/>
  <c r="AH27" i="262"/>
  <c r="AH20" i="262"/>
  <c r="AH267" i="264"/>
  <c r="AH278" i="264" s="1"/>
  <c r="AA97" i="261"/>
  <c r="AA35" i="49" s="1"/>
  <c r="AA36" i="49" s="1"/>
  <c r="AA71" i="264"/>
  <c r="AA73" i="264" s="1"/>
  <c r="AA20" i="262"/>
  <c r="AA40" i="346"/>
  <c r="AA267" i="264"/>
  <c r="AA278" i="264" s="1"/>
  <c r="AA22" i="346"/>
  <c r="AA25" i="353"/>
  <c r="AA12" i="258"/>
  <c r="AA193" i="264"/>
  <c r="AA195" i="264" s="1"/>
  <c r="AA27" i="262"/>
  <c r="AU97" i="261"/>
  <c r="AU35" i="49" s="1"/>
  <c r="AU20" i="262"/>
  <c r="AU25" i="353"/>
  <c r="AU27" i="262"/>
  <c r="AU71" i="264"/>
  <c r="AU73" i="264" s="1"/>
  <c r="AU40" i="346"/>
  <c r="AU267" i="264"/>
  <c r="AU278" i="264" s="1"/>
  <c r="AU22" i="346"/>
  <c r="AU193" i="264"/>
  <c r="AU195" i="264" s="1"/>
  <c r="AU12" i="258"/>
  <c r="M39" i="353"/>
  <c r="M42" i="49"/>
  <c r="S25" i="353"/>
  <c r="S27" i="262"/>
  <c r="S22" i="346"/>
  <c r="S71" i="264"/>
  <c r="S73" i="264" s="1"/>
  <c r="S193" i="264"/>
  <c r="S195" i="264" s="1"/>
  <c r="S12" i="258"/>
  <c r="S20" i="262"/>
  <c r="S40" i="346"/>
  <c r="S267" i="264"/>
  <c r="S278" i="264" s="1"/>
  <c r="BH97" i="261"/>
  <c r="BH35" i="49" s="1"/>
  <c r="BH27" i="262"/>
  <c r="BH193" i="264"/>
  <c r="BH195" i="264" s="1"/>
  <c r="BH71" i="264"/>
  <c r="BH73" i="264" s="1"/>
  <c r="BH20" i="262"/>
  <c r="BH267" i="264"/>
  <c r="BH278" i="264" s="1"/>
  <c r="BH22" i="346"/>
  <c r="BH25" i="353"/>
  <c r="BH12" i="258"/>
  <c r="BH40" i="346"/>
  <c r="AJ22" i="258"/>
  <c r="AJ41" i="49"/>
  <c r="AJ14" i="264"/>
  <c r="X42" i="49"/>
  <c r="X39" i="353"/>
  <c r="Z22" i="258"/>
  <c r="Z41" i="49"/>
  <c r="Z14" i="264"/>
  <c r="M41" i="49"/>
  <c r="M14" i="264"/>
  <c r="M22" i="258"/>
  <c r="BG39" i="353"/>
  <c r="BG42" i="49"/>
  <c r="BM63" i="261"/>
  <c r="BM64" i="261" s="1"/>
  <c r="BN55" i="261"/>
  <c r="BN57" i="261" s="1"/>
  <c r="BN59" i="261" s="1"/>
  <c r="BN67" i="261" s="1"/>
  <c r="BQ38" i="261"/>
  <c r="BP41" i="261"/>
  <c r="BP43" i="261" s="1"/>
  <c r="BO45" i="261"/>
  <c r="BO54" i="261"/>
  <c r="BQ18" i="28"/>
  <c r="BQ24" i="28"/>
  <c r="BQ12" i="28"/>
  <c r="BQ14" i="28" s="1"/>
  <c r="BQ19" i="28" s="1"/>
  <c r="BP65" i="28"/>
  <c r="BP17" i="28"/>
  <c r="BP20" i="28" s="1"/>
  <c r="BP25" i="28" s="1"/>
  <c r="BP26" i="28" s="1"/>
  <c r="BI77" i="264" l="1"/>
  <c r="BI79" i="264" s="1"/>
  <c r="BI52" i="28"/>
  <c r="BI40" i="28"/>
  <c r="BI41" i="28" s="1"/>
  <c r="BI46" i="28" s="1"/>
  <c r="BI45" i="28"/>
  <c r="BI266" i="264"/>
  <c r="BI277" i="264" s="1"/>
  <c r="BJ61" i="260"/>
  <c r="BJ62" i="260" s="1"/>
  <c r="BJ166" i="260" s="1"/>
  <c r="BJ171" i="260" s="1"/>
  <c r="BJ172" i="260" s="1"/>
  <c r="BJ10" i="49" s="1"/>
  <c r="BJ11" i="49" s="1"/>
  <c r="BJ31" i="49" s="1"/>
  <c r="BK55" i="260"/>
  <c r="BJ153" i="264"/>
  <c r="BJ155" i="264" s="1"/>
  <c r="BJ140" i="264"/>
  <c r="BM11" i="346"/>
  <c r="BM24" i="353"/>
  <c r="BN69" i="261"/>
  <c r="BN94" i="261" s="1"/>
  <c r="BM193" i="44"/>
  <c r="BL35" i="260"/>
  <c r="BL37" i="260" s="1"/>
  <c r="BL49" i="260" s="1"/>
  <c r="BL51" i="260" s="1"/>
  <c r="O36" i="49"/>
  <c r="O22" i="264" s="1"/>
  <c r="AP198" i="264"/>
  <c r="AP200" i="264" s="1"/>
  <c r="O198" i="264"/>
  <c r="O200" i="264" s="1"/>
  <c r="AW198" i="264"/>
  <c r="AW200" i="264" s="1"/>
  <c r="P198" i="264"/>
  <c r="P200" i="264" s="1"/>
  <c r="K198" i="264"/>
  <c r="K200" i="264" s="1"/>
  <c r="AX198" i="264"/>
  <c r="AX200" i="264" s="1"/>
  <c r="AD198" i="264"/>
  <c r="AD200" i="264" s="1"/>
  <c r="BE198" i="264"/>
  <c r="BE200" i="264" s="1"/>
  <c r="BJ198" i="264"/>
  <c r="BJ200" i="264" s="1"/>
  <c r="J198" i="264"/>
  <c r="J200" i="264" s="1"/>
  <c r="L198" i="264"/>
  <c r="L200" i="264" s="1"/>
  <c r="AS198" i="264"/>
  <c r="AS200" i="264" s="1"/>
  <c r="AY198" i="264"/>
  <c r="AY200" i="264" s="1"/>
  <c r="BC198" i="264"/>
  <c r="BC200" i="264" s="1"/>
  <c r="W22" i="264"/>
  <c r="AI36" i="49"/>
  <c r="AI22" i="264" s="1"/>
  <c r="K24" i="346"/>
  <c r="L21" i="346" s="1"/>
  <c r="L32" i="346" s="1"/>
  <c r="AG53" i="264"/>
  <c r="AG55" i="264" s="1"/>
  <c r="AG198" i="264"/>
  <c r="AG200" i="264" s="1"/>
  <c r="AJ69" i="28"/>
  <c r="AJ44" i="28"/>
  <c r="AJ48" i="28" s="1"/>
  <c r="AJ53" i="28" s="1"/>
  <c r="AJ54" i="28" s="1"/>
  <c r="BI198" i="264"/>
  <c r="BI200" i="264" s="1"/>
  <c r="Y22" i="264"/>
  <c r="O42" i="49"/>
  <c r="AD22" i="264"/>
  <c r="AX41" i="49"/>
  <c r="AX22" i="258"/>
  <c r="AD14" i="264"/>
  <c r="AD22" i="258"/>
  <c r="AD42" i="49"/>
  <c r="AE42" i="49"/>
  <c r="L22" i="264"/>
  <c r="N14" i="264"/>
  <c r="P39" i="353"/>
  <c r="N22" i="258"/>
  <c r="BK40" i="346"/>
  <c r="BK267" i="264"/>
  <c r="BK278" i="264" s="1"/>
  <c r="BF198" i="264"/>
  <c r="BF200" i="264" s="1"/>
  <c r="BK22" i="346"/>
  <c r="BK71" i="264"/>
  <c r="BK73" i="264" s="1"/>
  <c r="BC22" i="258"/>
  <c r="BK97" i="261"/>
  <c r="BK35" i="49" s="1"/>
  <c r="BK20" i="262"/>
  <c r="BK27" i="262"/>
  <c r="AY39" i="353"/>
  <c r="BF41" i="49"/>
  <c r="AG39" i="353"/>
  <c r="BF14" i="264"/>
  <c r="AG14" i="264"/>
  <c r="P14" i="264"/>
  <c r="K39" i="346"/>
  <c r="K31" i="346" s="1"/>
  <c r="K35" i="346" s="1"/>
  <c r="K41" i="346" s="1"/>
  <c r="K42" i="346" s="1"/>
  <c r="AG22" i="258"/>
  <c r="L42" i="49"/>
  <c r="J46" i="346"/>
  <c r="J47" i="262"/>
  <c r="J48" i="262" s="1"/>
  <c r="J56" i="262" s="1"/>
  <c r="J57" i="262" s="1"/>
  <c r="AC53" i="264"/>
  <c r="AC55" i="264" s="1"/>
  <c r="K53" i="264"/>
  <c r="K55" i="264" s="1"/>
  <c r="BJ22" i="258"/>
  <c r="L22" i="258"/>
  <c r="BJ14" i="264"/>
  <c r="L41" i="49"/>
  <c r="BE42" i="49"/>
  <c r="W22" i="258"/>
  <c r="W41" i="49"/>
  <c r="AX42" i="49"/>
  <c r="AC22" i="258"/>
  <c r="BE41" i="49"/>
  <c r="AC14" i="264"/>
  <c r="BF42" i="49"/>
  <c r="N198" i="264"/>
  <c r="N200" i="264" s="1"/>
  <c r="AS39" i="353"/>
  <c r="AS22" i="258"/>
  <c r="BI14" i="264"/>
  <c r="J28" i="262"/>
  <c r="J29" i="262" s="1"/>
  <c r="J32" i="262" s="1"/>
  <c r="BI42" i="49"/>
  <c r="AS41" i="49"/>
  <c r="BI41" i="49"/>
  <c r="N22" i="264"/>
  <c r="BL267" i="264"/>
  <c r="BL278" i="264" s="1"/>
  <c r="BJ39" i="353"/>
  <c r="AC39" i="353"/>
  <c r="AC42" i="49"/>
  <c r="W39" i="353"/>
  <c r="W42" i="49"/>
  <c r="N42" i="49"/>
  <c r="N39" i="353"/>
  <c r="AW14" i="264"/>
  <c r="AW41" i="49"/>
  <c r="AW22" i="258"/>
  <c r="AW39" i="353"/>
  <c r="AW42" i="49"/>
  <c r="J14" i="264"/>
  <c r="J41" i="49"/>
  <c r="J22" i="258"/>
  <c r="J24" i="258" s="1"/>
  <c r="K21" i="258" s="1"/>
  <c r="K15" i="258" s="1"/>
  <c r="K17" i="258" s="1"/>
  <c r="K9" i="264" s="1"/>
  <c r="AP42" i="49"/>
  <c r="AP39" i="353"/>
  <c r="BC14" i="264"/>
  <c r="Y41" i="49"/>
  <c r="P41" i="49"/>
  <c r="Y14" i="264"/>
  <c r="AE22" i="258"/>
  <c r="AE41" i="49"/>
  <c r="AY14" i="264"/>
  <c r="AY41" i="49"/>
  <c r="AY22" i="258"/>
  <c r="Y39" i="353"/>
  <c r="AE53" i="264"/>
  <c r="AE55" i="264" s="1"/>
  <c r="BC39" i="353"/>
  <c r="J39" i="353"/>
  <c r="AP22" i="258"/>
  <c r="AP14" i="264"/>
  <c r="BE14" i="264"/>
  <c r="O14" i="264"/>
  <c r="O41" i="49"/>
  <c r="K42" i="49"/>
  <c r="K14" i="264"/>
  <c r="K41" i="49"/>
  <c r="S22" i="264"/>
  <c r="AA198" i="264"/>
  <c r="AA200" i="264" s="1"/>
  <c r="BD198" i="264"/>
  <c r="BD200" i="264" s="1"/>
  <c r="BH198" i="264"/>
  <c r="BH200" i="264" s="1"/>
  <c r="AV198" i="264"/>
  <c r="AV200" i="264" s="1"/>
  <c r="AI198" i="264"/>
  <c r="AI200" i="264" s="1"/>
  <c r="AT198" i="264"/>
  <c r="AT200" i="264" s="1"/>
  <c r="AO198" i="264"/>
  <c r="AO200" i="264" s="1"/>
  <c r="AU198" i="264"/>
  <c r="AU200" i="264" s="1"/>
  <c r="R198" i="264"/>
  <c r="R200" i="264" s="1"/>
  <c r="AB198" i="264"/>
  <c r="AB200" i="264" s="1"/>
  <c r="S198" i="264"/>
  <c r="S200" i="264" s="1"/>
  <c r="AR198" i="264"/>
  <c r="AR200" i="264" s="1"/>
  <c r="BK198" i="264"/>
  <c r="BK200" i="264" s="1"/>
  <c r="AH198" i="264"/>
  <c r="AH200" i="264" s="1"/>
  <c r="Q198" i="264"/>
  <c r="Q200" i="264" s="1"/>
  <c r="AM198" i="264"/>
  <c r="AM200" i="264" s="1"/>
  <c r="AK198" i="264"/>
  <c r="AK200" i="264" s="1"/>
  <c r="AF198" i="264"/>
  <c r="AF200" i="264" s="1"/>
  <c r="T198" i="264"/>
  <c r="T200" i="264" s="1"/>
  <c r="V198" i="264"/>
  <c r="V200" i="264" s="1"/>
  <c r="BB198" i="264"/>
  <c r="BB200" i="264" s="1"/>
  <c r="AQ198" i="264"/>
  <c r="AQ200" i="264" s="1"/>
  <c r="BL12" i="258"/>
  <c r="BL41" i="49" s="1"/>
  <c r="BL25" i="353"/>
  <c r="BL39" i="353" s="1"/>
  <c r="AB39" i="353"/>
  <c r="AB42" i="49"/>
  <c r="BH42" i="49"/>
  <c r="BH39" i="353"/>
  <c r="AU41" i="49"/>
  <c r="AU14" i="264"/>
  <c r="AU22" i="258"/>
  <c r="AU39" i="353"/>
  <c r="AU42" i="49"/>
  <c r="AH53" i="264"/>
  <c r="AH55" i="264" s="1"/>
  <c r="AH22" i="264"/>
  <c r="Q53" i="264"/>
  <c r="Q55" i="264" s="1"/>
  <c r="Q22" i="264"/>
  <c r="AR22" i="258"/>
  <c r="AR41" i="49"/>
  <c r="AR14" i="264"/>
  <c r="BD42" i="49"/>
  <c r="BD39" i="353"/>
  <c r="AF53" i="264"/>
  <c r="AF55" i="264" s="1"/>
  <c r="AF22" i="264"/>
  <c r="T41" i="49"/>
  <c r="T22" i="258"/>
  <c r="T14" i="264"/>
  <c r="S39" i="353"/>
  <c r="S42" i="49"/>
  <c r="R22" i="258"/>
  <c r="R41" i="49"/>
  <c r="R14" i="264"/>
  <c r="AT22" i="258"/>
  <c r="AT14" i="264"/>
  <c r="AT41" i="49"/>
  <c r="AV42" i="49"/>
  <c r="AV39" i="353"/>
  <c r="AR39" i="353"/>
  <c r="AR42" i="49"/>
  <c r="AK14" i="264"/>
  <c r="AK22" i="258"/>
  <c r="AK41" i="49"/>
  <c r="AI41" i="49"/>
  <c r="AI22" i="258"/>
  <c r="AI14" i="264"/>
  <c r="AT42" i="49"/>
  <c r="AT39" i="353"/>
  <c r="AQ42" i="49"/>
  <c r="AQ39" i="353"/>
  <c r="R22" i="264"/>
  <c r="R53" i="264"/>
  <c r="R55" i="264" s="1"/>
  <c r="V39" i="353"/>
  <c r="V42" i="49"/>
  <c r="BB42" i="49"/>
  <c r="BB39" i="353"/>
  <c r="AK42" i="49"/>
  <c r="AK39" i="353"/>
  <c r="T53" i="264"/>
  <c r="T55" i="264" s="1"/>
  <c r="T22" i="264"/>
  <c r="R39" i="353"/>
  <c r="R42" i="49"/>
  <c r="Q42" i="49"/>
  <c r="Q39" i="353"/>
  <c r="V22" i="264"/>
  <c r="V53" i="264"/>
  <c r="V55" i="264" s="1"/>
  <c r="BD41" i="49"/>
  <c r="BD14" i="264"/>
  <c r="BD22" i="258"/>
  <c r="AI39" i="353"/>
  <c r="AI42" i="49"/>
  <c r="AO42" i="49"/>
  <c r="AO39" i="353"/>
  <c r="S41" i="49"/>
  <c r="S22" i="258"/>
  <c r="S14" i="264"/>
  <c r="AA22" i="264"/>
  <c r="AA53" i="264"/>
  <c r="AA55" i="264" s="1"/>
  <c r="AH14" i="264"/>
  <c r="AH41" i="49"/>
  <c r="AH22" i="258"/>
  <c r="AO22" i="258"/>
  <c r="AO14" i="264"/>
  <c r="AO41" i="49"/>
  <c r="BB14" i="264"/>
  <c r="BB41" i="49"/>
  <c r="BB22" i="258"/>
  <c r="AF22" i="258"/>
  <c r="AF41" i="49"/>
  <c r="AF14" i="264"/>
  <c r="AA22" i="258"/>
  <c r="AA14" i="264"/>
  <c r="AA41" i="49"/>
  <c r="AV14" i="264"/>
  <c r="AV22" i="258"/>
  <c r="AV41" i="49"/>
  <c r="Q41" i="49"/>
  <c r="Q22" i="258"/>
  <c r="Q14" i="264"/>
  <c r="AM39" i="353"/>
  <c r="AM42" i="49"/>
  <c r="AQ22" i="258"/>
  <c r="AQ14" i="264"/>
  <c r="AQ41" i="49"/>
  <c r="AB22" i="258"/>
  <c r="AB41" i="49"/>
  <c r="AB14" i="264"/>
  <c r="T39" i="353"/>
  <c r="T42" i="49"/>
  <c r="BH41" i="49"/>
  <c r="BH14" i="264"/>
  <c r="BH22" i="258"/>
  <c r="AA42" i="49"/>
  <c r="AA39" i="353"/>
  <c r="AH42" i="49"/>
  <c r="AH39" i="353"/>
  <c r="V14" i="264"/>
  <c r="V22" i="258"/>
  <c r="V41" i="49"/>
  <c r="AM41" i="49"/>
  <c r="AM22" i="258"/>
  <c r="AM14" i="264"/>
  <c r="AB22" i="264"/>
  <c r="AB53" i="264"/>
  <c r="AB55" i="264" s="1"/>
  <c r="AF42" i="49"/>
  <c r="AF39" i="353"/>
  <c r="BK39" i="353"/>
  <c r="BK41" i="49"/>
  <c r="BK14" i="264"/>
  <c r="BN63" i="261"/>
  <c r="BN64" i="261" s="1"/>
  <c r="BO55" i="261"/>
  <c r="BO57" i="261" s="1"/>
  <c r="BO59" i="261" s="1"/>
  <c r="BO67" i="261" s="1"/>
  <c r="BP45" i="261"/>
  <c r="BP54" i="261"/>
  <c r="BR38" i="261"/>
  <c r="BQ41" i="261"/>
  <c r="BQ43" i="261" s="1"/>
  <c r="BR24" i="28"/>
  <c r="BP67" i="49"/>
  <c r="BP66" i="28"/>
  <c r="BP67" i="28" s="1"/>
  <c r="BP73" i="28" s="1"/>
  <c r="BQ23" i="28"/>
  <c r="BP29" i="28"/>
  <c r="BJ45" i="28" l="1"/>
  <c r="BJ40" i="28"/>
  <c r="BJ41" i="28" s="1"/>
  <c r="BJ46" i="28" s="1"/>
  <c r="BJ77" i="264"/>
  <c r="BJ79" i="264" s="1"/>
  <c r="BJ266" i="264"/>
  <c r="BJ277" i="264" s="1"/>
  <c r="BJ52" i="28"/>
  <c r="BK57" i="260"/>
  <c r="BL55" i="260"/>
  <c r="BK140" i="264"/>
  <c r="BN96" i="261"/>
  <c r="BN24" i="353" s="1"/>
  <c r="O53" i="264"/>
  <c r="O55" i="264" s="1"/>
  <c r="BO69" i="261"/>
  <c r="BO94" i="261" s="1"/>
  <c r="BN193" i="44"/>
  <c r="BM35" i="260"/>
  <c r="BM37" i="260" s="1"/>
  <c r="BM49" i="260" s="1"/>
  <c r="BM51" i="260" s="1"/>
  <c r="AI53" i="264"/>
  <c r="AI55" i="264" s="1"/>
  <c r="L24" i="346"/>
  <c r="M21" i="346" s="1"/>
  <c r="M24" i="346" s="1"/>
  <c r="N21" i="346" s="1"/>
  <c r="N32" i="346" s="1"/>
  <c r="AJ74" i="49"/>
  <c r="AJ70" i="28"/>
  <c r="AJ71" i="28" s="1"/>
  <c r="AJ74" i="28" s="1"/>
  <c r="AJ75" i="28" s="1"/>
  <c r="AJ32" i="49" s="1"/>
  <c r="AJ33" i="49" s="1"/>
  <c r="AJ36" i="49" s="1"/>
  <c r="AJ57" i="28"/>
  <c r="AK51" i="28"/>
  <c r="BL193" i="264"/>
  <c r="BL195" i="264" s="1"/>
  <c r="BL22" i="346"/>
  <c r="K10" i="346"/>
  <c r="BL71" i="264"/>
  <c r="BL73" i="264" s="1"/>
  <c r="BL27" i="262"/>
  <c r="J66" i="262"/>
  <c r="BL40" i="346"/>
  <c r="BL20" i="262"/>
  <c r="K36" i="346"/>
  <c r="K13" i="49" s="1"/>
  <c r="BL97" i="261"/>
  <c r="BL35" i="49" s="1"/>
  <c r="K42" i="262"/>
  <c r="K26" i="262"/>
  <c r="K19" i="262" s="1"/>
  <c r="K23" i="262" s="1"/>
  <c r="K28" i="262" s="1"/>
  <c r="K29" i="262" s="1"/>
  <c r="L26" i="262" s="1"/>
  <c r="L19" i="262" s="1"/>
  <c r="L23" i="262" s="1"/>
  <c r="K23" i="258"/>
  <c r="K24" i="258" s="1"/>
  <c r="K27" i="258" s="1"/>
  <c r="K18" i="258"/>
  <c r="K49" i="49" s="1"/>
  <c r="K271" i="264"/>
  <c r="K282" i="264" s="1"/>
  <c r="J81" i="49"/>
  <c r="J27" i="258"/>
  <c r="BM27" i="262"/>
  <c r="BL14" i="264"/>
  <c r="BL22" i="258"/>
  <c r="BL42" i="49"/>
  <c r="K64" i="49"/>
  <c r="K65" i="49" s="1"/>
  <c r="K46" i="346"/>
  <c r="L39" i="346"/>
  <c r="BO63" i="261"/>
  <c r="BO64" i="261" s="1"/>
  <c r="J62" i="262"/>
  <c r="J63" i="262" s="1"/>
  <c r="K60" i="262" s="1"/>
  <c r="K55" i="262" s="1"/>
  <c r="J67" i="262"/>
  <c r="BP55" i="261"/>
  <c r="BP57" i="261" s="1"/>
  <c r="BP59" i="261" s="1"/>
  <c r="BP67" i="261" s="1"/>
  <c r="BR41" i="261"/>
  <c r="BR43" i="261" s="1"/>
  <c r="BS38" i="261"/>
  <c r="BQ45" i="261"/>
  <c r="BQ54" i="261"/>
  <c r="BR9" i="49"/>
  <c r="BR18" i="28"/>
  <c r="BR12" i="28"/>
  <c r="BR14" i="28" s="1"/>
  <c r="BR19" i="28" s="1"/>
  <c r="BQ65" i="28"/>
  <c r="BQ17" i="28"/>
  <c r="BQ20" i="28" s="1"/>
  <c r="BQ25" i="28" s="1"/>
  <c r="BQ26" i="28" s="1"/>
  <c r="BK61" i="260" l="1"/>
  <c r="BK62" i="260" s="1"/>
  <c r="BK166" i="260" s="1"/>
  <c r="BK171" i="260" s="1"/>
  <c r="BK148" i="264"/>
  <c r="BK150" i="264" s="1"/>
  <c r="BK153" i="264" s="1"/>
  <c r="BK155" i="264" s="1"/>
  <c r="BL57" i="260"/>
  <c r="BL148" i="264" s="1"/>
  <c r="BL150" i="264" s="1"/>
  <c r="BL153" i="264" s="1"/>
  <c r="BL155" i="264" s="1"/>
  <c r="BM55" i="260"/>
  <c r="BM57" i="260" s="1"/>
  <c r="BN11" i="258"/>
  <c r="BL140" i="264"/>
  <c r="BN11" i="346"/>
  <c r="BO96" i="261"/>
  <c r="BO11" i="346" s="1"/>
  <c r="BP69" i="261"/>
  <c r="BP94" i="261" s="1"/>
  <c r="BO193" i="44"/>
  <c r="BN35" i="260"/>
  <c r="BN37" i="260" s="1"/>
  <c r="BN49" i="260" s="1"/>
  <c r="BN51" i="260" s="1"/>
  <c r="BL198" i="264"/>
  <c r="BL200" i="264" s="1"/>
  <c r="N24" i="346"/>
  <c r="O21" i="346" s="1"/>
  <c r="O24" i="346" s="1"/>
  <c r="P21" i="346" s="1"/>
  <c r="M32" i="346"/>
  <c r="AK44" i="28"/>
  <c r="AK48" i="28" s="1"/>
  <c r="AK53" i="28" s="1"/>
  <c r="AK54" i="28" s="1"/>
  <c r="AK69" i="28"/>
  <c r="AJ53" i="264"/>
  <c r="AJ55" i="264" s="1"/>
  <c r="AJ22" i="264"/>
  <c r="J68" i="262"/>
  <c r="J72" i="262" s="1"/>
  <c r="J73" i="262" s="1"/>
  <c r="J74" i="262" s="1"/>
  <c r="K32" i="262"/>
  <c r="K43" i="262"/>
  <c r="L21" i="258"/>
  <c r="L15" i="258" s="1"/>
  <c r="L17" i="258" s="1"/>
  <c r="L18" i="258" s="1"/>
  <c r="L49" i="49" s="1"/>
  <c r="K81" i="49"/>
  <c r="BM40" i="346"/>
  <c r="BM22" i="346"/>
  <c r="BM12" i="258"/>
  <c r="BM22" i="258" s="1"/>
  <c r="BM25" i="353"/>
  <c r="BM42" i="49" s="1"/>
  <c r="BM71" i="264"/>
  <c r="BM73" i="264" s="1"/>
  <c r="BM97" i="261"/>
  <c r="BM35" i="49" s="1"/>
  <c r="BM20" i="262"/>
  <c r="BM193" i="264"/>
  <c r="BM195" i="264" s="1"/>
  <c r="BM267" i="264"/>
  <c r="BM278" i="264" s="1"/>
  <c r="BN193" i="264"/>
  <c r="BN195" i="264" s="1"/>
  <c r="L31" i="346"/>
  <c r="L35" i="346" s="1"/>
  <c r="L10" i="346"/>
  <c r="L13" i="346" s="1"/>
  <c r="L17" i="346" s="1"/>
  <c r="AZ18" i="346" s="1"/>
  <c r="AZ23" i="346" s="1"/>
  <c r="BP63" i="261"/>
  <c r="BP64" i="261" s="1"/>
  <c r="AA18" i="346"/>
  <c r="AA23" i="346" s="1"/>
  <c r="L43" i="262"/>
  <c r="L28" i="262"/>
  <c r="L29" i="262" s="1"/>
  <c r="X18" i="346"/>
  <c r="BQ55" i="261"/>
  <c r="BQ57" i="261" s="1"/>
  <c r="BQ59" i="261" s="1"/>
  <c r="BQ67" i="261" s="1"/>
  <c r="BS41" i="261"/>
  <c r="BS43" i="261" s="1"/>
  <c r="BT38" i="261"/>
  <c r="BR45" i="261"/>
  <c r="BR54" i="261"/>
  <c r="BS9" i="49"/>
  <c r="BQ67" i="49"/>
  <c r="BQ66" i="28"/>
  <c r="BQ67" i="28" s="1"/>
  <c r="BQ73" i="28" s="1"/>
  <c r="BQ29" i="28"/>
  <c r="BR23" i="28"/>
  <c r="BL61" i="260" l="1"/>
  <c r="BL62" i="260" s="1"/>
  <c r="BL166" i="260" s="1"/>
  <c r="BL171" i="260" s="1"/>
  <c r="BL40" i="28" s="1"/>
  <c r="BL41" i="28" s="1"/>
  <c r="BL46" i="28" s="1"/>
  <c r="BK172" i="260"/>
  <c r="BK10" i="49" s="1"/>
  <c r="BK11" i="49" s="1"/>
  <c r="BK31" i="49" s="1"/>
  <c r="BK77" i="264"/>
  <c r="BK79" i="264" s="1"/>
  <c r="BK40" i="28"/>
  <c r="BK41" i="28" s="1"/>
  <c r="BK46" i="28" s="1"/>
  <c r="BK266" i="264"/>
  <c r="BK277" i="264" s="1"/>
  <c r="BK45" i="28"/>
  <c r="BK52" i="28"/>
  <c r="BM61" i="260"/>
  <c r="BM62" i="260" s="1"/>
  <c r="BM166" i="260" s="1"/>
  <c r="BM171" i="260" s="1"/>
  <c r="BM172" i="260" s="1"/>
  <c r="BM10" i="49" s="1"/>
  <c r="BM11" i="49" s="1"/>
  <c r="BM31" i="49" s="1"/>
  <c r="BM148" i="264"/>
  <c r="BM150" i="264" s="1"/>
  <c r="BM153" i="264" s="1"/>
  <c r="BM155" i="264" s="1"/>
  <c r="BN55" i="260"/>
  <c r="BN57" i="260" s="1"/>
  <c r="BN61" i="260" s="1"/>
  <c r="BN62" i="260" s="1"/>
  <c r="BN166" i="260" s="1"/>
  <c r="BN171" i="260" s="1"/>
  <c r="BM140" i="264"/>
  <c r="BO24" i="353"/>
  <c r="BO11" i="258"/>
  <c r="BP96" i="261"/>
  <c r="BP11" i="258" s="1"/>
  <c r="BQ69" i="261"/>
  <c r="BQ94" i="261" s="1"/>
  <c r="O32" i="346"/>
  <c r="BP193" i="44"/>
  <c r="BO35" i="260"/>
  <c r="BO37" i="260" s="1"/>
  <c r="BO49" i="260" s="1"/>
  <c r="BO51" i="260" s="1"/>
  <c r="BM198" i="264"/>
  <c r="BM200" i="264" s="1"/>
  <c r="AK74" i="49"/>
  <c r="AK70" i="28"/>
  <c r="AK71" i="28" s="1"/>
  <c r="AK74" i="28" s="1"/>
  <c r="AK75" i="28" s="1"/>
  <c r="AK32" i="49" s="1"/>
  <c r="AK33" i="49" s="1"/>
  <c r="AK36" i="49" s="1"/>
  <c r="AK57" i="28"/>
  <c r="AL51" i="28"/>
  <c r="L9" i="264"/>
  <c r="L23" i="258"/>
  <c r="L24" i="258" s="1"/>
  <c r="L27" i="258" s="1"/>
  <c r="L271" i="264"/>
  <c r="L282" i="264" s="1"/>
  <c r="J87" i="262"/>
  <c r="BM41" i="49"/>
  <c r="BM14" i="264"/>
  <c r="BN71" i="264"/>
  <c r="BN73" i="264" s="1"/>
  <c r="BN267" i="264"/>
  <c r="BN278" i="264" s="1"/>
  <c r="BN97" i="261"/>
  <c r="BN35" i="49" s="1"/>
  <c r="BN27" i="262"/>
  <c r="BN20" i="262"/>
  <c r="BM39" i="353"/>
  <c r="BN40" i="346"/>
  <c r="BN22" i="346"/>
  <c r="BN25" i="353"/>
  <c r="BN42" i="49" s="1"/>
  <c r="BN12" i="258"/>
  <c r="BN22" i="258" s="1"/>
  <c r="BN198" i="264"/>
  <c r="BN200" i="264" s="1"/>
  <c r="P24" i="346"/>
  <c r="Q21" i="346" s="1"/>
  <c r="P32" i="346"/>
  <c r="L36" i="346"/>
  <c r="L13" i="49" s="1"/>
  <c r="L41" i="346"/>
  <c r="L42" i="346" s="1"/>
  <c r="L42" i="262"/>
  <c r="BQ63" i="261"/>
  <c r="BQ64" i="261" s="1"/>
  <c r="X23" i="346"/>
  <c r="M26" i="262"/>
  <c r="M19" i="262" s="1"/>
  <c r="M23" i="262" s="1"/>
  <c r="L32" i="262"/>
  <c r="J17" i="49"/>
  <c r="J18" i="49" s="1"/>
  <c r="J82" i="262"/>
  <c r="J83" i="262" s="1"/>
  <c r="J88" i="262" s="1"/>
  <c r="J95" i="262"/>
  <c r="BR55" i="261"/>
  <c r="BR57" i="261" s="1"/>
  <c r="BR59" i="261" s="1"/>
  <c r="BR67" i="261" s="1"/>
  <c r="BT41" i="261"/>
  <c r="BT43" i="261" s="1"/>
  <c r="BU38" i="261"/>
  <c r="BS45" i="261"/>
  <c r="BS54" i="261"/>
  <c r="BS18" i="28"/>
  <c r="BS12" i="28"/>
  <c r="BS14" i="28" s="1"/>
  <c r="BS19" i="28" s="1"/>
  <c r="BS24" i="28"/>
  <c r="BR65" i="28"/>
  <c r="BR17" i="28"/>
  <c r="BR20" i="28" s="1"/>
  <c r="BR25" i="28" s="1"/>
  <c r="BR26" i="28" s="1"/>
  <c r="BN148" i="264" l="1"/>
  <c r="BN150" i="264" s="1"/>
  <c r="BN153" i="264" s="1"/>
  <c r="BN155" i="264" s="1"/>
  <c r="BM52" i="28"/>
  <c r="BL52" i="28"/>
  <c r="BM77" i="264"/>
  <c r="BM79" i="264" s="1"/>
  <c r="BL266" i="264"/>
  <c r="BL277" i="264" s="1"/>
  <c r="BL45" i="28"/>
  <c r="BL77" i="264"/>
  <c r="BL79" i="264" s="1"/>
  <c r="BL172" i="260"/>
  <c r="BL10" i="49" s="1"/>
  <c r="BL11" i="49" s="1"/>
  <c r="BL31" i="49" s="1"/>
  <c r="BM266" i="264"/>
  <c r="BM277" i="264" s="1"/>
  <c r="BM40" i="28"/>
  <c r="BM41" i="28" s="1"/>
  <c r="BM46" i="28" s="1"/>
  <c r="BM45" i="28"/>
  <c r="BO55" i="260"/>
  <c r="BO57" i="260" s="1"/>
  <c r="BO61" i="260" s="1"/>
  <c r="BO62" i="260" s="1"/>
  <c r="BO166" i="260" s="1"/>
  <c r="BO171" i="260" s="1"/>
  <c r="BN140" i="264"/>
  <c r="BP24" i="353"/>
  <c r="BP11" i="346"/>
  <c r="BQ96" i="261"/>
  <c r="BQ24" i="353" s="1"/>
  <c r="BR69" i="261"/>
  <c r="BR94" i="261" s="1"/>
  <c r="BR96" i="261" s="1"/>
  <c r="BR24" i="353" s="1"/>
  <c r="BQ193" i="44"/>
  <c r="BP35" i="260"/>
  <c r="BP37" i="260" s="1"/>
  <c r="BP49" i="260" s="1"/>
  <c r="BP51" i="260" s="1"/>
  <c r="BN40" i="28"/>
  <c r="BN41" i="28" s="1"/>
  <c r="BN46" i="28" s="1"/>
  <c r="BN45" i="28"/>
  <c r="BN172" i="260"/>
  <c r="BN10" i="49" s="1"/>
  <c r="BN11" i="49" s="1"/>
  <c r="BN31" i="49" s="1"/>
  <c r="BN52" i="28"/>
  <c r="BN77" i="264"/>
  <c r="BN79" i="264" s="1"/>
  <c r="BN266" i="264"/>
  <c r="BN277" i="264" s="1"/>
  <c r="AL69" i="28"/>
  <c r="AL44" i="28"/>
  <c r="AL48" i="28" s="1"/>
  <c r="AL53" i="28" s="1"/>
  <c r="AL54" i="28" s="1"/>
  <c r="AK22" i="264"/>
  <c r="AK53" i="264"/>
  <c r="AK55" i="264" s="1"/>
  <c r="L81" i="49"/>
  <c r="M21" i="258"/>
  <c r="M15" i="258" s="1"/>
  <c r="M17" i="258" s="1"/>
  <c r="M23" i="258" s="1"/>
  <c r="M24" i="258" s="1"/>
  <c r="N21" i="258" s="1"/>
  <c r="N15" i="258" s="1"/>
  <c r="N17" i="258" s="1"/>
  <c r="J90" i="262"/>
  <c r="J268" i="264" s="1"/>
  <c r="J279" i="264" s="1"/>
  <c r="BO71" i="264"/>
  <c r="BO73" i="264" s="1"/>
  <c r="BN39" i="353"/>
  <c r="BN41" i="49"/>
  <c r="BN14" i="264"/>
  <c r="BO267" i="264"/>
  <c r="BO278" i="264" s="1"/>
  <c r="BO25" i="353"/>
  <c r="BO39" i="353" s="1"/>
  <c r="BO12" i="258"/>
  <c r="BO22" i="258" s="1"/>
  <c r="BO40" i="346"/>
  <c r="BO193" i="264"/>
  <c r="BO195" i="264" s="1"/>
  <c r="BO27" i="262"/>
  <c r="BO20" i="262"/>
  <c r="BO97" i="261"/>
  <c r="BO35" i="49" s="1"/>
  <c r="BO22" i="346"/>
  <c r="BP267" i="264"/>
  <c r="BP278" i="264" s="1"/>
  <c r="L64" i="49"/>
  <c r="L65" i="49" s="1"/>
  <c r="M39" i="346"/>
  <c r="L46" i="346"/>
  <c r="Q24" i="346"/>
  <c r="R21" i="346" s="1"/>
  <c r="Q32" i="346"/>
  <c r="BR63" i="261"/>
  <c r="BR64" i="261" s="1"/>
  <c r="J42" i="258"/>
  <c r="J43" i="258" s="1"/>
  <c r="J47" i="258" s="1"/>
  <c r="J74" i="258"/>
  <c r="M28" i="262"/>
  <c r="M29" i="262" s="1"/>
  <c r="M43" i="262"/>
  <c r="BS55" i="261"/>
  <c r="BS57" i="261" s="1"/>
  <c r="BS59" i="261" s="1"/>
  <c r="BS67" i="261" s="1"/>
  <c r="BU41" i="261"/>
  <c r="BU43" i="261" s="1"/>
  <c r="BV38" i="261"/>
  <c r="BT45" i="261"/>
  <c r="BT54" i="261"/>
  <c r="BR67" i="49"/>
  <c r="BR29" i="28"/>
  <c r="BS23" i="28"/>
  <c r="BR66" i="28"/>
  <c r="BR67" i="28" s="1"/>
  <c r="BR73" i="28" s="1"/>
  <c r="BO148" i="264" l="1"/>
  <c r="BO150" i="264" s="1"/>
  <c r="BO153" i="264" s="1"/>
  <c r="BO155" i="264" s="1"/>
  <c r="BP55" i="260"/>
  <c r="BP57" i="260" s="1"/>
  <c r="BP148" i="264" s="1"/>
  <c r="BP150" i="264" s="1"/>
  <c r="BQ11" i="258"/>
  <c r="BQ12" i="258" s="1"/>
  <c r="BQ41" i="49" s="1"/>
  <c r="BO140" i="264"/>
  <c r="BQ11" i="346"/>
  <c r="BR11" i="258"/>
  <c r="BR11" i="346"/>
  <c r="BS69" i="261"/>
  <c r="BS94" i="261" s="1"/>
  <c r="BS96" i="261" s="1"/>
  <c r="BS11" i="258" s="1"/>
  <c r="BR193" i="44"/>
  <c r="BQ35" i="260"/>
  <c r="BQ37" i="260" s="1"/>
  <c r="BQ49" i="260" s="1"/>
  <c r="BQ51" i="260" s="1"/>
  <c r="BO52" i="28"/>
  <c r="BO45" i="28"/>
  <c r="BO172" i="260"/>
  <c r="BO10" i="49" s="1"/>
  <c r="BO11" i="49" s="1"/>
  <c r="BO31" i="49" s="1"/>
  <c r="BO266" i="264"/>
  <c r="BO277" i="264" s="1"/>
  <c r="BO40" i="28"/>
  <c r="BO41" i="28" s="1"/>
  <c r="BO46" i="28" s="1"/>
  <c r="BO77" i="264"/>
  <c r="BO79" i="264" s="1"/>
  <c r="BO198" i="264"/>
  <c r="BO200" i="264" s="1"/>
  <c r="M271" i="264"/>
  <c r="M282" i="264" s="1"/>
  <c r="M81" i="49"/>
  <c r="M9" i="264"/>
  <c r="M27" i="258"/>
  <c r="AL74" i="49"/>
  <c r="AL57" i="28"/>
  <c r="AM51" i="28"/>
  <c r="AL70" i="28"/>
  <c r="AL71" i="28" s="1"/>
  <c r="AL74" i="28" s="1"/>
  <c r="AL75" i="28" s="1"/>
  <c r="AL32" i="49" s="1"/>
  <c r="AL33" i="49" s="1"/>
  <c r="AL36" i="49" s="1"/>
  <c r="J91" i="262"/>
  <c r="J38" i="49" s="1"/>
  <c r="J39" i="49" s="1"/>
  <c r="J43" i="49" s="1"/>
  <c r="J96" i="262"/>
  <c r="J97" i="262" s="1"/>
  <c r="J100" i="262" s="1"/>
  <c r="M18" i="258"/>
  <c r="M49" i="49" s="1"/>
  <c r="BO42" i="49"/>
  <c r="BO14" i="264"/>
  <c r="BO41" i="49"/>
  <c r="BQ193" i="264"/>
  <c r="BQ195" i="264" s="1"/>
  <c r="BP20" i="262"/>
  <c r="BP25" i="353"/>
  <c r="BP39" i="353" s="1"/>
  <c r="BP12" i="258"/>
  <c r="BP22" i="258" s="1"/>
  <c r="BP193" i="264"/>
  <c r="BP195" i="264" s="1"/>
  <c r="BP97" i="261"/>
  <c r="BP35" i="49" s="1"/>
  <c r="BP71" i="264"/>
  <c r="BP73" i="264" s="1"/>
  <c r="BP27" i="262"/>
  <c r="BP40" i="346"/>
  <c r="BP22" i="346"/>
  <c r="R32" i="346"/>
  <c r="R24" i="346"/>
  <c r="S21" i="346" s="1"/>
  <c r="M10" i="346"/>
  <c r="M13" i="346" s="1"/>
  <c r="M17" i="346" s="1"/>
  <c r="BA18" i="346" s="1"/>
  <c r="BA23" i="346" s="1"/>
  <c r="M31" i="346"/>
  <c r="M35" i="346" s="1"/>
  <c r="BQ25" i="353"/>
  <c r="BQ42" i="49" s="1"/>
  <c r="BS63" i="261"/>
  <c r="BS64" i="261" s="1"/>
  <c r="N18" i="258"/>
  <c r="N49" i="49" s="1"/>
  <c r="N271" i="264"/>
  <c r="N282" i="264" s="1"/>
  <c r="N23" i="258"/>
  <c r="N24" i="258" s="1"/>
  <c r="N9" i="264"/>
  <c r="N26" i="262"/>
  <c r="N19" i="262" s="1"/>
  <c r="N23" i="262" s="1"/>
  <c r="M32" i="262"/>
  <c r="BT55" i="261"/>
  <c r="BT57" i="261" s="1"/>
  <c r="BT59" i="261" s="1"/>
  <c r="BT67" i="261" s="1"/>
  <c r="BW38" i="261"/>
  <c r="BV41" i="261"/>
  <c r="BV43" i="261" s="1"/>
  <c r="BU45" i="261"/>
  <c r="BU54" i="261"/>
  <c r="BT9" i="49"/>
  <c r="BT12" i="28"/>
  <c r="BT14" i="28" s="1"/>
  <c r="BT19" i="28" s="1"/>
  <c r="BT18" i="28"/>
  <c r="BT24" i="28"/>
  <c r="BS65" i="28"/>
  <c r="BS17" i="28"/>
  <c r="BS20" i="28" s="1"/>
  <c r="BS25" i="28" s="1"/>
  <c r="BS26" i="28" s="1"/>
  <c r="BP61" i="260" l="1"/>
  <c r="BP62" i="260" s="1"/>
  <c r="BP166" i="260" s="1"/>
  <c r="BP171" i="260" s="1"/>
  <c r="BP45" i="28" s="1"/>
  <c r="BQ55" i="260"/>
  <c r="BQ57" i="260" s="1"/>
  <c r="BQ61" i="260" s="1"/>
  <c r="BQ62" i="260" s="1"/>
  <c r="BQ166" i="260" s="1"/>
  <c r="BQ171" i="260" s="1"/>
  <c r="BP153" i="264"/>
  <c r="BP155" i="264" s="1"/>
  <c r="BP140" i="264"/>
  <c r="BS11" i="346"/>
  <c r="BS24" i="353"/>
  <c r="BT69" i="261"/>
  <c r="BT94" i="261" s="1"/>
  <c r="BT96" i="261" s="1"/>
  <c r="BT24" i="353" s="1"/>
  <c r="BS193" i="44"/>
  <c r="BR35" i="260"/>
  <c r="BR37" i="260" s="1"/>
  <c r="BR49" i="260" s="1"/>
  <c r="BR51" i="260" s="1"/>
  <c r="BP198" i="264"/>
  <c r="BP200" i="264" s="1"/>
  <c r="J291" i="264"/>
  <c r="J292" i="264" s="1"/>
  <c r="J294" i="264" s="1"/>
  <c r="J296" i="264" s="1"/>
  <c r="J76" i="49"/>
  <c r="J287" i="264"/>
  <c r="J289" i="264" s="1"/>
  <c r="K94" i="262"/>
  <c r="K86" i="262" s="1"/>
  <c r="AL53" i="264"/>
  <c r="AL55" i="264" s="1"/>
  <c r="AL22" i="264"/>
  <c r="AM69" i="28"/>
  <c r="AM44" i="28"/>
  <c r="AM48" i="28" s="1"/>
  <c r="AM53" i="28" s="1"/>
  <c r="AM54" i="28" s="1"/>
  <c r="J93" i="264"/>
  <c r="J94" i="264" s="1"/>
  <c r="J96" i="264" s="1"/>
  <c r="J97" i="264" s="1"/>
  <c r="J100" i="264" s="1"/>
  <c r="J59" i="264"/>
  <c r="J61" i="264" s="1"/>
  <c r="BP14" i="264"/>
  <c r="BQ97" i="261"/>
  <c r="BQ35" i="49" s="1"/>
  <c r="BQ20" i="262"/>
  <c r="BQ27" i="262"/>
  <c r="BQ40" i="346"/>
  <c r="BQ267" i="264"/>
  <c r="BQ278" i="264" s="1"/>
  <c r="BQ71" i="264"/>
  <c r="BQ73" i="264" s="1"/>
  <c r="BQ22" i="346"/>
  <c r="BP42" i="49"/>
  <c r="BP41" i="49"/>
  <c r="BQ198" i="264"/>
  <c r="BQ200" i="264" s="1"/>
  <c r="M41" i="346"/>
  <c r="M42" i="346" s="1"/>
  <c r="M36" i="346"/>
  <c r="M13" i="49" s="1"/>
  <c r="M42" i="262"/>
  <c r="S24" i="346"/>
  <c r="T21" i="346" s="1"/>
  <c r="S32" i="346"/>
  <c r="BQ22" i="258"/>
  <c r="BQ14" i="264"/>
  <c r="BQ39" i="353"/>
  <c r="BT63" i="261"/>
  <c r="BT64" i="261" s="1"/>
  <c r="N28" i="262"/>
  <c r="N29" i="262" s="1"/>
  <c r="N43" i="262"/>
  <c r="N81" i="49"/>
  <c r="N27" i="258"/>
  <c r="O21" i="258"/>
  <c r="O15" i="258" s="1"/>
  <c r="O17" i="258" s="1"/>
  <c r="BU55" i="261"/>
  <c r="BU57" i="261" s="1"/>
  <c r="BU59" i="261" s="1"/>
  <c r="BU67" i="261" s="1"/>
  <c r="BV45" i="261"/>
  <c r="BV54" i="261"/>
  <c r="BX38" i="261"/>
  <c r="BW41" i="261"/>
  <c r="BW43" i="261" s="1"/>
  <c r="BS67" i="49"/>
  <c r="BS66" i="28"/>
  <c r="BS67" i="28" s="1"/>
  <c r="BS73" i="28" s="1"/>
  <c r="BT23" i="28"/>
  <c r="BS29" i="28"/>
  <c r="BP266" i="264" l="1"/>
  <c r="BP277" i="264" s="1"/>
  <c r="BP172" i="260"/>
  <c r="BP10" i="49" s="1"/>
  <c r="BP11" i="49" s="1"/>
  <c r="BP31" i="49" s="1"/>
  <c r="BP52" i="28"/>
  <c r="BP40" i="28"/>
  <c r="BP41" i="28" s="1"/>
  <c r="BP46" i="28" s="1"/>
  <c r="BP77" i="264"/>
  <c r="BP79" i="264" s="1"/>
  <c r="BQ148" i="264"/>
  <c r="BQ150" i="264" s="1"/>
  <c r="BQ153" i="264" s="1"/>
  <c r="BQ155" i="264" s="1"/>
  <c r="BR55" i="260"/>
  <c r="BT11" i="346"/>
  <c r="BQ140" i="264"/>
  <c r="BT11" i="258"/>
  <c r="BU69" i="261"/>
  <c r="BU94" i="261" s="1"/>
  <c r="BT193" i="44"/>
  <c r="BS35" i="260"/>
  <c r="BS37" i="260" s="1"/>
  <c r="BS49" i="260" s="1"/>
  <c r="BS51" i="260" s="1"/>
  <c r="BQ77" i="264"/>
  <c r="BQ79" i="264" s="1"/>
  <c r="BQ172" i="260"/>
  <c r="BQ10" i="49" s="1"/>
  <c r="BQ11" i="49" s="1"/>
  <c r="BQ31" i="49" s="1"/>
  <c r="BQ52" i="28"/>
  <c r="BQ40" i="28"/>
  <c r="BQ41" i="28" s="1"/>
  <c r="BQ46" i="28" s="1"/>
  <c r="BQ45" i="28"/>
  <c r="BQ266" i="264"/>
  <c r="BQ277" i="264" s="1"/>
  <c r="AM57" i="28"/>
  <c r="AN51" i="28"/>
  <c r="AM74" i="49"/>
  <c r="AM70" i="28"/>
  <c r="AM71" i="28" s="1"/>
  <c r="AM74" i="28" s="1"/>
  <c r="AM75" i="28" s="1"/>
  <c r="AM32" i="49" s="1"/>
  <c r="AM33" i="49" s="1"/>
  <c r="AM36" i="49" s="1"/>
  <c r="BR22" i="346"/>
  <c r="BR71" i="264"/>
  <c r="BR73" i="264" s="1"/>
  <c r="BR25" i="353"/>
  <c r="BR39" i="353" s="1"/>
  <c r="BR40" i="346"/>
  <c r="BR267" i="264"/>
  <c r="BR278" i="264" s="1"/>
  <c r="BR97" i="261"/>
  <c r="BR35" i="49" s="1"/>
  <c r="BR193" i="264"/>
  <c r="BR195" i="264" s="1"/>
  <c r="BR27" i="262"/>
  <c r="BR20" i="262"/>
  <c r="BR12" i="258"/>
  <c r="BR14" i="264" s="1"/>
  <c r="T32" i="346"/>
  <c r="T24" i="346"/>
  <c r="U21" i="346" s="1"/>
  <c r="N39" i="346"/>
  <c r="M46" i="346"/>
  <c r="M64" i="49"/>
  <c r="M65" i="49" s="1"/>
  <c r="BU63" i="261"/>
  <c r="BU64" i="261" s="1"/>
  <c r="O26" i="262"/>
  <c r="O19" i="262" s="1"/>
  <c r="O23" i="262" s="1"/>
  <c r="N32" i="262"/>
  <c r="O23" i="258"/>
  <c r="O24" i="258" s="1"/>
  <c r="O271" i="264"/>
  <c r="O282" i="264" s="1"/>
  <c r="O9" i="264"/>
  <c r="O18" i="258"/>
  <c r="O49" i="49" s="1"/>
  <c r="BV55" i="261"/>
  <c r="BV57" i="261" s="1"/>
  <c r="BV59" i="261" s="1"/>
  <c r="BV67" i="261" s="1"/>
  <c r="BW45" i="261"/>
  <c r="BW54" i="261"/>
  <c r="BY38" i="261"/>
  <c r="BX41" i="261"/>
  <c r="BX43" i="261" s="1"/>
  <c r="BU9" i="49"/>
  <c r="BU18" i="28"/>
  <c r="BU24" i="28"/>
  <c r="BU12" i="28"/>
  <c r="BU14" i="28" s="1"/>
  <c r="BU19" i="28" s="1"/>
  <c r="BT65" i="28"/>
  <c r="BT17" i="28"/>
  <c r="BT20" i="28" s="1"/>
  <c r="BT25" i="28" s="1"/>
  <c r="BT26" i="28" s="1"/>
  <c r="BR57" i="260" l="1"/>
  <c r="BS55" i="260"/>
  <c r="BS57" i="260" s="1"/>
  <c r="BS61" i="260" s="1"/>
  <c r="BS62" i="260" s="1"/>
  <c r="BS166" i="260" s="1"/>
  <c r="BS171" i="260" s="1"/>
  <c r="BR140" i="264"/>
  <c r="BU96" i="261"/>
  <c r="BV69" i="261"/>
  <c r="BV94" i="261" s="1"/>
  <c r="BV96" i="261" s="1"/>
  <c r="BV24" i="353" s="1"/>
  <c r="BU193" i="44"/>
  <c r="BT35" i="260"/>
  <c r="BT37" i="260" s="1"/>
  <c r="BT49" i="260" s="1"/>
  <c r="BT51" i="260" s="1"/>
  <c r="BR198" i="264"/>
  <c r="BR200" i="264" s="1"/>
  <c r="AM22" i="264"/>
  <c r="AM53" i="264"/>
  <c r="AM55" i="264" s="1"/>
  <c r="AN69" i="28"/>
  <c r="AN44" i="28"/>
  <c r="AN48" i="28" s="1"/>
  <c r="AN53" i="28" s="1"/>
  <c r="AN54" i="28" s="1"/>
  <c r="BR42" i="49"/>
  <c r="BS12" i="258"/>
  <c r="BS14" i="264" s="1"/>
  <c r="BS25" i="353"/>
  <c r="BS39" i="353" s="1"/>
  <c r="BR41" i="49"/>
  <c r="BR22" i="258"/>
  <c r="BS97" i="261"/>
  <c r="BS35" i="49" s="1"/>
  <c r="BS193" i="264"/>
  <c r="BS195" i="264" s="1"/>
  <c r="BS27" i="262"/>
  <c r="BS71" i="264"/>
  <c r="BS73" i="264" s="1"/>
  <c r="BS267" i="264"/>
  <c r="BS278" i="264" s="1"/>
  <c r="BS22" i="346"/>
  <c r="BS40" i="346"/>
  <c r="BS20" i="262"/>
  <c r="BT267" i="264"/>
  <c r="BT278" i="264" s="1"/>
  <c r="N31" i="346"/>
  <c r="N35" i="346" s="1"/>
  <c r="N10" i="346"/>
  <c r="N13" i="346" s="1"/>
  <c r="N17" i="346" s="1"/>
  <c r="BB18" i="346" s="1"/>
  <c r="BB23" i="346" s="1"/>
  <c r="U32" i="346"/>
  <c r="U24" i="346"/>
  <c r="V21" i="346" s="1"/>
  <c r="BV63" i="261"/>
  <c r="BV64" i="261" s="1"/>
  <c r="AC18" i="346"/>
  <c r="AC23" i="346" s="1"/>
  <c r="P21" i="258"/>
  <c r="P15" i="258" s="1"/>
  <c r="P17" i="258" s="1"/>
  <c r="O27" i="258"/>
  <c r="O81" i="49"/>
  <c r="O28" i="262"/>
  <c r="O29" i="262" s="1"/>
  <c r="O43" i="262"/>
  <c r="Z18" i="346"/>
  <c r="BW55" i="261"/>
  <c r="BW57" i="261" s="1"/>
  <c r="BW59" i="261" s="1"/>
  <c r="BW67" i="261" s="1"/>
  <c r="BX45" i="261"/>
  <c r="BX54" i="261"/>
  <c r="BY41" i="261"/>
  <c r="BY43" i="261" s="1"/>
  <c r="BZ38" i="261"/>
  <c r="BV24" i="28"/>
  <c r="BT67" i="49"/>
  <c r="BT66" i="28"/>
  <c r="BT67" i="28" s="1"/>
  <c r="BT73" i="28" s="1"/>
  <c r="BU23" i="28"/>
  <c r="BT29" i="28"/>
  <c r="BS148" i="264" l="1"/>
  <c r="BS150" i="264" s="1"/>
  <c r="BS153" i="264" s="1"/>
  <c r="BS155" i="264" s="1"/>
  <c r="BR61" i="260"/>
  <c r="BR62" i="260" s="1"/>
  <c r="BR166" i="260" s="1"/>
  <c r="BR171" i="260" s="1"/>
  <c r="BR148" i="264"/>
  <c r="BR150" i="264" s="1"/>
  <c r="BR153" i="264" s="1"/>
  <c r="BR155" i="264" s="1"/>
  <c r="BT55" i="260"/>
  <c r="BT57" i="260" s="1"/>
  <c r="BT61" i="260" s="1"/>
  <c r="BT62" i="260" s="1"/>
  <c r="BT166" i="260" s="1"/>
  <c r="BT171" i="260" s="1"/>
  <c r="BV11" i="258"/>
  <c r="BS140" i="264"/>
  <c r="BV11" i="346"/>
  <c r="BU11" i="258"/>
  <c r="BU11" i="346"/>
  <c r="BU24" i="353"/>
  <c r="BW69" i="261"/>
  <c r="BW94" i="261" s="1"/>
  <c r="BW96" i="261" s="1"/>
  <c r="BW11" i="258" s="1"/>
  <c r="BV193" i="44"/>
  <c r="BU35" i="260"/>
  <c r="BU37" i="260" s="1"/>
  <c r="BU49" i="260" s="1"/>
  <c r="BU51" i="260" s="1"/>
  <c r="BS77" i="264"/>
  <c r="BS79" i="264" s="1"/>
  <c r="BS172" i="260"/>
  <c r="BS10" i="49" s="1"/>
  <c r="BS11" i="49" s="1"/>
  <c r="BS31" i="49" s="1"/>
  <c r="BS266" i="264"/>
  <c r="BS277" i="264" s="1"/>
  <c r="BS40" i="28"/>
  <c r="BS41" i="28" s="1"/>
  <c r="BS46" i="28" s="1"/>
  <c r="BS52" i="28"/>
  <c r="BS45" i="28"/>
  <c r="AN57" i="28"/>
  <c r="AN74" i="49"/>
  <c r="AO51" i="28"/>
  <c r="AN70" i="28"/>
  <c r="AN71" i="28" s="1"/>
  <c r="AN74" i="28" s="1"/>
  <c r="AN75" i="28" s="1"/>
  <c r="AN32" i="49" s="1"/>
  <c r="AN33" i="49" s="1"/>
  <c r="AN36" i="49" s="1"/>
  <c r="BS198" i="264"/>
  <c r="BS200" i="264" s="1"/>
  <c r="BS22" i="258"/>
  <c r="BS42" i="49"/>
  <c r="BS41" i="49"/>
  <c r="BT40" i="346"/>
  <c r="BT12" i="258"/>
  <c r="BT22" i="258" s="1"/>
  <c r="BT25" i="353"/>
  <c r="BT39" i="353" s="1"/>
  <c r="BT22" i="346"/>
  <c r="BT27" i="262"/>
  <c r="BT193" i="264"/>
  <c r="BT195" i="264" s="1"/>
  <c r="BT20" i="262"/>
  <c r="BT71" i="264"/>
  <c r="BT73" i="264" s="1"/>
  <c r="BT97" i="261"/>
  <c r="BT35" i="49" s="1"/>
  <c r="V24" i="346"/>
  <c r="W21" i="346" s="1"/>
  <c r="V32" i="346"/>
  <c r="N42" i="262"/>
  <c r="N36" i="346"/>
  <c r="N13" i="49" s="1"/>
  <c r="N41" i="346"/>
  <c r="N42" i="346" s="1"/>
  <c r="BW63" i="261"/>
  <c r="BW64" i="261" s="1"/>
  <c r="Z23" i="346"/>
  <c r="P9" i="264"/>
  <c r="P23" i="258"/>
  <c r="P24" i="258" s="1"/>
  <c r="P18" i="258"/>
  <c r="P49" i="49" s="1"/>
  <c r="P271" i="264"/>
  <c r="P282" i="264" s="1"/>
  <c r="P26" i="262"/>
  <c r="P19" i="262" s="1"/>
  <c r="P23" i="262" s="1"/>
  <c r="O32" i="262"/>
  <c r="BX55" i="261"/>
  <c r="BX57" i="261" s="1"/>
  <c r="BX59" i="261" s="1"/>
  <c r="BX67" i="261" s="1"/>
  <c r="CA38" i="261"/>
  <c r="CA41" i="261" s="1"/>
  <c r="CA43" i="261" s="1"/>
  <c r="BZ41" i="261"/>
  <c r="BZ43" i="261" s="1"/>
  <c r="BY45" i="261"/>
  <c r="BY54" i="261"/>
  <c r="BV18" i="28"/>
  <c r="BV9" i="49"/>
  <c r="BV12" i="28"/>
  <c r="BV14" i="28" s="1"/>
  <c r="BV19" i="28" s="1"/>
  <c r="BU65" i="28"/>
  <c r="BU17" i="28"/>
  <c r="BU20" i="28" s="1"/>
  <c r="BU25" i="28" s="1"/>
  <c r="BU26" i="28" s="1"/>
  <c r="BT148" i="264" l="1"/>
  <c r="BT150" i="264" s="1"/>
  <c r="BT153" i="264" s="1"/>
  <c r="BT155" i="264" s="1"/>
  <c r="BR172" i="260"/>
  <c r="BR10" i="49" s="1"/>
  <c r="BR11" i="49" s="1"/>
  <c r="BR31" i="49" s="1"/>
  <c r="BR52" i="28"/>
  <c r="BR77" i="264"/>
  <c r="BR79" i="264" s="1"/>
  <c r="BR266" i="264"/>
  <c r="BR277" i="264" s="1"/>
  <c r="BR40" i="28"/>
  <c r="BR41" i="28" s="1"/>
  <c r="BR46" i="28" s="1"/>
  <c r="BR45" i="28"/>
  <c r="BU55" i="260"/>
  <c r="BU57" i="260" s="1"/>
  <c r="BU148" i="264" s="1"/>
  <c r="BU150" i="264" s="1"/>
  <c r="BT140" i="264"/>
  <c r="BW11" i="346"/>
  <c r="BW24" i="353"/>
  <c r="BX69" i="261"/>
  <c r="BX94" i="261" s="1"/>
  <c r="BW193" i="44"/>
  <c r="BV35" i="260"/>
  <c r="BV37" i="260" s="1"/>
  <c r="BV49" i="260" s="1"/>
  <c r="BV51" i="260" s="1"/>
  <c r="BT40" i="28"/>
  <c r="BT41" i="28" s="1"/>
  <c r="BT46" i="28" s="1"/>
  <c r="BT77" i="264"/>
  <c r="BT79" i="264" s="1"/>
  <c r="BT52" i="28"/>
  <c r="BT266" i="264"/>
  <c r="BT277" i="264" s="1"/>
  <c r="BT45" i="28"/>
  <c r="BT172" i="260"/>
  <c r="BT10" i="49" s="1"/>
  <c r="BT11" i="49" s="1"/>
  <c r="BT31" i="49" s="1"/>
  <c r="BT198" i="264"/>
  <c r="BT200" i="264" s="1"/>
  <c r="AN53" i="264"/>
  <c r="AN55" i="264" s="1"/>
  <c r="AN22" i="264"/>
  <c r="AO69" i="28"/>
  <c r="AO44" i="28"/>
  <c r="AO48" i="28" s="1"/>
  <c r="AO53" i="28" s="1"/>
  <c r="AO54" i="28" s="1"/>
  <c r="BT41" i="49"/>
  <c r="BT42" i="49"/>
  <c r="BT14" i="264"/>
  <c r="BU193" i="264"/>
  <c r="BU195" i="264" s="1"/>
  <c r="BU25" i="353"/>
  <c r="BU39" i="353" s="1"/>
  <c r="BU12" i="258"/>
  <c r="BU14" i="264" s="1"/>
  <c r="BU22" i="346"/>
  <c r="BU40" i="346"/>
  <c r="BU27" i="262"/>
  <c r="BU71" i="264"/>
  <c r="BU73" i="264" s="1"/>
  <c r="BU267" i="264"/>
  <c r="BU278" i="264" s="1"/>
  <c r="BU20" i="262"/>
  <c r="BU97" i="261"/>
  <c r="BU35" i="49" s="1"/>
  <c r="N64" i="49"/>
  <c r="N65" i="49" s="1"/>
  <c r="N46" i="346"/>
  <c r="O39" i="346"/>
  <c r="W24" i="346"/>
  <c r="X21" i="346" s="1"/>
  <c r="W32" i="346"/>
  <c r="BX63" i="261"/>
  <c r="BX64" i="261" s="1"/>
  <c r="P43" i="262"/>
  <c r="P28" i="262"/>
  <c r="P29" i="262" s="1"/>
  <c r="P81" i="49"/>
  <c r="P27" i="258"/>
  <c r="Q21" i="258"/>
  <c r="Q15" i="258" s="1"/>
  <c r="Q17" i="258" s="1"/>
  <c r="BY55" i="261"/>
  <c r="BY57" i="261" s="1"/>
  <c r="BY59" i="261" s="1"/>
  <c r="BY67" i="261" s="1"/>
  <c r="BZ45" i="261"/>
  <c r="BZ54" i="261"/>
  <c r="CA45" i="261"/>
  <c r="CA54" i="261"/>
  <c r="BU67" i="49"/>
  <c r="BU66" i="28"/>
  <c r="BU67" i="28" s="1"/>
  <c r="BU73" i="28" s="1"/>
  <c r="BU29" i="28"/>
  <c r="BV23" i="28"/>
  <c r="BU61" i="260" l="1"/>
  <c r="BU62" i="260" s="1"/>
  <c r="BU166" i="260" s="1"/>
  <c r="BU171" i="260" s="1"/>
  <c r="BU172" i="260" s="1"/>
  <c r="BU10" i="49" s="1"/>
  <c r="BU11" i="49" s="1"/>
  <c r="BU31" i="49" s="1"/>
  <c r="BV55" i="260"/>
  <c r="BV57" i="260" s="1"/>
  <c r="BV61" i="260" s="1"/>
  <c r="BV62" i="260" s="1"/>
  <c r="BV166" i="260" s="1"/>
  <c r="BV171" i="260" s="1"/>
  <c r="BU153" i="264"/>
  <c r="BU155" i="264" s="1"/>
  <c r="BU140" i="264"/>
  <c r="BX96" i="261"/>
  <c r="BX24" i="353" s="1"/>
  <c r="BY69" i="261"/>
  <c r="BY94" i="261" s="1"/>
  <c r="BY96" i="261" s="1"/>
  <c r="BY11" i="346" s="1"/>
  <c r="BX193" i="44"/>
  <c r="BW35" i="260"/>
  <c r="BW37" i="260" s="1"/>
  <c r="BW49" i="260" s="1"/>
  <c r="BW51" i="260" s="1"/>
  <c r="AO74" i="49"/>
  <c r="AO70" i="28"/>
  <c r="AO71" i="28" s="1"/>
  <c r="AO74" i="28" s="1"/>
  <c r="AO75" i="28" s="1"/>
  <c r="AO32" i="49" s="1"/>
  <c r="AO33" i="49" s="1"/>
  <c r="AO36" i="49" s="1"/>
  <c r="AP51" i="28"/>
  <c r="AO57" i="28"/>
  <c r="BU42" i="49"/>
  <c r="BU198" i="264"/>
  <c r="BU200" i="264" s="1"/>
  <c r="BU41" i="49"/>
  <c r="BU22" i="258"/>
  <c r="BV40" i="346"/>
  <c r="BV27" i="262"/>
  <c r="BV267" i="264"/>
  <c r="BV278" i="264" s="1"/>
  <c r="BV20" i="262"/>
  <c r="BV22" i="346"/>
  <c r="BV71" i="264"/>
  <c r="BV73" i="264" s="1"/>
  <c r="BV97" i="261"/>
  <c r="BV35" i="49" s="1"/>
  <c r="BV193" i="264"/>
  <c r="BV195" i="264" s="1"/>
  <c r="BV12" i="258"/>
  <c r="BV41" i="49" s="1"/>
  <c r="BV25" i="353"/>
  <c r="BV39" i="353" s="1"/>
  <c r="O10" i="346"/>
  <c r="O13" i="346" s="1"/>
  <c r="O17" i="346" s="1"/>
  <c r="BC18" i="346" s="1"/>
  <c r="BC23" i="346" s="1"/>
  <c r="O31" i="346"/>
  <c r="O35" i="346" s="1"/>
  <c r="X32" i="346"/>
  <c r="X24" i="346"/>
  <c r="Y21" i="346" s="1"/>
  <c r="BY63" i="261"/>
  <c r="BY64" i="261" s="1"/>
  <c r="AD18" i="346"/>
  <c r="AD23" i="346" s="1"/>
  <c r="Q271" i="264"/>
  <c r="Q282" i="264" s="1"/>
  <c r="Q23" i="258"/>
  <c r="Q24" i="258" s="1"/>
  <c r="Q18" i="258"/>
  <c r="Q49" i="49" s="1"/>
  <c r="Q9" i="264"/>
  <c r="Q26" i="262"/>
  <c r="Q19" i="262" s="1"/>
  <c r="Q23" i="262" s="1"/>
  <c r="P32" i="262"/>
  <c r="BZ55" i="261"/>
  <c r="BZ57" i="261" s="1"/>
  <c r="BZ59" i="261" s="1"/>
  <c r="BZ67" i="261" s="1"/>
  <c r="CA55" i="261"/>
  <c r="CA57" i="261" s="1"/>
  <c r="BW24" i="28"/>
  <c r="BW9" i="49"/>
  <c r="BW12" i="28"/>
  <c r="BW14" i="28" s="1"/>
  <c r="BW19" i="28" s="1"/>
  <c r="BW18" i="28"/>
  <c r="BV65" i="28"/>
  <c r="BV17" i="28"/>
  <c r="BV20" i="28" s="1"/>
  <c r="BV25" i="28" s="1"/>
  <c r="BV26" i="28" s="1"/>
  <c r="BU45" i="28" l="1"/>
  <c r="BU77" i="264"/>
  <c r="BU79" i="264" s="1"/>
  <c r="BU52" i="28"/>
  <c r="BU40" i="28"/>
  <c r="BU41" i="28" s="1"/>
  <c r="BU46" i="28" s="1"/>
  <c r="BU266" i="264"/>
  <c r="BU277" i="264" s="1"/>
  <c r="BV148" i="264"/>
  <c r="BV150" i="264" s="1"/>
  <c r="BV153" i="264" s="1"/>
  <c r="BV155" i="264" s="1"/>
  <c r="BW55" i="260"/>
  <c r="BW57" i="260" s="1"/>
  <c r="BV140" i="264"/>
  <c r="BY24" i="353"/>
  <c r="BX11" i="346"/>
  <c r="BX11" i="258"/>
  <c r="BY11" i="258"/>
  <c r="BZ69" i="261"/>
  <c r="BZ94" i="261" s="1"/>
  <c r="BZ96" i="261" s="1"/>
  <c r="BZ11" i="346" s="1"/>
  <c r="BY193" i="44"/>
  <c r="BX35" i="260"/>
  <c r="BX37" i="260" s="1"/>
  <c r="BX49" i="260" s="1"/>
  <c r="BX51" i="260" s="1"/>
  <c r="BV266" i="264"/>
  <c r="BV277" i="264" s="1"/>
  <c r="BV45" i="28"/>
  <c r="BV40" i="28"/>
  <c r="BV41" i="28" s="1"/>
  <c r="BV46" i="28" s="1"/>
  <c r="BV172" i="260"/>
  <c r="BV10" i="49" s="1"/>
  <c r="BV11" i="49" s="1"/>
  <c r="BV31" i="49" s="1"/>
  <c r="BV52" i="28"/>
  <c r="BV77" i="264"/>
  <c r="BV79" i="264" s="1"/>
  <c r="BV198" i="264"/>
  <c r="BV200" i="264" s="1"/>
  <c r="AP69" i="28"/>
  <c r="AP44" i="28"/>
  <c r="AP48" i="28" s="1"/>
  <c r="AP53" i="28" s="1"/>
  <c r="AP54" i="28" s="1"/>
  <c r="AO53" i="264"/>
  <c r="AO55" i="264" s="1"/>
  <c r="AO22" i="264"/>
  <c r="BW22" i="346"/>
  <c r="BW12" i="258"/>
  <c r="BW22" i="258" s="1"/>
  <c r="BV22" i="258"/>
  <c r="BV14" i="264"/>
  <c r="BW71" i="264"/>
  <c r="BW73" i="264" s="1"/>
  <c r="BW20" i="262"/>
  <c r="BV42" i="49"/>
  <c r="BW267" i="264"/>
  <c r="BW278" i="264" s="1"/>
  <c r="BW27" i="262"/>
  <c r="BW193" i="264"/>
  <c r="BW195" i="264" s="1"/>
  <c r="BW25" i="353"/>
  <c r="BW39" i="353" s="1"/>
  <c r="BW97" i="261"/>
  <c r="BW35" i="49" s="1"/>
  <c r="BW40" i="346"/>
  <c r="Y32" i="346"/>
  <c r="Y24" i="346"/>
  <c r="Z21" i="346" s="1"/>
  <c r="O42" i="262"/>
  <c r="O41" i="346"/>
  <c r="O42" i="346" s="1"/>
  <c r="O36" i="346"/>
  <c r="O13" i="49" s="1"/>
  <c r="BZ63" i="261"/>
  <c r="BZ64" i="261" s="1"/>
  <c r="Q43" i="262"/>
  <c r="Q28" i="262"/>
  <c r="Q29" i="262" s="1"/>
  <c r="Q81" i="49"/>
  <c r="R21" i="258"/>
  <c r="R15" i="258" s="1"/>
  <c r="R17" i="258" s="1"/>
  <c r="Q27" i="258"/>
  <c r="CA59" i="261"/>
  <c r="BX9" i="49"/>
  <c r="BV67" i="49"/>
  <c r="BV29" i="28"/>
  <c r="BV66" i="28"/>
  <c r="BV67" i="28" s="1"/>
  <c r="BV73" i="28" s="1"/>
  <c r="BW23" i="28"/>
  <c r="BW61" i="260" l="1"/>
  <c r="BW62" i="260" s="1"/>
  <c r="BW166" i="260" s="1"/>
  <c r="BW171" i="260" s="1"/>
  <c r="BW172" i="260" s="1"/>
  <c r="BW10" i="49" s="1"/>
  <c r="BW11" i="49" s="1"/>
  <c r="BW31" i="49" s="1"/>
  <c r="BW148" i="264"/>
  <c r="BW150" i="264" s="1"/>
  <c r="BW153" i="264" s="1"/>
  <c r="BW155" i="264" s="1"/>
  <c r="BX55" i="260"/>
  <c r="BX57" i="260" s="1"/>
  <c r="BX61" i="260" s="1"/>
  <c r="BX62" i="260" s="1"/>
  <c r="BX166" i="260" s="1"/>
  <c r="BX171" i="260" s="1"/>
  <c r="BW140" i="264"/>
  <c r="BZ11" i="258"/>
  <c r="BZ24" i="353"/>
  <c r="BZ193" i="44"/>
  <c r="BY35" i="260"/>
  <c r="BY37" i="260" s="1"/>
  <c r="BY49" i="260" s="1"/>
  <c r="BY51" i="260" s="1"/>
  <c r="BW198" i="264"/>
  <c r="BW200" i="264" s="1"/>
  <c r="AP74" i="49"/>
  <c r="AQ51" i="28"/>
  <c r="AP57" i="28"/>
  <c r="AP70" i="28"/>
  <c r="AP71" i="28" s="1"/>
  <c r="AP74" i="28" s="1"/>
  <c r="AP75" i="28" s="1"/>
  <c r="AP32" i="49" s="1"/>
  <c r="AP33" i="49" s="1"/>
  <c r="AP36" i="49" s="1"/>
  <c r="BW42" i="49"/>
  <c r="BX71" i="264"/>
  <c r="BX73" i="264" s="1"/>
  <c r="BX25" i="353"/>
  <c r="BX42" i="49" s="1"/>
  <c r="BX12" i="258"/>
  <c r="BX14" i="264" s="1"/>
  <c r="BW14" i="264"/>
  <c r="BX22" i="346"/>
  <c r="BX267" i="264"/>
  <c r="BX278" i="264" s="1"/>
  <c r="BX20" i="262"/>
  <c r="BX40" i="346"/>
  <c r="BW41" i="49"/>
  <c r="BX27" i="262"/>
  <c r="BX193" i="264"/>
  <c r="BX195" i="264" s="1"/>
  <c r="BX97" i="261"/>
  <c r="BX35" i="49" s="1"/>
  <c r="P39" i="346"/>
  <c r="O64" i="49"/>
  <c r="O65" i="49" s="1"/>
  <c r="O46" i="346"/>
  <c r="Z24" i="346"/>
  <c r="AA21" i="346" s="1"/>
  <c r="Z32" i="346"/>
  <c r="CA63" i="261"/>
  <c r="CA64" i="261" s="1"/>
  <c r="CA67" i="261"/>
  <c r="R18" i="258"/>
  <c r="R49" i="49" s="1"/>
  <c r="R9" i="264"/>
  <c r="R23" i="258"/>
  <c r="R24" i="258" s="1"/>
  <c r="R271" i="264"/>
  <c r="R282" i="264" s="1"/>
  <c r="R26" i="262"/>
  <c r="R19" i="262" s="1"/>
  <c r="R23" i="262" s="1"/>
  <c r="Q32" i="262"/>
  <c r="H59" i="261"/>
  <c r="BX12" i="28"/>
  <c r="BX14" i="28" s="1"/>
  <c r="BX19" i="28" s="1"/>
  <c r="BX18" i="28"/>
  <c r="BX24" i="28"/>
  <c r="BW65" i="28"/>
  <c r="BW17" i="28"/>
  <c r="BW20" i="28" s="1"/>
  <c r="BW25" i="28" s="1"/>
  <c r="BW26" i="28" s="1"/>
  <c r="BW45" i="28" l="1"/>
  <c r="BW266" i="264"/>
  <c r="BW277" i="264" s="1"/>
  <c r="BW40" i="28"/>
  <c r="BW41" i="28" s="1"/>
  <c r="BW46" i="28" s="1"/>
  <c r="BW52" i="28"/>
  <c r="BW77" i="264"/>
  <c r="BW79" i="264" s="1"/>
  <c r="BX148" i="264"/>
  <c r="BX150" i="264" s="1"/>
  <c r="BX153" i="264" s="1"/>
  <c r="BX155" i="264" s="1"/>
  <c r="BY55" i="260"/>
  <c r="BY57" i="260" s="1"/>
  <c r="BX140" i="264"/>
  <c r="CA69" i="261"/>
  <c r="CA193" i="44"/>
  <c r="CA35" i="260" s="1"/>
  <c r="BZ35" i="260"/>
  <c r="BZ37" i="260" s="1"/>
  <c r="BZ49" i="260" s="1"/>
  <c r="BZ51" i="260" s="1"/>
  <c r="BX266" i="264"/>
  <c r="BX277" i="264" s="1"/>
  <c r="BX40" i="28"/>
  <c r="BX41" i="28" s="1"/>
  <c r="BX46" i="28" s="1"/>
  <c r="BX172" i="260"/>
  <c r="BX10" i="49" s="1"/>
  <c r="BX11" i="49" s="1"/>
  <c r="BX31" i="49" s="1"/>
  <c r="BX77" i="264"/>
  <c r="BX79" i="264" s="1"/>
  <c r="BX45" i="28"/>
  <c r="BX52" i="28"/>
  <c r="BX198" i="264"/>
  <c r="BX200" i="264" s="1"/>
  <c r="AP22" i="264"/>
  <c r="AP53" i="264"/>
  <c r="AP55" i="264" s="1"/>
  <c r="AQ69" i="28"/>
  <c r="AQ44" i="28"/>
  <c r="AQ48" i="28" s="1"/>
  <c r="AQ53" i="28" s="1"/>
  <c r="AQ54" i="28" s="1"/>
  <c r="BY20" i="262"/>
  <c r="BX41" i="49"/>
  <c r="BX39" i="353"/>
  <c r="BY97" i="261"/>
  <c r="BY35" i="49" s="1"/>
  <c r="BY40" i="346"/>
  <c r="BY193" i="264"/>
  <c r="BY195" i="264" s="1"/>
  <c r="BY27" i="262"/>
  <c r="BY267" i="264"/>
  <c r="BY278" i="264" s="1"/>
  <c r="BX22" i="258"/>
  <c r="BY22" i="346"/>
  <c r="BY12" i="258"/>
  <c r="BY22" i="258" s="1"/>
  <c r="BY25" i="353"/>
  <c r="BY39" i="353" s="1"/>
  <c r="BY71" i="264"/>
  <c r="BY73" i="264" s="1"/>
  <c r="AA24" i="346"/>
  <c r="AB21" i="346" s="1"/>
  <c r="AA32" i="346"/>
  <c r="P10" i="346"/>
  <c r="P13" i="346" s="1"/>
  <c r="P17" i="346" s="1"/>
  <c r="BD18" i="346" s="1"/>
  <c r="BD23" i="346" s="1"/>
  <c r="P31" i="346"/>
  <c r="P35" i="346" s="1"/>
  <c r="H64" i="261"/>
  <c r="H63" i="261"/>
  <c r="H67" i="261"/>
  <c r="AE18" i="346"/>
  <c r="AE23" i="346" s="1"/>
  <c r="S21" i="258"/>
  <c r="S15" i="258" s="1"/>
  <c r="S17" i="258" s="1"/>
  <c r="R81" i="49"/>
  <c r="R27" i="258"/>
  <c r="R28" i="262"/>
  <c r="R29" i="262" s="1"/>
  <c r="R43" i="262"/>
  <c r="BY18" i="28"/>
  <c r="BW67" i="49"/>
  <c r="BW66" i="28"/>
  <c r="BW67" i="28" s="1"/>
  <c r="BW73" i="28" s="1"/>
  <c r="BX23" i="28"/>
  <c r="BW29" i="28"/>
  <c r="BY61" i="260" l="1"/>
  <c r="BY62" i="260" s="1"/>
  <c r="BY166" i="260" s="1"/>
  <c r="BY171" i="260" s="1"/>
  <c r="BY172" i="260" s="1"/>
  <c r="BY10" i="49" s="1"/>
  <c r="BY148" i="264"/>
  <c r="BY150" i="264" s="1"/>
  <c r="BY153" i="264" s="1"/>
  <c r="BY155" i="264" s="1"/>
  <c r="BZ55" i="260"/>
  <c r="BZ57" i="260" s="1"/>
  <c r="BZ148" i="264" s="1"/>
  <c r="BZ150" i="264" s="1"/>
  <c r="BY140" i="264"/>
  <c r="H69" i="261"/>
  <c r="H94" i="261" s="1"/>
  <c r="CA94" i="261"/>
  <c r="CA96" i="261" s="1"/>
  <c r="CA37" i="260"/>
  <c r="CA49" i="260" s="1"/>
  <c r="CA51" i="260" s="1"/>
  <c r="AQ74" i="49"/>
  <c r="AQ70" i="28"/>
  <c r="AQ71" i="28" s="1"/>
  <c r="AQ74" i="28" s="1"/>
  <c r="AQ75" i="28" s="1"/>
  <c r="AQ32" i="49" s="1"/>
  <c r="AQ33" i="49" s="1"/>
  <c r="AQ36" i="49" s="1"/>
  <c r="AQ57" i="28"/>
  <c r="AR51" i="28"/>
  <c r="BY198" i="264"/>
  <c r="BY200" i="264" s="1"/>
  <c r="BZ12" i="258"/>
  <c r="BY14" i="264"/>
  <c r="BY41" i="49"/>
  <c r="BZ20" i="262"/>
  <c r="BZ40" i="346"/>
  <c r="BZ27" i="262"/>
  <c r="BZ22" i="346"/>
  <c r="BZ267" i="264"/>
  <c r="BY42" i="49"/>
  <c r="BZ97" i="261"/>
  <c r="BZ35" i="49" s="1"/>
  <c r="BZ71" i="264"/>
  <c r="BZ73" i="264" s="1"/>
  <c r="BZ25" i="353"/>
  <c r="BZ39" i="353" s="1"/>
  <c r="BZ193" i="264"/>
  <c r="BZ195" i="264" s="1"/>
  <c r="AB24" i="346"/>
  <c r="AC21" i="346" s="1"/>
  <c r="AB32" i="346"/>
  <c r="P42" i="262"/>
  <c r="P41" i="346"/>
  <c r="P42" i="346" s="1"/>
  <c r="P36" i="346"/>
  <c r="P13" i="49" s="1"/>
  <c r="S18" i="258"/>
  <c r="S49" i="49" s="1"/>
  <c r="S271" i="264"/>
  <c r="S282" i="264" s="1"/>
  <c r="S23" i="258"/>
  <c r="S24" i="258" s="1"/>
  <c r="S9" i="264"/>
  <c r="S26" i="262"/>
  <c r="S19" i="262" s="1"/>
  <c r="S23" i="262" s="1"/>
  <c r="R32" i="262"/>
  <c r="BY9" i="49"/>
  <c r="BY12" i="28"/>
  <c r="BY14" i="28" s="1"/>
  <c r="BY19" i="28" s="1"/>
  <c r="BY24" i="28"/>
  <c r="BX65" i="28"/>
  <c r="BX17" i="28"/>
  <c r="BX20" i="28" s="1"/>
  <c r="BX25" i="28" s="1"/>
  <c r="BX26" i="28" s="1"/>
  <c r="BY40" i="28" l="1"/>
  <c r="BY41" i="28" s="1"/>
  <c r="BY46" i="28" s="1"/>
  <c r="BY45" i="28"/>
  <c r="BY52" i="28"/>
  <c r="BY77" i="264"/>
  <c r="BY79" i="264" s="1"/>
  <c r="BY266" i="264"/>
  <c r="BY277" i="264" s="1"/>
  <c r="BZ61" i="260"/>
  <c r="BZ62" i="260" s="1"/>
  <c r="BZ166" i="260" s="1"/>
  <c r="BZ171" i="260" s="1"/>
  <c r="BZ172" i="260" s="1"/>
  <c r="BZ10" i="49" s="1"/>
  <c r="CA55" i="260"/>
  <c r="CA57" i="260" s="1"/>
  <c r="CA148" i="264" s="1"/>
  <c r="CA150" i="264" s="1"/>
  <c r="BZ153" i="264"/>
  <c r="BZ155" i="264" s="1"/>
  <c r="BZ140" i="264"/>
  <c r="CA11" i="346"/>
  <c r="CA11" i="258"/>
  <c r="CA24" i="353"/>
  <c r="BY11" i="49"/>
  <c r="BY31" i="49" s="1"/>
  <c r="BZ198" i="264"/>
  <c r="BZ200" i="264" s="1"/>
  <c r="AR44" i="28"/>
  <c r="AR48" i="28" s="1"/>
  <c r="AR53" i="28" s="1"/>
  <c r="AR54" i="28" s="1"/>
  <c r="AR69" i="28"/>
  <c r="AQ53" i="264"/>
  <c r="AQ55" i="264" s="1"/>
  <c r="AQ22" i="264"/>
  <c r="BZ22" i="258"/>
  <c r="BZ14" i="264"/>
  <c r="BZ41" i="49"/>
  <c r="BZ42" i="49"/>
  <c r="P64" i="49"/>
  <c r="P65" i="49" s="1"/>
  <c r="Q39" i="346"/>
  <c r="P46" i="346"/>
  <c r="AC32" i="346"/>
  <c r="AC24" i="346"/>
  <c r="AD21" i="346" s="1"/>
  <c r="AF18" i="346"/>
  <c r="S28" i="262"/>
  <c r="S29" i="262" s="1"/>
  <c r="S43" i="262"/>
  <c r="S27" i="258"/>
  <c r="T21" i="258"/>
  <c r="T15" i="258" s="1"/>
  <c r="T17" i="258" s="1"/>
  <c r="S81" i="49"/>
  <c r="BZ24" i="28"/>
  <c r="BX67" i="49"/>
  <c r="BX66" i="28"/>
  <c r="BX67" i="28" s="1"/>
  <c r="BX73" i="28" s="1"/>
  <c r="BY23" i="28"/>
  <c r="BX29" i="28"/>
  <c r="CA61" i="260" l="1"/>
  <c r="CA62" i="260" s="1"/>
  <c r="CA166" i="260" s="1"/>
  <c r="CA171" i="260" s="1"/>
  <c r="CA45" i="28" s="1"/>
  <c r="BZ266" i="264"/>
  <c r="BZ45" i="28"/>
  <c r="H57" i="260"/>
  <c r="H61" i="260" s="1"/>
  <c r="BZ77" i="264"/>
  <c r="BZ79" i="264" s="1"/>
  <c r="BZ52" i="28"/>
  <c r="BZ40" i="28"/>
  <c r="BZ41" i="28" s="1"/>
  <c r="BZ46" i="28" s="1"/>
  <c r="F151" i="264"/>
  <c r="M21" i="406" s="1"/>
  <c r="CA140" i="264"/>
  <c r="F141" i="264" s="1"/>
  <c r="AR74" i="49"/>
  <c r="AR70" i="28"/>
  <c r="AR71" i="28" s="1"/>
  <c r="AR74" i="28" s="1"/>
  <c r="AR75" i="28" s="1"/>
  <c r="AR32" i="49" s="1"/>
  <c r="AR33" i="49" s="1"/>
  <c r="AR36" i="49" s="1"/>
  <c r="AR57" i="28"/>
  <c r="AS51" i="28"/>
  <c r="CA153" i="264"/>
  <c r="CA155" i="264" s="1"/>
  <c r="H150" i="264"/>
  <c r="CA193" i="264"/>
  <c r="CA195" i="264" s="1"/>
  <c r="F196" i="264" s="1"/>
  <c r="M18" i="406" s="1"/>
  <c r="M26" i="406" s="1"/>
  <c r="CA20" i="262"/>
  <c r="H96" i="261"/>
  <c r="CA97" i="261"/>
  <c r="H97" i="261" s="1"/>
  <c r="CA27" i="262"/>
  <c r="CA40" i="346"/>
  <c r="CA71" i="264"/>
  <c r="CA73" i="264" s="1"/>
  <c r="H73" i="264" s="1"/>
  <c r="CA12" i="258"/>
  <c r="CA14" i="264" s="1"/>
  <c r="CA22" i="346"/>
  <c r="CA25" i="353"/>
  <c r="F26" i="353" s="1"/>
  <c r="F32" i="353" s="1"/>
  <c r="CA267" i="264"/>
  <c r="AD24" i="346"/>
  <c r="AE21" i="346" s="1"/>
  <c r="AD32" i="346"/>
  <c r="Q31" i="346"/>
  <c r="Q35" i="346" s="1"/>
  <c r="Q10" i="346"/>
  <c r="Q13" i="346" s="1"/>
  <c r="Q17" i="346" s="1"/>
  <c r="T18" i="258"/>
  <c r="T49" i="49" s="1"/>
  <c r="T9" i="264"/>
  <c r="T23" i="258"/>
  <c r="T24" i="258" s="1"/>
  <c r="T271" i="264"/>
  <c r="T282" i="264" s="1"/>
  <c r="AF23" i="346"/>
  <c r="T26" i="262"/>
  <c r="T19" i="262" s="1"/>
  <c r="T23" i="262" s="1"/>
  <c r="S32" i="262"/>
  <c r="BZ18" i="28"/>
  <c r="BZ9" i="49"/>
  <c r="BZ11" i="49" s="1"/>
  <c r="BZ12" i="28"/>
  <c r="BY65" i="28"/>
  <c r="BY17" i="28"/>
  <c r="BY20" i="28" s="1"/>
  <c r="BY25" i="28" s="1"/>
  <c r="BY26" i="28" s="1"/>
  <c r="H171" i="260" l="1"/>
  <c r="H52" i="28" s="1"/>
  <c r="H62" i="260"/>
  <c r="H166" i="260" s="1"/>
  <c r="CA40" i="28"/>
  <c r="CA41" i="28" s="1"/>
  <c r="CA46" i="28" s="1"/>
  <c r="CA172" i="260"/>
  <c r="CA10" i="49" s="1"/>
  <c r="CA77" i="264"/>
  <c r="CA79" i="264" s="1"/>
  <c r="H79" i="264" s="1"/>
  <c r="CA266" i="264"/>
  <c r="CA52" i="28"/>
  <c r="H148" i="264"/>
  <c r="H153" i="264"/>
  <c r="H140" i="264"/>
  <c r="F143" i="264"/>
  <c r="AK18" i="346"/>
  <c r="AK23" i="346" s="1"/>
  <c r="CA198" i="264"/>
  <c r="CA200" i="264" s="1"/>
  <c r="H11" i="258"/>
  <c r="H11" i="346"/>
  <c r="H24" i="353"/>
  <c r="H195" i="264"/>
  <c r="F156" i="264"/>
  <c r="H155" i="264"/>
  <c r="AS44" i="28"/>
  <c r="AS48" i="28" s="1"/>
  <c r="AS53" i="28" s="1"/>
  <c r="AS54" i="28" s="1"/>
  <c r="AS69" i="28"/>
  <c r="AR53" i="264"/>
  <c r="AR55" i="264" s="1"/>
  <c r="AR22" i="264"/>
  <c r="H22" i="346"/>
  <c r="H193" i="264"/>
  <c r="CA35" i="49"/>
  <c r="H267" i="264"/>
  <c r="H27" i="262"/>
  <c r="H71" i="264"/>
  <c r="H40" i="346"/>
  <c r="H20" i="262"/>
  <c r="F74" i="264"/>
  <c r="F86" i="264" s="1"/>
  <c r="CA22" i="258"/>
  <c r="CA41" i="49"/>
  <c r="H12" i="258"/>
  <c r="H14" i="264" s="1"/>
  <c r="CA39" i="353"/>
  <c r="CA42" i="49"/>
  <c r="H25" i="353"/>
  <c r="H39" i="353" s="1"/>
  <c r="AP18" i="346"/>
  <c r="AP23" i="346" s="1"/>
  <c r="Q42" i="262"/>
  <c r="Q41" i="346"/>
  <c r="Q42" i="346" s="1"/>
  <c r="Q36" i="346"/>
  <c r="Q13" i="49" s="1"/>
  <c r="AE32" i="346"/>
  <c r="AE24" i="346"/>
  <c r="AF21" i="346" s="1"/>
  <c r="AF32" i="346" s="1"/>
  <c r="H35" i="49"/>
  <c r="H37" i="265" s="1"/>
  <c r="K37" i="265" s="1"/>
  <c r="J37" i="265" s="1"/>
  <c r="T81" i="49"/>
  <c r="U21" i="258"/>
  <c r="U15" i="258" s="1"/>
  <c r="U17" i="258" s="1"/>
  <c r="T27" i="258"/>
  <c r="CA34" i="353"/>
  <c r="CA270" i="264" s="1"/>
  <c r="L34" i="353"/>
  <c r="BV34" i="353"/>
  <c r="BV270" i="264" s="1"/>
  <c r="BV281" i="264" s="1"/>
  <c r="AT34" i="353"/>
  <c r="AT270" i="264" s="1"/>
  <c r="AT281" i="264" s="1"/>
  <c r="AB34" i="353"/>
  <c r="K34" i="353"/>
  <c r="BX34" i="353"/>
  <c r="BX270" i="264" s="1"/>
  <c r="BX281" i="264" s="1"/>
  <c r="BU34" i="353"/>
  <c r="BU270" i="264" s="1"/>
  <c r="BU281" i="264" s="1"/>
  <c r="AI34" i="353"/>
  <c r="AN34" i="353"/>
  <c r="W34" i="353"/>
  <c r="U34" i="353"/>
  <c r="BP34" i="353"/>
  <c r="BP270" i="264" s="1"/>
  <c r="BP281" i="264" s="1"/>
  <c r="BW34" i="353"/>
  <c r="BW270" i="264" s="1"/>
  <c r="BW281" i="264" s="1"/>
  <c r="AD34" i="353"/>
  <c r="AM34" i="353"/>
  <c r="X34" i="353"/>
  <c r="Z34" i="353"/>
  <c r="AX34" i="353"/>
  <c r="AX270" i="264" s="1"/>
  <c r="AX281" i="264" s="1"/>
  <c r="V34" i="353"/>
  <c r="O34" i="353"/>
  <c r="BD34" i="353"/>
  <c r="BD270" i="264" s="1"/>
  <c r="BD281" i="264" s="1"/>
  <c r="S34" i="353"/>
  <c r="BQ34" i="353"/>
  <c r="BQ270" i="264" s="1"/>
  <c r="BQ281" i="264" s="1"/>
  <c r="AJ34" i="353"/>
  <c r="P34" i="353"/>
  <c r="AL34" i="353"/>
  <c r="BA34" i="353"/>
  <c r="BA270" i="264" s="1"/>
  <c r="BA281" i="264" s="1"/>
  <c r="Q34" i="353"/>
  <c r="BI34" i="353"/>
  <c r="BI270" i="264" s="1"/>
  <c r="BI281" i="264" s="1"/>
  <c r="AY34" i="353"/>
  <c r="AY270" i="264" s="1"/>
  <c r="AY281" i="264" s="1"/>
  <c r="BG34" i="353"/>
  <c r="BG270" i="264" s="1"/>
  <c r="BG281" i="264" s="1"/>
  <c r="M34" i="353"/>
  <c r="BH34" i="353"/>
  <c r="BH270" i="264" s="1"/>
  <c r="BH281" i="264" s="1"/>
  <c r="AP34" i="353"/>
  <c r="AA34" i="353"/>
  <c r="AC34" i="353"/>
  <c r="AF34" i="353"/>
  <c r="BO34" i="353"/>
  <c r="BO270" i="264" s="1"/>
  <c r="BO281" i="264" s="1"/>
  <c r="BT34" i="353"/>
  <c r="BT270" i="264" s="1"/>
  <c r="BT281" i="264" s="1"/>
  <c r="BY34" i="353"/>
  <c r="BY270" i="264" s="1"/>
  <c r="BY281" i="264" s="1"/>
  <c r="BJ34" i="353"/>
  <c r="BJ270" i="264" s="1"/>
  <c r="BJ281" i="264" s="1"/>
  <c r="AS34" i="353"/>
  <c r="BS34" i="353"/>
  <c r="BS270" i="264" s="1"/>
  <c r="BS281" i="264" s="1"/>
  <c r="AG34" i="353"/>
  <c r="BN34" i="353"/>
  <c r="BN270" i="264" s="1"/>
  <c r="BN281" i="264" s="1"/>
  <c r="BL34" i="353"/>
  <c r="BL270" i="264" s="1"/>
  <c r="BL281" i="264" s="1"/>
  <c r="AZ34" i="353"/>
  <c r="AZ270" i="264" s="1"/>
  <c r="AZ281" i="264" s="1"/>
  <c r="BM34" i="353"/>
  <c r="BM270" i="264" s="1"/>
  <c r="BM281" i="264" s="1"/>
  <c r="N34" i="353"/>
  <c r="T34" i="353"/>
  <c r="Y34" i="353"/>
  <c r="BK34" i="353"/>
  <c r="BK270" i="264" s="1"/>
  <c r="BK281" i="264" s="1"/>
  <c r="AH34" i="353"/>
  <c r="BF34" i="353"/>
  <c r="BF270" i="264" s="1"/>
  <c r="BF281" i="264" s="1"/>
  <c r="BZ34" i="353"/>
  <c r="BZ270" i="264" s="1"/>
  <c r="AU34" i="353"/>
  <c r="AU270" i="264" s="1"/>
  <c r="AU281" i="264" s="1"/>
  <c r="R34" i="353"/>
  <c r="J34" i="353"/>
  <c r="AO34" i="353"/>
  <c r="AK34" i="353"/>
  <c r="AV34" i="353"/>
  <c r="AV270" i="264" s="1"/>
  <c r="AV281" i="264" s="1"/>
  <c r="AR34" i="353"/>
  <c r="AQ34" i="353"/>
  <c r="BC34" i="353"/>
  <c r="BC270" i="264" s="1"/>
  <c r="BC281" i="264" s="1"/>
  <c r="BE34" i="353"/>
  <c r="BE270" i="264" s="1"/>
  <c r="BE281" i="264" s="1"/>
  <c r="AE34" i="353"/>
  <c r="BR34" i="353"/>
  <c r="BR270" i="264" s="1"/>
  <c r="BR281" i="264" s="1"/>
  <c r="AW34" i="353"/>
  <c r="AW270" i="264" s="1"/>
  <c r="AW281" i="264" s="1"/>
  <c r="BB34" i="353"/>
  <c r="BB270" i="264" s="1"/>
  <c r="BB281" i="264" s="1"/>
  <c r="T43" i="262"/>
  <c r="T28" i="262"/>
  <c r="T29" i="262" s="1"/>
  <c r="BY67" i="49"/>
  <c r="BY66" i="28"/>
  <c r="BY67" i="28" s="1"/>
  <c r="BY73" i="28" s="1"/>
  <c r="BY29" i="28"/>
  <c r="BZ23" i="28"/>
  <c r="BZ31" i="49"/>
  <c r="H77" i="264" l="1"/>
  <c r="H172" i="260"/>
  <c r="H10" i="49" s="1"/>
  <c r="H12" i="265" s="1"/>
  <c r="K12" i="265" s="1"/>
  <c r="H266" i="264"/>
  <c r="H45" i="28"/>
  <c r="H40" i="28"/>
  <c r="F80" i="264"/>
  <c r="F158" i="264"/>
  <c r="F160" i="264" s="1"/>
  <c r="I21" i="406" s="1"/>
  <c r="F145" i="264"/>
  <c r="H198" i="264"/>
  <c r="F235" i="264"/>
  <c r="AS74" i="49"/>
  <c r="AT51" i="28"/>
  <c r="AS70" i="28"/>
  <c r="AS71" i="28" s="1"/>
  <c r="AS74" i="28" s="1"/>
  <c r="AS75" i="28" s="1"/>
  <c r="AS32" i="49" s="1"/>
  <c r="AS33" i="49" s="1"/>
  <c r="AS36" i="49" s="1"/>
  <c r="AS57" i="28"/>
  <c r="H103" i="265"/>
  <c r="K103" i="265" s="1"/>
  <c r="L103" i="265" s="1"/>
  <c r="H94" i="265"/>
  <c r="K94" i="265" s="1"/>
  <c r="J94" i="265" s="1"/>
  <c r="H22" i="258"/>
  <c r="H41" i="49"/>
  <c r="H43" i="265" s="1"/>
  <c r="K43" i="265" s="1"/>
  <c r="J43" i="265" s="1"/>
  <c r="H42" i="49"/>
  <c r="H44" i="265" s="1"/>
  <c r="K44" i="265" s="1"/>
  <c r="L44" i="265" s="1"/>
  <c r="L37" i="265"/>
  <c r="Q64" i="49"/>
  <c r="Q65" i="49" s="1"/>
  <c r="Q46" i="346"/>
  <c r="R39" i="346"/>
  <c r="AF24" i="346"/>
  <c r="AG21" i="346" s="1"/>
  <c r="AG32" i="346" s="1"/>
  <c r="AJ270" i="264"/>
  <c r="AJ281" i="264" s="1"/>
  <c r="AJ35" i="353"/>
  <c r="AJ46" i="49" s="1"/>
  <c r="AJ40" i="353"/>
  <c r="U26" i="262"/>
  <c r="U19" i="262" s="1"/>
  <c r="U23" i="262" s="1"/>
  <c r="T32" i="262"/>
  <c r="AQ270" i="264"/>
  <c r="AQ281" i="264" s="1"/>
  <c r="AQ40" i="353"/>
  <c r="AQ35" i="353"/>
  <c r="AQ46" i="49" s="1"/>
  <c r="AO270" i="264"/>
  <c r="AO281" i="264" s="1"/>
  <c r="AO35" i="353"/>
  <c r="AO46" i="49" s="1"/>
  <c r="AO40" i="353"/>
  <c r="Y270" i="264"/>
  <c r="Y281" i="264" s="1"/>
  <c r="Y40" i="353"/>
  <c r="Y35" i="353"/>
  <c r="Y46" i="49" s="1"/>
  <c r="AA270" i="264"/>
  <c r="AA281" i="264" s="1"/>
  <c r="AA40" i="353"/>
  <c r="AA35" i="353"/>
  <c r="AA46" i="49" s="1"/>
  <c r="V270" i="264"/>
  <c r="V281" i="264" s="1"/>
  <c r="V40" i="353"/>
  <c r="V35" i="353"/>
  <c r="V46" i="49" s="1"/>
  <c r="AM270" i="264"/>
  <c r="AM281" i="264" s="1"/>
  <c r="AM40" i="353"/>
  <c r="AM35" i="353"/>
  <c r="AM46" i="49" s="1"/>
  <c r="U270" i="264"/>
  <c r="U281" i="264" s="1"/>
  <c r="U35" i="353"/>
  <c r="U46" i="49" s="1"/>
  <c r="U40" i="353"/>
  <c r="AG18" i="346"/>
  <c r="M270" i="264"/>
  <c r="M281" i="264" s="1"/>
  <c r="M40" i="353"/>
  <c r="M35" i="353"/>
  <c r="M46" i="49" s="1"/>
  <c r="O270" i="264"/>
  <c r="O281" i="264" s="1"/>
  <c r="O35" i="353"/>
  <c r="O46" i="49" s="1"/>
  <c r="O40" i="353"/>
  <c r="AB270" i="264"/>
  <c r="AB281" i="264" s="1"/>
  <c r="AB40" i="353"/>
  <c r="AB35" i="353"/>
  <c r="AB46" i="49" s="1"/>
  <c r="AE270" i="264"/>
  <c r="AE281" i="264" s="1"/>
  <c r="AE40" i="353"/>
  <c r="AE35" i="353"/>
  <c r="AE46" i="49" s="1"/>
  <c r="AR270" i="264"/>
  <c r="AR281" i="264" s="1"/>
  <c r="AR35" i="353"/>
  <c r="AR46" i="49" s="1"/>
  <c r="AR40" i="353"/>
  <c r="J35" i="353"/>
  <c r="J46" i="49" s="1"/>
  <c r="J270" i="264"/>
  <c r="J281" i="264" s="1"/>
  <c r="J40" i="353"/>
  <c r="J41" i="353" s="1"/>
  <c r="T270" i="264"/>
  <c r="T281" i="264" s="1"/>
  <c r="T35" i="353"/>
  <c r="T46" i="49" s="1"/>
  <c r="T40" i="353"/>
  <c r="AS270" i="264"/>
  <c r="AS281" i="264" s="1"/>
  <c r="AS35" i="353"/>
  <c r="AS46" i="49" s="1"/>
  <c r="AS40" i="353"/>
  <c r="AP270" i="264"/>
  <c r="AP281" i="264" s="1"/>
  <c r="AP35" i="353"/>
  <c r="AP46" i="49" s="1"/>
  <c r="AP40" i="353"/>
  <c r="AL270" i="264"/>
  <c r="AL281" i="264" s="1"/>
  <c r="AL40" i="353"/>
  <c r="AL35" i="353"/>
  <c r="AL46" i="49" s="1"/>
  <c r="S270" i="264"/>
  <c r="S281" i="264" s="1"/>
  <c r="S35" i="353"/>
  <c r="S46" i="49" s="1"/>
  <c r="S40" i="353"/>
  <c r="AD270" i="264"/>
  <c r="AD281" i="264" s="1"/>
  <c r="AD40" i="353"/>
  <c r="AD35" i="353"/>
  <c r="AD46" i="49" s="1"/>
  <c r="W270" i="264"/>
  <c r="W281" i="264" s="1"/>
  <c r="W35" i="353"/>
  <c r="W46" i="49" s="1"/>
  <c r="W40" i="353"/>
  <c r="AK270" i="264"/>
  <c r="AK281" i="264" s="1"/>
  <c r="AK40" i="353"/>
  <c r="AK35" i="353"/>
  <c r="AK46" i="49" s="1"/>
  <c r="AG270" i="264"/>
  <c r="AG281" i="264" s="1"/>
  <c r="AG35" i="353"/>
  <c r="AG46" i="49" s="1"/>
  <c r="AG40" i="353"/>
  <c r="AC270" i="264"/>
  <c r="AC281" i="264" s="1"/>
  <c r="AC40" i="353"/>
  <c r="AC35" i="353"/>
  <c r="AC46" i="49" s="1"/>
  <c r="Q270" i="264"/>
  <c r="Q281" i="264" s="1"/>
  <c r="Q35" i="353"/>
  <c r="Q46" i="49" s="1"/>
  <c r="Q40" i="353"/>
  <c r="X270" i="264"/>
  <c r="X281" i="264" s="1"/>
  <c r="X40" i="353"/>
  <c r="X35" i="353"/>
  <c r="X46" i="49" s="1"/>
  <c r="AI270" i="264"/>
  <c r="AI281" i="264" s="1"/>
  <c r="AI40" i="353"/>
  <c r="AI35" i="353"/>
  <c r="AI46" i="49" s="1"/>
  <c r="R270" i="264"/>
  <c r="R281" i="264" s="1"/>
  <c r="R35" i="353"/>
  <c r="R46" i="49" s="1"/>
  <c r="R40" i="353"/>
  <c r="AH270" i="264"/>
  <c r="AH281" i="264" s="1"/>
  <c r="AH35" i="353"/>
  <c r="AH46" i="49" s="1"/>
  <c r="AH40" i="353"/>
  <c r="N270" i="264"/>
  <c r="N281" i="264" s="1"/>
  <c r="N35" i="353"/>
  <c r="N46" i="49" s="1"/>
  <c r="N40" i="353"/>
  <c r="AF270" i="264"/>
  <c r="AF281" i="264" s="1"/>
  <c r="AF35" i="353"/>
  <c r="AF46" i="49" s="1"/>
  <c r="AF40" i="353"/>
  <c r="P270" i="264"/>
  <c r="P281" i="264" s="1"/>
  <c r="P40" i="353"/>
  <c r="P35" i="353"/>
  <c r="P46" i="49" s="1"/>
  <c r="Z270" i="264"/>
  <c r="Z281" i="264" s="1"/>
  <c r="Z40" i="353"/>
  <c r="Z35" i="353"/>
  <c r="Z46" i="49" s="1"/>
  <c r="AN270" i="264"/>
  <c r="AN281" i="264" s="1"/>
  <c r="AN35" i="353"/>
  <c r="AN46" i="49" s="1"/>
  <c r="AN40" i="353"/>
  <c r="K270" i="264"/>
  <c r="K281" i="264" s="1"/>
  <c r="K40" i="353"/>
  <c r="K35" i="353"/>
  <c r="K46" i="49" s="1"/>
  <c r="L270" i="264"/>
  <c r="L281" i="264" s="1"/>
  <c r="L35" i="353"/>
  <c r="L46" i="49" s="1"/>
  <c r="L40" i="353"/>
  <c r="U271" i="264"/>
  <c r="U282" i="264" s="1"/>
  <c r="U18" i="258"/>
  <c r="U49" i="49" s="1"/>
  <c r="U9" i="264"/>
  <c r="U23" i="258"/>
  <c r="U24" i="258" s="1"/>
  <c r="AT40" i="353"/>
  <c r="AT35" i="353"/>
  <c r="AT46" i="49" s="1"/>
  <c r="F32" i="259"/>
  <c r="BZ65" i="28"/>
  <c r="BZ17" i="28"/>
  <c r="BZ20" i="28" s="1"/>
  <c r="BZ25" i="28" s="1"/>
  <c r="BZ26" i="28" s="1"/>
  <c r="I20" i="406" l="1"/>
  <c r="F239" i="264"/>
  <c r="F240" i="264"/>
  <c r="F245" i="264"/>
  <c r="I25" i="406"/>
  <c r="F220" i="264"/>
  <c r="AS53" i="264"/>
  <c r="AS55" i="264" s="1"/>
  <c r="AS22" i="264"/>
  <c r="AT69" i="28"/>
  <c r="AT44" i="28"/>
  <c r="AT48" i="28" s="1"/>
  <c r="AT53" i="28" s="1"/>
  <c r="AT54" i="28" s="1"/>
  <c r="L12" i="265"/>
  <c r="J12" i="265"/>
  <c r="J47" i="49"/>
  <c r="J50" i="49" s="1"/>
  <c r="J60" i="258" s="1"/>
  <c r="J103" i="265"/>
  <c r="L43" i="265"/>
  <c r="L94" i="265"/>
  <c r="J44" i="265"/>
  <c r="R31" i="346"/>
  <c r="R35" i="346" s="1"/>
  <c r="R10" i="346"/>
  <c r="R13" i="346" s="1"/>
  <c r="R17" i="346" s="1"/>
  <c r="AG23" i="346"/>
  <c r="AG24" i="346" s="1"/>
  <c r="AH21" i="346" s="1"/>
  <c r="U43" i="262"/>
  <c r="U28" i="262"/>
  <c r="U29" i="262" s="1"/>
  <c r="U81" i="49"/>
  <c r="V21" i="258"/>
  <c r="V15" i="258" s="1"/>
  <c r="V17" i="258" s="1"/>
  <c r="U27" i="258"/>
  <c r="J75" i="49"/>
  <c r="J77" i="49" s="1"/>
  <c r="K38" i="353"/>
  <c r="J44" i="353"/>
  <c r="CA9" i="49"/>
  <c r="CA12" i="28"/>
  <c r="CA18" i="28"/>
  <c r="CA24" i="28"/>
  <c r="H26" i="46"/>
  <c r="BZ67" i="49"/>
  <c r="BZ29" i="28"/>
  <c r="BZ66" i="28"/>
  <c r="BZ67" i="28" s="1"/>
  <c r="BZ73" i="28" s="1"/>
  <c r="CA23" i="28"/>
  <c r="F4" i="259"/>
  <c r="F4" i="265"/>
  <c r="F4" i="264"/>
  <c r="F4" i="49"/>
  <c r="F4" i="262"/>
  <c r="F4" i="258"/>
  <c r="F4" i="353"/>
  <c r="F4" i="346"/>
  <c r="F4" i="261"/>
  <c r="F4" i="28"/>
  <c r="F4" i="46"/>
  <c r="F4" i="260"/>
  <c r="F4" i="271"/>
  <c r="F4" i="48"/>
  <c r="E144" i="406"/>
  <c r="F4" i="44"/>
  <c r="F244" i="264" l="1"/>
  <c r="I24" i="406"/>
  <c r="AV18" i="346"/>
  <c r="AV23" i="346" s="1"/>
  <c r="AL18" i="346"/>
  <c r="AL23" i="346" s="1"/>
  <c r="AT70" i="28"/>
  <c r="AT71" i="28" s="1"/>
  <c r="AT74" i="28" s="1"/>
  <c r="AT75" i="28" s="1"/>
  <c r="AT32" i="49" s="1"/>
  <c r="AT33" i="49" s="1"/>
  <c r="AT36" i="49" s="1"/>
  <c r="AU51" i="28"/>
  <c r="AT57" i="28"/>
  <c r="AT74" i="49"/>
  <c r="J37" i="258"/>
  <c r="J38" i="258" s="1"/>
  <c r="J46" i="258" s="1"/>
  <c r="J48" i="258" s="1"/>
  <c r="J10" i="262" s="1"/>
  <c r="J11" i="262" s="1"/>
  <c r="BF18" i="346"/>
  <c r="BF23" i="346" s="1"/>
  <c r="AQ18" i="346"/>
  <c r="AQ23" i="346" s="1"/>
  <c r="R41" i="346"/>
  <c r="R42" i="346" s="1"/>
  <c r="R36" i="346"/>
  <c r="R13" i="49" s="1"/>
  <c r="R42" i="262"/>
  <c r="H261" i="264"/>
  <c r="K17" i="353"/>
  <c r="K19" i="353" s="1"/>
  <c r="K41" i="353"/>
  <c r="V26" i="262"/>
  <c r="V19" i="262" s="1"/>
  <c r="V23" i="262" s="1"/>
  <c r="U32" i="262"/>
  <c r="AH32" i="346"/>
  <c r="V23" i="258"/>
  <c r="V24" i="258" s="1"/>
  <c r="V18" i="258"/>
  <c r="V49" i="49" s="1"/>
  <c r="V9" i="264"/>
  <c r="V271" i="264"/>
  <c r="V282" i="264" s="1"/>
  <c r="AU40" i="353"/>
  <c r="AU35" i="353"/>
  <c r="AU46" i="49" s="1"/>
  <c r="CA65" i="28"/>
  <c r="CA17" i="28"/>
  <c r="CA20" i="28" s="1"/>
  <c r="H9" i="49"/>
  <c r="H12" i="28"/>
  <c r="H18" i="28"/>
  <c r="H24" i="28"/>
  <c r="CA11" i="49"/>
  <c r="AU69" i="28" l="1"/>
  <c r="AU44" i="28"/>
  <c r="AU48" i="28" s="1"/>
  <c r="AT53" i="264"/>
  <c r="AT55" i="264" s="1"/>
  <c r="AT22" i="264"/>
  <c r="J75" i="258"/>
  <c r="J76" i="258" s="1"/>
  <c r="J82" i="49" s="1"/>
  <c r="J83" i="49" s="1"/>
  <c r="J61" i="258"/>
  <c r="J62" i="258" s="1"/>
  <c r="K59" i="258" s="1"/>
  <c r="K36" i="258" s="1"/>
  <c r="J51" i="258"/>
  <c r="R64" i="49"/>
  <c r="R65" i="49" s="1"/>
  <c r="S39" i="346"/>
  <c r="R46" i="346"/>
  <c r="K75" i="49"/>
  <c r="L38" i="353"/>
  <c r="K44" i="353"/>
  <c r="J272" i="264"/>
  <c r="J283" i="264" s="1"/>
  <c r="J12" i="262"/>
  <c r="J52" i="258"/>
  <c r="V81" i="49"/>
  <c r="V27" i="258"/>
  <c r="W21" i="258"/>
  <c r="W15" i="258" s="1"/>
  <c r="W17" i="258" s="1"/>
  <c r="K269" i="264"/>
  <c r="K280" i="264" s="1"/>
  <c r="K20" i="353"/>
  <c r="V28" i="262"/>
  <c r="V29" i="262" s="1"/>
  <c r="V43" i="262"/>
  <c r="H11" i="265"/>
  <c r="K11" i="265" s="1"/>
  <c r="CA31" i="49"/>
  <c r="H11" i="49"/>
  <c r="CA25" i="28"/>
  <c r="CA26" i="28" s="1"/>
  <c r="H20" i="28"/>
  <c r="H25" i="28" s="1"/>
  <c r="J53" i="258" l="1"/>
  <c r="J54" i="258" s="1"/>
  <c r="AU53" i="28"/>
  <c r="AU54" i="28" s="1"/>
  <c r="J68" i="49"/>
  <c r="J69" i="49" s="1"/>
  <c r="J71" i="49" s="1"/>
  <c r="J79" i="49" s="1"/>
  <c r="J94" i="49" s="1"/>
  <c r="J95" i="49" s="1"/>
  <c r="J65" i="258"/>
  <c r="K73" i="258"/>
  <c r="K41" i="258" s="1"/>
  <c r="J79" i="258"/>
  <c r="S10" i="346"/>
  <c r="S13" i="346" s="1"/>
  <c r="S17" i="346" s="1"/>
  <c r="BG18" i="346" s="1"/>
  <c r="BG23" i="346" s="1"/>
  <c r="S31" i="346"/>
  <c r="S35" i="346" s="1"/>
  <c r="L17" i="353"/>
  <c r="L19" i="353" s="1"/>
  <c r="L41" i="353"/>
  <c r="K45" i="49"/>
  <c r="K14" i="49"/>
  <c r="K15" i="49" s="1"/>
  <c r="AH18" i="346"/>
  <c r="AW18" i="346"/>
  <c r="AW23" i="346" s="1"/>
  <c r="W26" i="262"/>
  <c r="W19" i="262" s="1"/>
  <c r="W23" i="262" s="1"/>
  <c r="V32" i="262"/>
  <c r="W271" i="264"/>
  <c r="W282" i="264" s="1"/>
  <c r="W9" i="264"/>
  <c r="W18" i="258"/>
  <c r="W49" i="49" s="1"/>
  <c r="W23" i="258"/>
  <c r="W24" i="258" s="1"/>
  <c r="J20" i="49"/>
  <c r="J52" i="49"/>
  <c r="AV40" i="353"/>
  <c r="AV35" i="353"/>
  <c r="AV46" i="49" s="1"/>
  <c r="L11" i="265"/>
  <c r="J11" i="265"/>
  <c r="H13" i="265"/>
  <c r="K13" i="265" s="1"/>
  <c r="H31" i="49"/>
  <c r="H33" i="265" s="1"/>
  <c r="K33" i="265" s="1"/>
  <c r="CA67" i="49"/>
  <c r="CA66" i="28"/>
  <c r="CA67" i="28" s="1"/>
  <c r="CA73" i="28" s="1"/>
  <c r="CA29" i="28"/>
  <c r="F31" i="28" s="1"/>
  <c r="F32" i="28" s="1"/>
  <c r="F15" i="259" s="1"/>
  <c r="AM18" i="346" l="1"/>
  <c r="AM23" i="346" s="1"/>
  <c r="J273" i="264"/>
  <c r="J284" i="264" s="1"/>
  <c r="J10" i="264"/>
  <c r="J11" i="264" s="1"/>
  <c r="J13" i="264" s="1"/>
  <c r="J15" i="264" s="1"/>
  <c r="J65" i="264" s="1"/>
  <c r="J67" i="264" s="1"/>
  <c r="AU74" i="49"/>
  <c r="AU70" i="28"/>
  <c r="AU71" i="28" s="1"/>
  <c r="AU74" i="28" s="1"/>
  <c r="AU75" i="28" s="1"/>
  <c r="AU32" i="49" s="1"/>
  <c r="AU33" i="49" s="1"/>
  <c r="AU36" i="49" s="1"/>
  <c r="AU57" i="28"/>
  <c r="AV51" i="28"/>
  <c r="AR18" i="346"/>
  <c r="AR23" i="346" s="1"/>
  <c r="S36" i="346"/>
  <c r="S13" i="49" s="1"/>
  <c r="S41" i="346"/>
  <c r="S42" i="346" s="1"/>
  <c r="S42" i="262"/>
  <c r="K41" i="262"/>
  <c r="K44" i="262" s="1"/>
  <c r="X21" i="258"/>
  <c r="X15" i="258" s="1"/>
  <c r="X17" i="258" s="1"/>
  <c r="W81" i="49"/>
  <c r="W27" i="258"/>
  <c r="J53" i="49"/>
  <c r="J54" i="49" s="1"/>
  <c r="J57" i="49" s="1"/>
  <c r="J58" i="49" s="1"/>
  <c r="J21" i="49"/>
  <c r="J22" i="49" s="1"/>
  <c r="J25" i="49" s="1"/>
  <c r="J26" i="49" s="1"/>
  <c r="L75" i="49"/>
  <c r="M38" i="353"/>
  <c r="L44" i="353"/>
  <c r="W28" i="262"/>
  <c r="W29" i="262" s="1"/>
  <c r="W43" i="262"/>
  <c r="AH23" i="346"/>
  <c r="AH24" i="346" s="1"/>
  <c r="AI21" i="346" s="1"/>
  <c r="L269" i="264"/>
  <c r="L280" i="264" s="1"/>
  <c r="L20" i="353"/>
  <c r="J13" i="265"/>
  <c r="L13" i="265"/>
  <c r="J33" i="265"/>
  <c r="L33" i="265"/>
  <c r="J299" i="264" l="1"/>
  <c r="J303" i="264" s="1"/>
  <c r="J304" i="264" s="1"/>
  <c r="J306" i="264" s="1"/>
  <c r="J308" i="264" s="1"/>
  <c r="AV44" i="28"/>
  <c r="AV48" i="28" s="1"/>
  <c r="AV69" i="28"/>
  <c r="AU53" i="264"/>
  <c r="AU55" i="264" s="1"/>
  <c r="AU22" i="264"/>
  <c r="S64" i="49"/>
  <c r="S65" i="49" s="1"/>
  <c r="S46" i="346"/>
  <c r="T39" i="346"/>
  <c r="L14" i="49"/>
  <c r="L15" i="49" s="1"/>
  <c r="L45" i="49"/>
  <c r="W32" i="262"/>
  <c r="X26" i="262"/>
  <c r="X19" i="262" s="1"/>
  <c r="X23" i="262" s="1"/>
  <c r="J88" i="49"/>
  <c r="J89" i="49" s="1"/>
  <c r="K24" i="49"/>
  <c r="X9" i="264"/>
  <c r="X23" i="258"/>
  <c r="X24" i="258" s="1"/>
  <c r="X18" i="258"/>
  <c r="X49" i="49" s="1"/>
  <c r="X271" i="264"/>
  <c r="X282" i="264" s="1"/>
  <c r="K47" i="262"/>
  <c r="K48" i="262" s="1"/>
  <c r="K51" i="262"/>
  <c r="K52" i="262" s="1"/>
  <c r="K61" i="262" s="1"/>
  <c r="K56" i="49"/>
  <c r="J91" i="49"/>
  <c r="J92" i="49" s="1"/>
  <c r="AI32" i="346"/>
  <c r="M17" i="353"/>
  <c r="M19" i="353" s="1"/>
  <c r="M41" i="353"/>
  <c r="AW35" i="353"/>
  <c r="AW46" i="49" s="1"/>
  <c r="AW40" i="353"/>
  <c r="J301" i="264" l="1"/>
  <c r="AV53" i="28"/>
  <c r="AV54" i="28" s="1"/>
  <c r="T10" i="346"/>
  <c r="T13" i="346" s="1"/>
  <c r="T17" i="346" s="1"/>
  <c r="AN18" i="346" s="1"/>
  <c r="AN23" i="346" s="1"/>
  <c r="T31" i="346"/>
  <c r="T35" i="346" s="1"/>
  <c r="BH18" i="346"/>
  <c r="BH23" i="346" s="1"/>
  <c r="AX18" i="346"/>
  <c r="AX23" i="346" s="1"/>
  <c r="AI18" i="346"/>
  <c r="AI23" i="346" s="1"/>
  <c r="AI24" i="346" s="1"/>
  <c r="AJ21" i="346" s="1"/>
  <c r="X27" i="258"/>
  <c r="Y21" i="258"/>
  <c r="Y15" i="258" s="1"/>
  <c r="Y17" i="258" s="1"/>
  <c r="X81" i="49"/>
  <c r="X43" i="262"/>
  <c r="X28" i="262"/>
  <c r="X29" i="262" s="1"/>
  <c r="M75" i="49"/>
  <c r="N38" i="353"/>
  <c r="M44" i="353"/>
  <c r="K66" i="262"/>
  <c r="K56" i="262"/>
  <c r="K57" i="262" s="1"/>
  <c r="M20" i="353"/>
  <c r="M269" i="264"/>
  <c r="M280" i="264" s="1"/>
  <c r="L41" i="262"/>
  <c r="L44" i="262" s="1"/>
  <c r="AV70" i="28" l="1"/>
  <c r="AV71" i="28" s="1"/>
  <c r="AV74" i="28" s="1"/>
  <c r="AV75" i="28" s="1"/>
  <c r="AV32" i="49" s="1"/>
  <c r="AV33" i="49" s="1"/>
  <c r="AW51" i="28"/>
  <c r="AV57" i="28"/>
  <c r="AV74" i="49"/>
  <c r="AS18" i="346"/>
  <c r="AS23" i="346" s="1"/>
  <c r="T36" i="346"/>
  <c r="T13" i="49" s="1"/>
  <c r="T41" i="346"/>
  <c r="T42" i="346" s="1"/>
  <c r="T42" i="262"/>
  <c r="AJ32" i="346"/>
  <c r="M45" i="49"/>
  <c r="M14" i="49"/>
  <c r="M15" i="49" s="1"/>
  <c r="K67" i="262"/>
  <c r="K68" i="262" s="1"/>
  <c r="K72" i="262" s="1"/>
  <c r="K62" i="262"/>
  <c r="K63" i="262" s="1"/>
  <c r="L60" i="262" s="1"/>
  <c r="L55" i="262" s="1"/>
  <c r="Y9" i="264"/>
  <c r="Y23" i="258"/>
  <c r="Y24" i="258" s="1"/>
  <c r="Y18" i="258"/>
  <c r="Y49" i="49" s="1"/>
  <c r="Y271" i="264"/>
  <c r="Y282" i="264" s="1"/>
  <c r="N17" i="353"/>
  <c r="N19" i="353" s="1"/>
  <c r="N41" i="353"/>
  <c r="X32" i="262"/>
  <c r="Y26" i="262"/>
  <c r="Y19" i="262" s="1"/>
  <c r="Y23" i="262" s="1"/>
  <c r="L47" i="262"/>
  <c r="L48" i="262" s="1"/>
  <c r="L51" i="262"/>
  <c r="L52" i="262" s="1"/>
  <c r="L61" i="262" s="1"/>
  <c r="AX35" i="353"/>
  <c r="AX46" i="49" s="1"/>
  <c r="AX40" i="353"/>
  <c r="AW69" i="28" l="1"/>
  <c r="AW44" i="28"/>
  <c r="AW48" i="28" s="1"/>
  <c r="AV36" i="49"/>
  <c r="T46" i="346"/>
  <c r="U39" i="346"/>
  <c r="T64" i="49"/>
  <c r="T65" i="49" s="1"/>
  <c r="K73" i="262"/>
  <c r="N269" i="264"/>
  <c r="N280" i="264" s="1"/>
  <c r="N20" i="353"/>
  <c r="Y28" i="262"/>
  <c r="Y29" i="262" s="1"/>
  <c r="Y43" i="262"/>
  <c r="Z21" i="258"/>
  <c r="Z15" i="258" s="1"/>
  <c r="Z17" i="258" s="1"/>
  <c r="Y27" i="258"/>
  <c r="Y81" i="49"/>
  <c r="L56" i="262"/>
  <c r="L57" i="262" s="1"/>
  <c r="L66" i="262"/>
  <c r="M41" i="262"/>
  <c r="M44" i="262" s="1"/>
  <c r="N75" i="49"/>
  <c r="N44" i="353"/>
  <c r="O38" i="353"/>
  <c r="AV22" i="264" l="1"/>
  <c r="AV53" i="264"/>
  <c r="AV55" i="264" s="1"/>
  <c r="AW53" i="28"/>
  <c r="AW54" i="28" s="1"/>
  <c r="U10" i="346"/>
  <c r="U13" i="346" s="1"/>
  <c r="U31" i="346"/>
  <c r="U35" i="346" s="1"/>
  <c r="AJ18" i="346"/>
  <c r="AJ23" i="346" s="1"/>
  <c r="AJ24" i="346" s="1"/>
  <c r="AK21" i="346" s="1"/>
  <c r="K87" i="262"/>
  <c r="K74" i="262"/>
  <c r="K17" i="49" s="1"/>
  <c r="K18" i="49" s="1"/>
  <c r="L67" i="262"/>
  <c r="L68" i="262" s="1"/>
  <c r="L72" i="262" s="1"/>
  <c r="L62" i="262"/>
  <c r="L63" i="262" s="1"/>
  <c r="M60" i="262" s="1"/>
  <c r="M55" i="262" s="1"/>
  <c r="N14" i="49"/>
  <c r="N15" i="49" s="1"/>
  <c r="N45" i="49"/>
  <c r="O17" i="353"/>
  <c r="O19" i="353" s="1"/>
  <c r="O41" i="353"/>
  <c r="K82" i="262"/>
  <c r="K83" i="262" s="1"/>
  <c r="K88" i="262" s="1"/>
  <c r="K95" i="262"/>
  <c r="M51" i="262"/>
  <c r="M52" i="262" s="1"/>
  <c r="M61" i="262" s="1"/>
  <c r="M47" i="262"/>
  <c r="M48" i="262" s="1"/>
  <c r="Z271" i="264"/>
  <c r="Z282" i="264" s="1"/>
  <c r="Z23" i="258"/>
  <c r="Z24" i="258" s="1"/>
  <c r="Z18" i="258"/>
  <c r="Z49" i="49" s="1"/>
  <c r="Z9" i="264"/>
  <c r="Y32" i="262"/>
  <c r="Z26" i="262"/>
  <c r="Z19" i="262" s="1"/>
  <c r="Z23" i="262" s="1"/>
  <c r="AY40" i="353"/>
  <c r="AY35" i="353"/>
  <c r="AY46" i="49" s="1"/>
  <c r="AW70" i="28" l="1"/>
  <c r="AW71" i="28" s="1"/>
  <c r="AW74" i="28" s="1"/>
  <c r="AW75" i="28" s="1"/>
  <c r="AW32" i="49" s="1"/>
  <c r="AW33" i="49" s="1"/>
  <c r="AX51" i="28"/>
  <c r="AW57" i="28"/>
  <c r="AW74" i="49"/>
  <c r="U36" i="346"/>
  <c r="U13" i="49" s="1"/>
  <c r="U42" i="262"/>
  <c r="U41" i="346"/>
  <c r="U42" i="346" s="1"/>
  <c r="U17" i="346"/>
  <c r="AK32" i="346"/>
  <c r="AK24" i="346"/>
  <c r="AL21" i="346" s="1"/>
  <c r="K90" i="262"/>
  <c r="K96" i="262" s="1"/>
  <c r="K97" i="262" s="1"/>
  <c r="L73" i="262"/>
  <c r="K74" i="258"/>
  <c r="K42" i="258"/>
  <c r="K43" i="258" s="1"/>
  <c r="K47" i="258" s="1"/>
  <c r="N41" i="262"/>
  <c r="N44" i="262" s="1"/>
  <c r="O269" i="264"/>
  <c r="O280" i="264" s="1"/>
  <c r="O20" i="353"/>
  <c r="M56" i="262"/>
  <c r="M57" i="262" s="1"/>
  <c r="M66" i="262"/>
  <c r="Z28" i="262"/>
  <c r="Z29" i="262" s="1"/>
  <c r="Z43" i="262"/>
  <c r="Z81" i="49"/>
  <c r="Z27" i="258"/>
  <c r="AA21" i="258"/>
  <c r="AA15" i="258" s="1"/>
  <c r="AA17" i="258" s="1"/>
  <c r="O44" i="353"/>
  <c r="O75" i="49"/>
  <c r="P38" i="353"/>
  <c r="BI18" i="346" l="1"/>
  <c r="BI23" i="346" s="1"/>
  <c r="AO18" i="346"/>
  <c r="AO23" i="346" s="1"/>
  <c r="AX69" i="28"/>
  <c r="AX44" i="28"/>
  <c r="AX48" i="28" s="1"/>
  <c r="AW36" i="49"/>
  <c r="AT18" i="346"/>
  <c r="AT23" i="346" s="1"/>
  <c r="AY18" i="346"/>
  <c r="AY23" i="346" s="1"/>
  <c r="U46" i="346"/>
  <c r="U64" i="49"/>
  <c r="U65" i="49" s="1"/>
  <c r="V39" i="346"/>
  <c r="AL32" i="346"/>
  <c r="AL24" i="346"/>
  <c r="AM21" i="346" s="1"/>
  <c r="K268" i="264"/>
  <c r="K279" i="264" s="1"/>
  <c r="K91" i="262"/>
  <c r="K38" i="49" s="1"/>
  <c r="K39" i="49" s="1"/>
  <c r="L87" i="262"/>
  <c r="L74" i="262"/>
  <c r="L17" i="49" s="1"/>
  <c r="L18" i="49" s="1"/>
  <c r="M62" i="262"/>
  <c r="M63" i="262" s="1"/>
  <c r="N60" i="262" s="1"/>
  <c r="N55" i="262" s="1"/>
  <c r="M67" i="262"/>
  <c r="M68" i="262" s="1"/>
  <c r="M72" i="262" s="1"/>
  <c r="K76" i="49"/>
  <c r="K77" i="49" s="1"/>
  <c r="K100" i="262"/>
  <c r="L94" i="262"/>
  <c r="L86" i="262" s="1"/>
  <c r="N51" i="262"/>
  <c r="N52" i="262" s="1"/>
  <c r="N61" i="262" s="1"/>
  <c r="N47" i="262"/>
  <c r="N48" i="262" s="1"/>
  <c r="AA23" i="258"/>
  <c r="AA24" i="258" s="1"/>
  <c r="AA18" i="258"/>
  <c r="AA49" i="49" s="1"/>
  <c r="AA9" i="264"/>
  <c r="AA271" i="264"/>
  <c r="AA282" i="264" s="1"/>
  <c r="Z32" i="262"/>
  <c r="AA26" i="262"/>
  <c r="AA19" i="262" s="1"/>
  <c r="AA23" i="262" s="1"/>
  <c r="O14" i="49"/>
  <c r="O15" i="49" s="1"/>
  <c r="O45" i="49"/>
  <c r="P17" i="353"/>
  <c r="P19" i="353" s="1"/>
  <c r="P41" i="353"/>
  <c r="L82" i="262"/>
  <c r="L83" i="262" s="1"/>
  <c r="L88" i="262" s="1"/>
  <c r="L95" i="262"/>
  <c r="AZ35" i="353"/>
  <c r="AZ46" i="49" s="1"/>
  <c r="AZ40" i="353"/>
  <c r="AW22" i="264" l="1"/>
  <c r="AW53" i="264"/>
  <c r="AW55" i="264" s="1"/>
  <c r="AX53" i="28"/>
  <c r="AX54" i="28" s="1"/>
  <c r="K287" i="264"/>
  <c r="K289" i="264" s="1"/>
  <c r="K43" i="49"/>
  <c r="K47" i="49" s="1"/>
  <c r="K50" i="49" s="1"/>
  <c r="K60" i="258" s="1"/>
  <c r="V10" i="346"/>
  <c r="V31" i="346"/>
  <c r="V35" i="346" s="1"/>
  <c r="AM24" i="346"/>
  <c r="AN21" i="346" s="1"/>
  <c r="AM32" i="346"/>
  <c r="K93" i="264"/>
  <c r="K94" i="264" s="1"/>
  <c r="K96" i="264" s="1"/>
  <c r="K97" i="264" s="1"/>
  <c r="K100" i="264" s="1"/>
  <c r="K27" i="264"/>
  <c r="K59" i="264"/>
  <c r="K61" i="264" s="1"/>
  <c r="K291" i="264"/>
  <c r="K292" i="264" s="1"/>
  <c r="K294" i="264" s="1"/>
  <c r="K296" i="264" s="1"/>
  <c r="M73" i="262"/>
  <c r="O41" i="262"/>
  <c r="O44" i="262" s="1"/>
  <c r="L42" i="258"/>
  <c r="L74" i="258"/>
  <c r="AA28" i="262"/>
  <c r="AA29" i="262" s="1"/>
  <c r="AA43" i="262"/>
  <c r="N66" i="262"/>
  <c r="N56" i="262"/>
  <c r="N57" i="262" s="1"/>
  <c r="L90" i="262"/>
  <c r="P75" i="49"/>
  <c r="P44" i="353"/>
  <c r="Q38" i="353"/>
  <c r="AA27" i="258"/>
  <c r="AB21" i="258"/>
  <c r="AB15" i="258" s="1"/>
  <c r="AB17" i="258" s="1"/>
  <c r="AA81" i="49"/>
  <c r="P269" i="264"/>
  <c r="P280" i="264" s="1"/>
  <c r="P20" i="353"/>
  <c r="AX57" i="28" l="1"/>
  <c r="AX74" i="49"/>
  <c r="AX70" i="28"/>
  <c r="AX71" i="28" s="1"/>
  <c r="AX74" i="28" s="1"/>
  <c r="AX75" i="28" s="1"/>
  <c r="AX32" i="49" s="1"/>
  <c r="AX33" i="49" s="1"/>
  <c r="AY51" i="28"/>
  <c r="V42" i="262"/>
  <c r="V36" i="346"/>
  <c r="V13" i="49" s="1"/>
  <c r="V41" i="346"/>
  <c r="V42" i="346" s="1"/>
  <c r="AN32" i="346"/>
  <c r="AN24" i="346"/>
  <c r="AO21" i="346" s="1"/>
  <c r="K37" i="258"/>
  <c r="K38" i="258" s="1"/>
  <c r="K46" i="258" s="1"/>
  <c r="K48" i="258" s="1"/>
  <c r="K51" i="258" s="1"/>
  <c r="M87" i="262"/>
  <c r="M74" i="262"/>
  <c r="M17" i="49" s="1"/>
  <c r="M18" i="49" s="1"/>
  <c r="M82" i="262"/>
  <c r="M83" i="262" s="1"/>
  <c r="M88" i="262" s="1"/>
  <c r="M95" i="262"/>
  <c r="P14" i="49"/>
  <c r="P15" i="49" s="1"/>
  <c r="P45" i="49"/>
  <c r="L268" i="264"/>
  <c r="L279" i="264" s="1"/>
  <c r="L96" i="262"/>
  <c r="L97" i="262" s="1"/>
  <c r="L91" i="262"/>
  <c r="L38" i="49" s="1"/>
  <c r="L39" i="49" s="1"/>
  <c r="L43" i="49" s="1"/>
  <c r="L47" i="49" s="1"/>
  <c r="AB26" i="262"/>
  <c r="AB19" i="262" s="1"/>
  <c r="AB23" i="262" s="1"/>
  <c r="AA32" i="262"/>
  <c r="Q17" i="353"/>
  <c r="Q19" i="353" s="1"/>
  <c r="Q41" i="353"/>
  <c r="AB271" i="264"/>
  <c r="AB282" i="264" s="1"/>
  <c r="AB9" i="264"/>
  <c r="AB23" i="258"/>
  <c r="AB24" i="258" s="1"/>
  <c r="AB18" i="258"/>
  <c r="AB49" i="49" s="1"/>
  <c r="O51" i="262"/>
  <c r="O52" i="262" s="1"/>
  <c r="O61" i="262" s="1"/>
  <c r="O47" i="262"/>
  <c r="O48" i="262" s="1"/>
  <c r="N62" i="262"/>
  <c r="N63" i="262" s="1"/>
  <c r="O60" i="262" s="1"/>
  <c r="O55" i="262" s="1"/>
  <c r="N67" i="262"/>
  <c r="N68" i="262" s="1"/>
  <c r="N72" i="262" s="1"/>
  <c r="BA35" i="353"/>
  <c r="BA46" i="49" s="1"/>
  <c r="BA40" i="353"/>
  <c r="AY44" i="28" l="1"/>
  <c r="AY48" i="28" s="1"/>
  <c r="AY69" i="28"/>
  <c r="AX36" i="49"/>
  <c r="W39" i="346"/>
  <c r="V46" i="346"/>
  <c r="V64" i="49"/>
  <c r="V65" i="49" s="1"/>
  <c r="AO32" i="346"/>
  <c r="AO24" i="346"/>
  <c r="AP21" i="346" s="1"/>
  <c r="K75" i="258"/>
  <c r="K76" i="258" s="1"/>
  <c r="L73" i="258" s="1"/>
  <c r="L41" i="258" s="1"/>
  <c r="L43" i="258" s="1"/>
  <c r="L47" i="258" s="1"/>
  <c r="K10" i="262"/>
  <c r="K11" i="262" s="1"/>
  <c r="K12" i="262" s="1"/>
  <c r="K61" i="258"/>
  <c r="K62" i="258" s="1"/>
  <c r="K68" i="49" s="1"/>
  <c r="N73" i="262"/>
  <c r="Q75" i="49"/>
  <c r="R38" i="353"/>
  <c r="Q44" i="353"/>
  <c r="L100" i="262"/>
  <c r="L76" i="49"/>
  <c r="L77" i="49" s="1"/>
  <c r="M94" i="262"/>
  <c r="M86" i="262" s="1"/>
  <c r="M90" i="262" s="1"/>
  <c r="Q269" i="264"/>
  <c r="Q280" i="264" s="1"/>
  <c r="Q20" i="353"/>
  <c r="AB28" i="262"/>
  <c r="AB29" i="262" s="1"/>
  <c r="AB43" i="262"/>
  <c r="P41" i="262"/>
  <c r="P44" i="262" s="1"/>
  <c r="O56" i="262"/>
  <c r="O57" i="262" s="1"/>
  <c r="O66" i="262"/>
  <c r="AB27" i="258"/>
  <c r="AC21" i="258"/>
  <c r="AC15" i="258" s="1"/>
  <c r="AC17" i="258" s="1"/>
  <c r="AB81" i="49"/>
  <c r="L59" i="264"/>
  <c r="L61" i="264" s="1"/>
  <c r="L93" i="264"/>
  <c r="L94" i="264" s="1"/>
  <c r="L96" i="264" s="1"/>
  <c r="L291" i="264"/>
  <c r="L292" i="264" s="1"/>
  <c r="L294" i="264" s="1"/>
  <c r="L296" i="264" s="1"/>
  <c r="L27" i="264"/>
  <c r="L287" i="264"/>
  <c r="L289" i="264" s="1"/>
  <c r="L50" i="49"/>
  <c r="M42" i="258"/>
  <c r="M74" i="258"/>
  <c r="AX53" i="264" l="1"/>
  <c r="AX55" i="264" s="1"/>
  <c r="AX22" i="264"/>
  <c r="AY53" i="28"/>
  <c r="AY54" i="28" s="1"/>
  <c r="W31" i="346"/>
  <c r="W35" i="346" s="1"/>
  <c r="W10" i="346"/>
  <c r="AP32" i="346"/>
  <c r="AP24" i="346"/>
  <c r="AQ21" i="346" s="1"/>
  <c r="K272" i="264"/>
  <c r="K283" i="264" s="1"/>
  <c r="K52" i="258"/>
  <c r="K53" i="258" s="1"/>
  <c r="K54" i="258" s="1"/>
  <c r="K65" i="258"/>
  <c r="K79" i="258"/>
  <c r="K82" i="49"/>
  <c r="K83" i="49" s="1"/>
  <c r="L59" i="258"/>
  <c r="L36" i="258" s="1"/>
  <c r="N87" i="262"/>
  <c r="N74" i="262"/>
  <c r="N17" i="49" s="1"/>
  <c r="N18" i="49" s="1"/>
  <c r="L37" i="258"/>
  <c r="L60" i="258"/>
  <c r="L97" i="264"/>
  <c r="L100" i="264" s="1"/>
  <c r="P47" i="262"/>
  <c r="P48" i="262" s="1"/>
  <c r="P51" i="262"/>
  <c r="P52" i="262" s="1"/>
  <c r="P61" i="262" s="1"/>
  <c r="O62" i="262"/>
  <c r="O63" i="262" s="1"/>
  <c r="P60" i="262" s="1"/>
  <c r="P55" i="262" s="1"/>
  <c r="O67" i="262"/>
  <c r="O68" i="262" s="1"/>
  <c r="O72" i="262" s="1"/>
  <c r="M268" i="264"/>
  <c r="M279" i="264" s="1"/>
  <c r="M96" i="262"/>
  <c r="M97" i="262" s="1"/>
  <c r="M91" i="262"/>
  <c r="M38" i="49" s="1"/>
  <c r="M39" i="49" s="1"/>
  <c r="M43" i="49" s="1"/>
  <c r="M47" i="49" s="1"/>
  <c r="K20" i="49"/>
  <c r="K52" i="49"/>
  <c r="R17" i="353"/>
  <c r="R19" i="353" s="1"/>
  <c r="R41" i="353"/>
  <c r="AC23" i="258"/>
  <c r="AC24" i="258" s="1"/>
  <c r="AC18" i="258"/>
  <c r="AC49" i="49" s="1"/>
  <c r="AC271" i="264"/>
  <c r="AC282" i="264" s="1"/>
  <c r="AC9" i="264"/>
  <c r="K69" i="49"/>
  <c r="K71" i="49" s="1"/>
  <c r="K79" i="49" s="1"/>
  <c r="AB32" i="262"/>
  <c r="AC26" i="262"/>
  <c r="AC19" i="262" s="1"/>
  <c r="AC23" i="262" s="1"/>
  <c r="Q14" i="49"/>
  <c r="Q15" i="49" s="1"/>
  <c r="Q45" i="49"/>
  <c r="N95" i="262"/>
  <c r="N82" i="262"/>
  <c r="N83" i="262" s="1"/>
  <c r="N88" i="262" s="1"/>
  <c r="BB35" i="353"/>
  <c r="BB46" i="49" s="1"/>
  <c r="BB40" i="353"/>
  <c r="AY57" i="28" l="1"/>
  <c r="AZ51" i="28"/>
  <c r="AY70" i="28"/>
  <c r="AY71" i="28" s="1"/>
  <c r="AY74" i="28" s="1"/>
  <c r="AY75" i="28" s="1"/>
  <c r="AY32" i="49" s="1"/>
  <c r="AY33" i="49" s="1"/>
  <c r="AY74" i="49"/>
  <c r="W42" i="262"/>
  <c r="W41" i="346"/>
  <c r="W42" i="346" s="1"/>
  <c r="W36" i="346"/>
  <c r="W13" i="49" s="1"/>
  <c r="AQ32" i="346"/>
  <c r="AQ24" i="346"/>
  <c r="AR21" i="346" s="1"/>
  <c r="K273" i="264"/>
  <c r="K284" i="264" s="1"/>
  <c r="K10" i="264"/>
  <c r="K11" i="264" s="1"/>
  <c r="K13" i="264" s="1"/>
  <c r="K15" i="264" s="1"/>
  <c r="K32" i="264" s="1"/>
  <c r="K94" i="49"/>
  <c r="K95" i="49" s="1"/>
  <c r="L38" i="258"/>
  <c r="L46" i="258" s="1"/>
  <c r="L48" i="258" s="1"/>
  <c r="L75" i="258" s="1"/>
  <c r="L76" i="258" s="1"/>
  <c r="O73" i="262"/>
  <c r="AC27" i="258"/>
  <c r="AC81" i="49"/>
  <c r="AD21" i="258"/>
  <c r="AD15" i="258" s="1"/>
  <c r="AD17" i="258" s="1"/>
  <c r="M59" i="264"/>
  <c r="M61" i="264" s="1"/>
  <c r="M50" i="49"/>
  <c r="M93" i="264"/>
  <c r="M94" i="264" s="1"/>
  <c r="M96" i="264" s="1"/>
  <c r="M291" i="264"/>
  <c r="M292" i="264" s="1"/>
  <c r="M294" i="264" s="1"/>
  <c r="M296" i="264" s="1"/>
  <c r="M27" i="264"/>
  <c r="M287" i="264"/>
  <c r="M289" i="264" s="1"/>
  <c r="K53" i="49"/>
  <c r="K54" i="49" s="1"/>
  <c r="K57" i="49" s="1"/>
  <c r="K58" i="49" s="1"/>
  <c r="K21" i="49"/>
  <c r="K22" i="49" s="1"/>
  <c r="K25" i="49" s="1"/>
  <c r="K26" i="49" s="1"/>
  <c r="AC43" i="262"/>
  <c r="AC28" i="262"/>
  <c r="AC29" i="262" s="1"/>
  <c r="R75" i="49"/>
  <c r="S38" i="353"/>
  <c r="R44" i="353"/>
  <c r="N94" i="262"/>
  <c r="N86" i="262" s="1"/>
  <c r="N90" i="262" s="1"/>
  <c r="M76" i="49"/>
  <c r="M77" i="49" s="1"/>
  <c r="M100" i="262"/>
  <c r="N74" i="258"/>
  <c r="N42" i="258"/>
  <c r="R269" i="264"/>
  <c r="R280" i="264" s="1"/>
  <c r="R20" i="353"/>
  <c r="Q41" i="262"/>
  <c r="Q44" i="262" s="1"/>
  <c r="P56" i="262"/>
  <c r="P57" i="262" s="1"/>
  <c r="P66" i="262"/>
  <c r="AY36" i="49" l="1"/>
  <c r="AZ69" i="28"/>
  <c r="AZ44" i="28"/>
  <c r="AZ48" i="28" s="1"/>
  <c r="AZ53" i="28" s="1"/>
  <c r="AZ54" i="28" s="1"/>
  <c r="W64" i="49"/>
  <c r="W65" i="49" s="1"/>
  <c r="W46" i="346"/>
  <c r="X39" i="346"/>
  <c r="AR32" i="346"/>
  <c r="AR24" i="346"/>
  <c r="AS21" i="346" s="1"/>
  <c r="K299" i="264"/>
  <c r="K301" i="264" s="1"/>
  <c r="K65" i="264"/>
  <c r="K67" i="264" s="1"/>
  <c r="L61" i="258"/>
  <c r="L62" i="258" s="1"/>
  <c r="L65" i="258" s="1"/>
  <c r="L10" i="262"/>
  <c r="L11" i="262" s="1"/>
  <c r="L52" i="258" s="1"/>
  <c r="L51" i="258"/>
  <c r="O87" i="262"/>
  <c r="O74" i="262"/>
  <c r="O17" i="49" s="1"/>
  <c r="O18" i="49" s="1"/>
  <c r="P67" i="262"/>
  <c r="P68" i="262" s="1"/>
  <c r="P72" i="262" s="1"/>
  <c r="P62" i="262"/>
  <c r="P63" i="262" s="1"/>
  <c r="Q60" i="262" s="1"/>
  <c r="Q55" i="262" s="1"/>
  <c r="AD26" i="262"/>
  <c r="AD19" i="262" s="1"/>
  <c r="AD23" i="262" s="1"/>
  <c r="AC32" i="262"/>
  <c r="L56" i="49"/>
  <c r="K91" i="49"/>
  <c r="K92" i="49" s="1"/>
  <c r="S17" i="353"/>
  <c r="S19" i="353" s="1"/>
  <c r="S41" i="353"/>
  <c r="L82" i="49"/>
  <c r="L83" i="49" s="1"/>
  <c r="L79" i="258"/>
  <c r="M73" i="258"/>
  <c r="M41" i="258" s="1"/>
  <c r="M43" i="258" s="1"/>
  <c r="M47" i="258" s="1"/>
  <c r="L24" i="49"/>
  <c r="K88" i="49"/>
  <c r="K89" i="49" s="1"/>
  <c r="N268" i="264"/>
  <c r="N279" i="264" s="1"/>
  <c r="N96" i="262"/>
  <c r="N97" i="262" s="1"/>
  <c r="N91" i="262"/>
  <c r="N38" i="49" s="1"/>
  <c r="N39" i="49" s="1"/>
  <c r="N43" i="49" s="1"/>
  <c r="N47" i="49" s="1"/>
  <c r="Q47" i="262"/>
  <c r="Q48" i="262" s="1"/>
  <c r="Q51" i="262"/>
  <c r="Q52" i="262" s="1"/>
  <c r="Q61" i="262" s="1"/>
  <c r="R45" i="49"/>
  <c r="R14" i="49"/>
  <c r="R15" i="49" s="1"/>
  <c r="M97" i="264"/>
  <c r="M100" i="264" s="1"/>
  <c r="O82" i="262"/>
  <c r="O83" i="262" s="1"/>
  <c r="O88" i="262" s="1"/>
  <c r="O95" i="262"/>
  <c r="M60" i="258"/>
  <c r="M37" i="258"/>
  <c r="AD18" i="258"/>
  <c r="AD49" i="49" s="1"/>
  <c r="AD271" i="264"/>
  <c r="AD282" i="264" s="1"/>
  <c r="AD9" i="264"/>
  <c r="AD23" i="258"/>
  <c r="AD24" i="258" s="1"/>
  <c r="BC40" i="353"/>
  <c r="BC35" i="353"/>
  <c r="BC46" i="49" s="1"/>
  <c r="AZ57" i="28" l="1"/>
  <c r="AZ74" i="49"/>
  <c r="AZ70" i="28"/>
  <c r="AZ71" i="28" s="1"/>
  <c r="AZ74" i="28" s="1"/>
  <c r="AZ75" i="28" s="1"/>
  <c r="AZ32" i="49" s="1"/>
  <c r="AZ33" i="49" s="1"/>
  <c r="BA51" i="28"/>
  <c r="AY22" i="264"/>
  <c r="AY53" i="264"/>
  <c r="AY55" i="264" s="1"/>
  <c r="X10" i="346"/>
  <c r="X31" i="346"/>
  <c r="X35" i="346" s="1"/>
  <c r="K303" i="264"/>
  <c r="K304" i="264" s="1"/>
  <c r="K306" i="264" s="1"/>
  <c r="K308" i="264" s="1"/>
  <c r="AS32" i="346"/>
  <c r="AS24" i="346"/>
  <c r="AT21" i="346" s="1"/>
  <c r="L12" i="262"/>
  <c r="L52" i="49" s="1"/>
  <c r="L53" i="258"/>
  <c r="L10" i="264" s="1"/>
  <c r="L11" i="264" s="1"/>
  <c r="L13" i="264" s="1"/>
  <c r="L15" i="264" s="1"/>
  <c r="L272" i="264"/>
  <c r="L283" i="264" s="1"/>
  <c r="M59" i="258"/>
  <c r="M36" i="258" s="1"/>
  <c r="M38" i="258" s="1"/>
  <c r="M46" i="258" s="1"/>
  <c r="M48" i="258" s="1"/>
  <c r="L68" i="49"/>
  <c r="L69" i="49" s="1"/>
  <c r="L71" i="49" s="1"/>
  <c r="L79" i="49" s="1"/>
  <c r="L94" i="49" s="1"/>
  <c r="L95" i="49" s="1"/>
  <c r="P73" i="262"/>
  <c r="R41" i="262"/>
  <c r="R44" i="262" s="1"/>
  <c r="N59" i="264"/>
  <c r="N61" i="264" s="1"/>
  <c r="N287" i="264"/>
  <c r="N289" i="264" s="1"/>
  <c r="N93" i="264"/>
  <c r="N94" i="264" s="1"/>
  <c r="N96" i="264" s="1"/>
  <c r="N50" i="49"/>
  <c r="N291" i="264"/>
  <c r="N292" i="264" s="1"/>
  <c r="N294" i="264" s="1"/>
  <c r="N296" i="264" s="1"/>
  <c r="N27" i="264"/>
  <c r="S75" i="49"/>
  <c r="T38" i="353"/>
  <c r="S44" i="353"/>
  <c r="AD27" i="258"/>
  <c r="AE21" i="258"/>
  <c r="AE15" i="258" s="1"/>
  <c r="AE17" i="258" s="1"/>
  <c r="AD81" i="49"/>
  <c r="O94" i="262"/>
  <c r="O86" i="262" s="1"/>
  <c r="O90" i="262" s="1"/>
  <c r="N76" i="49"/>
  <c r="N77" i="49" s="1"/>
  <c r="N100" i="262"/>
  <c r="S20" i="353"/>
  <c r="S269" i="264"/>
  <c r="S280" i="264" s="1"/>
  <c r="O42" i="258"/>
  <c r="O74" i="258"/>
  <c r="Q66" i="262"/>
  <c r="Q56" i="262"/>
  <c r="Q57" i="262" s="1"/>
  <c r="AD28" i="262"/>
  <c r="AD29" i="262" s="1"/>
  <c r="AD43" i="262"/>
  <c r="BA44" i="28" l="1"/>
  <c r="BA48" i="28" s="1"/>
  <c r="BA53" i="28" s="1"/>
  <c r="BA54" i="28" s="1"/>
  <c r="BA69" i="28"/>
  <c r="AZ36" i="49"/>
  <c r="X41" i="346"/>
  <c r="X42" i="346" s="1"/>
  <c r="X42" i="262"/>
  <c r="X36" i="346"/>
  <c r="X13" i="49" s="1"/>
  <c r="L20" i="49"/>
  <c r="L273" i="264"/>
  <c r="L284" i="264" s="1"/>
  <c r="AT32" i="346"/>
  <c r="AT24" i="346"/>
  <c r="AU21" i="346" s="1"/>
  <c r="L54" i="258"/>
  <c r="L21" i="49" s="1"/>
  <c r="P87" i="262"/>
  <c r="P74" i="262"/>
  <c r="P17" i="49" s="1"/>
  <c r="P18" i="49" s="1"/>
  <c r="O96" i="262"/>
  <c r="O97" i="262" s="1"/>
  <c r="O91" i="262"/>
  <c r="O38" i="49" s="1"/>
  <c r="O39" i="49" s="1"/>
  <c r="O43" i="49" s="1"/>
  <c r="O47" i="49" s="1"/>
  <c r="O268" i="264"/>
  <c r="O279" i="264" s="1"/>
  <c r="T17" i="353"/>
  <c r="T19" i="353" s="1"/>
  <c r="T41" i="353"/>
  <c r="P82" i="262"/>
  <c r="P83" i="262" s="1"/>
  <c r="P88" i="262" s="1"/>
  <c r="P95" i="262"/>
  <c r="S45" i="49"/>
  <c r="S14" i="49"/>
  <c r="S15" i="49" s="1"/>
  <c r="N60" i="258"/>
  <c r="N37" i="258"/>
  <c r="R47" i="262"/>
  <c r="R48" i="262" s="1"/>
  <c r="R51" i="262"/>
  <c r="R52" i="262" s="1"/>
  <c r="R61" i="262" s="1"/>
  <c r="N97" i="264"/>
  <c r="N100" i="264" s="1"/>
  <c r="AE26" i="262"/>
  <c r="AE19" i="262" s="1"/>
  <c r="AE23" i="262" s="1"/>
  <c r="AD32" i="262"/>
  <c r="Q62" i="262"/>
  <c r="Q63" i="262" s="1"/>
  <c r="R60" i="262" s="1"/>
  <c r="R55" i="262" s="1"/>
  <c r="Q67" i="262"/>
  <c r="Q68" i="262" s="1"/>
  <c r="Q72" i="262" s="1"/>
  <c r="L32" i="264"/>
  <c r="L299" i="264"/>
  <c r="L65" i="264"/>
  <c r="L67" i="264" s="1"/>
  <c r="AE9" i="264"/>
  <c r="AE18" i="258"/>
  <c r="AE49" i="49" s="1"/>
  <c r="AE271" i="264"/>
  <c r="AE282" i="264" s="1"/>
  <c r="AE23" i="258"/>
  <c r="AE24" i="258" s="1"/>
  <c r="M61" i="258"/>
  <c r="M62" i="258" s="1"/>
  <c r="M75" i="258"/>
  <c r="M76" i="258" s="1"/>
  <c r="M51" i="258"/>
  <c r="M10" i="262"/>
  <c r="M11" i="262" s="1"/>
  <c r="BD40" i="353"/>
  <c r="BD35" i="353"/>
  <c r="BD46" i="49" s="1"/>
  <c r="AZ53" i="264" l="1"/>
  <c r="AZ55" i="264" s="1"/>
  <c r="AZ22" i="264"/>
  <c r="BA74" i="49"/>
  <c r="BA70" i="28"/>
  <c r="BA71" i="28" s="1"/>
  <c r="BA74" i="28" s="1"/>
  <c r="BA75" i="28" s="1"/>
  <c r="BA32" i="49" s="1"/>
  <c r="BA33" i="49" s="1"/>
  <c r="BA36" i="49" s="1"/>
  <c r="BB51" i="28"/>
  <c r="BA57" i="28"/>
  <c r="Y39" i="346"/>
  <c r="X46" i="346"/>
  <c r="X64" i="49"/>
  <c r="X65" i="49" s="1"/>
  <c r="L22" i="49"/>
  <c r="L25" i="49" s="1"/>
  <c r="L26" i="49" s="1"/>
  <c r="M24" i="49" s="1"/>
  <c r="AU32" i="346"/>
  <c r="L53" i="49"/>
  <c r="L54" i="49" s="1"/>
  <c r="L57" i="49" s="1"/>
  <c r="L58" i="49" s="1"/>
  <c r="M56" i="49" s="1"/>
  <c r="Q73" i="262"/>
  <c r="M52" i="258"/>
  <c r="M53" i="258" s="1"/>
  <c r="M12" i="262"/>
  <c r="M272" i="264"/>
  <c r="M283" i="264" s="1"/>
  <c r="AE28" i="262"/>
  <c r="AE29" i="262" s="1"/>
  <c r="AE43" i="262"/>
  <c r="S41" i="262"/>
  <c r="S44" i="262" s="1"/>
  <c r="L301" i="264"/>
  <c r="L303" i="264"/>
  <c r="L304" i="264" s="1"/>
  <c r="L306" i="264" s="1"/>
  <c r="L308" i="264" s="1"/>
  <c r="P42" i="258"/>
  <c r="P74" i="258"/>
  <c r="O59" i="264"/>
  <c r="O61" i="264" s="1"/>
  <c r="O287" i="264"/>
  <c r="O289" i="264" s="1"/>
  <c r="O93" i="264"/>
  <c r="O94" i="264" s="1"/>
  <c r="O96" i="264" s="1"/>
  <c r="O291" i="264"/>
  <c r="O292" i="264" s="1"/>
  <c r="O294" i="264" s="1"/>
  <c r="O296" i="264" s="1"/>
  <c r="O27" i="264"/>
  <c r="O50" i="49"/>
  <c r="AF21" i="258"/>
  <c r="AF15" i="258" s="1"/>
  <c r="AF17" i="258" s="1"/>
  <c r="AE27" i="258"/>
  <c r="AE81" i="49"/>
  <c r="R66" i="262"/>
  <c r="R56" i="262"/>
  <c r="R57" i="262" s="1"/>
  <c r="M82" i="49"/>
  <c r="M83" i="49" s="1"/>
  <c r="M79" i="258"/>
  <c r="N73" i="258"/>
  <c r="N41" i="258" s="1"/>
  <c r="N43" i="258" s="1"/>
  <c r="N47" i="258" s="1"/>
  <c r="T75" i="49"/>
  <c r="U38" i="353"/>
  <c r="T44" i="353"/>
  <c r="P94" i="262"/>
  <c r="P86" i="262" s="1"/>
  <c r="P90" i="262" s="1"/>
  <c r="O100" i="262"/>
  <c r="O76" i="49"/>
  <c r="O77" i="49" s="1"/>
  <c r="T20" i="353"/>
  <c r="T269" i="264"/>
  <c r="T280" i="264" s="1"/>
  <c r="N59" i="258"/>
  <c r="N36" i="258" s="1"/>
  <c r="N38" i="258" s="1"/>
  <c r="N46" i="258" s="1"/>
  <c r="M68" i="49"/>
  <c r="M65" i="258"/>
  <c r="BB44" i="28" l="1"/>
  <c r="BB48" i="28" s="1"/>
  <c r="BB53" i="28" s="1"/>
  <c r="BB54" i="28" s="1"/>
  <c r="BB69" i="28"/>
  <c r="BA53" i="264"/>
  <c r="BA55" i="264" s="1"/>
  <c r="BA22" i="264"/>
  <c r="L88" i="49"/>
  <c r="L89" i="49" s="1"/>
  <c r="Y10" i="346"/>
  <c r="Y31" i="346"/>
  <c r="Y35" i="346" s="1"/>
  <c r="L91" i="49"/>
  <c r="L92" i="49" s="1"/>
  <c r="Q87" i="262"/>
  <c r="Q74" i="262"/>
  <c r="Q17" i="49" s="1"/>
  <c r="Q18" i="49" s="1"/>
  <c r="Q82" i="262"/>
  <c r="Q83" i="262" s="1"/>
  <c r="Q88" i="262" s="1"/>
  <c r="N48" i="258"/>
  <c r="N61" i="258" s="1"/>
  <c r="N62" i="258" s="1"/>
  <c r="R67" i="262"/>
  <c r="R68" i="262" s="1"/>
  <c r="R72" i="262" s="1"/>
  <c r="R62" i="262"/>
  <c r="R63" i="262" s="1"/>
  <c r="S60" i="262" s="1"/>
  <c r="S55" i="262" s="1"/>
  <c r="P268" i="264"/>
  <c r="P279" i="264" s="1"/>
  <c r="P91" i="262"/>
  <c r="P38" i="49" s="1"/>
  <c r="P39" i="49" s="1"/>
  <c r="P43" i="49" s="1"/>
  <c r="P47" i="49" s="1"/>
  <c r="P96" i="262"/>
  <c r="P97" i="262" s="1"/>
  <c r="T14" i="49"/>
  <c r="T15" i="49" s="1"/>
  <c r="T45" i="49"/>
  <c r="Q95" i="262"/>
  <c r="M69" i="49"/>
  <c r="M71" i="49" s="1"/>
  <c r="M79" i="49" s="1"/>
  <c r="M94" i="49" s="1"/>
  <c r="M95" i="49" s="1"/>
  <c r="U17" i="353"/>
  <c r="U19" i="353" s="1"/>
  <c r="U41" i="353"/>
  <c r="AF9" i="264"/>
  <c r="AF23" i="258"/>
  <c r="AF24" i="258" s="1"/>
  <c r="AF18" i="258"/>
  <c r="AF49" i="49" s="1"/>
  <c r="AF271" i="264"/>
  <c r="AF282" i="264" s="1"/>
  <c r="O97" i="264"/>
  <c r="O100" i="264" s="1"/>
  <c r="S47" i="262"/>
  <c r="S48" i="262" s="1"/>
  <c r="S51" i="262"/>
  <c r="S52" i="262" s="1"/>
  <c r="S61" i="262" s="1"/>
  <c r="M52" i="49"/>
  <c r="M20" i="49"/>
  <c r="O60" i="258"/>
  <c r="O37" i="258"/>
  <c r="M10" i="264"/>
  <c r="M11" i="264" s="1"/>
  <c r="M13" i="264" s="1"/>
  <c r="M15" i="264" s="1"/>
  <c r="M273" i="264"/>
  <c r="M284" i="264" s="1"/>
  <c r="M54" i="258"/>
  <c r="AF26" i="262"/>
  <c r="AF19" i="262" s="1"/>
  <c r="AF23" i="262" s="1"/>
  <c r="AE32" i="262"/>
  <c r="BE40" i="353"/>
  <c r="BE35" i="353"/>
  <c r="BE46" i="49" s="1"/>
  <c r="BC51" i="28" l="1"/>
  <c r="BB57" i="28"/>
  <c r="BB74" i="49"/>
  <c r="BB70" i="28"/>
  <c r="BB71" i="28" s="1"/>
  <c r="BB74" i="28" s="1"/>
  <c r="BB75" i="28" s="1"/>
  <c r="BB32" i="49" s="1"/>
  <c r="BB33" i="49" s="1"/>
  <c r="BB36" i="49" s="1"/>
  <c r="Y42" i="262"/>
  <c r="Y41" i="346"/>
  <c r="Y42" i="346" s="1"/>
  <c r="Y36" i="346"/>
  <c r="Y13" i="49" s="1"/>
  <c r="R73" i="262"/>
  <c r="N75" i="258"/>
  <c r="N76" i="258" s="1"/>
  <c r="N79" i="258" s="1"/>
  <c r="N51" i="258"/>
  <c r="N10" i="262"/>
  <c r="N11" i="262" s="1"/>
  <c r="N12" i="262" s="1"/>
  <c r="M299" i="264"/>
  <c r="M32" i="264"/>
  <c r="M65" i="264"/>
  <c r="M67" i="264" s="1"/>
  <c r="U44" i="353"/>
  <c r="U75" i="49"/>
  <c r="V38" i="353"/>
  <c r="S56" i="262"/>
  <c r="S57" i="262" s="1"/>
  <c r="S66" i="262"/>
  <c r="U20" i="353"/>
  <c r="U269" i="264"/>
  <c r="U280" i="264" s="1"/>
  <c r="AF43" i="262"/>
  <c r="AF28" i="262"/>
  <c r="AF29" i="262" s="1"/>
  <c r="M53" i="49"/>
  <c r="M54" i="49" s="1"/>
  <c r="M57" i="49" s="1"/>
  <c r="M58" i="49" s="1"/>
  <c r="M21" i="49"/>
  <c r="M22" i="49" s="1"/>
  <c r="M25" i="49" s="1"/>
  <c r="M26" i="49" s="1"/>
  <c r="AF81" i="49"/>
  <c r="AG21" i="258"/>
  <c r="AG15" i="258" s="1"/>
  <c r="AG17" i="258" s="1"/>
  <c r="AF27" i="258"/>
  <c r="N65" i="258"/>
  <c r="N68" i="49"/>
  <c r="O59" i="258"/>
  <c r="O36" i="258" s="1"/>
  <c r="O38" i="258" s="1"/>
  <c r="O46" i="258" s="1"/>
  <c r="P100" i="262"/>
  <c r="Q94" i="262"/>
  <c r="Q86" i="262" s="1"/>
  <c r="Q90" i="262" s="1"/>
  <c r="P76" i="49"/>
  <c r="P77" i="49" s="1"/>
  <c r="Q74" i="258"/>
  <c r="Q42" i="258"/>
  <c r="T41" i="262"/>
  <c r="T44" i="262" s="1"/>
  <c r="P287" i="264"/>
  <c r="P289" i="264" s="1"/>
  <c r="P50" i="49"/>
  <c r="P291" i="264"/>
  <c r="P292" i="264" s="1"/>
  <c r="P294" i="264" s="1"/>
  <c r="P296" i="264" s="1"/>
  <c r="P93" i="264"/>
  <c r="P94" i="264" s="1"/>
  <c r="P96" i="264" s="1"/>
  <c r="P59" i="264"/>
  <c r="P61" i="264" s="1"/>
  <c r="P27" i="264"/>
  <c r="BB53" i="264" l="1"/>
  <c r="BB55" i="264" s="1"/>
  <c r="BB22" i="264"/>
  <c r="BC69" i="28"/>
  <c r="BC44" i="28"/>
  <c r="BC48" i="28" s="1"/>
  <c r="BC53" i="28" s="1"/>
  <c r="BC54" i="28" s="1"/>
  <c r="Z39" i="346"/>
  <c r="Y46" i="346"/>
  <c r="Y64" i="49"/>
  <c r="Y65" i="49" s="1"/>
  <c r="R87" i="262"/>
  <c r="R74" i="262"/>
  <c r="R17" i="49" s="1"/>
  <c r="R18" i="49" s="1"/>
  <c r="N82" i="49"/>
  <c r="N83" i="49" s="1"/>
  <c r="O73" i="258"/>
  <c r="O41" i="258" s="1"/>
  <c r="O43" i="258" s="1"/>
  <c r="O47" i="258" s="1"/>
  <c r="O48" i="258" s="1"/>
  <c r="N52" i="258"/>
  <c r="N53" i="258" s="1"/>
  <c r="N10" i="264" s="1"/>
  <c r="N11" i="264" s="1"/>
  <c r="N13" i="264" s="1"/>
  <c r="N15" i="264" s="1"/>
  <c r="N272" i="264"/>
  <c r="N283" i="264" s="1"/>
  <c r="N24" i="49"/>
  <c r="M88" i="49"/>
  <c r="M89" i="49" s="1"/>
  <c r="S62" i="262"/>
  <c r="S63" i="262" s="1"/>
  <c r="T60" i="262" s="1"/>
  <c r="T55" i="262" s="1"/>
  <c r="S67" i="262"/>
  <c r="S68" i="262" s="1"/>
  <c r="S72" i="262" s="1"/>
  <c r="P60" i="258"/>
  <c r="P37" i="258"/>
  <c r="N69" i="49"/>
  <c r="N71" i="49" s="1"/>
  <c r="N79" i="49" s="1"/>
  <c r="T51" i="262"/>
  <c r="T52" i="262" s="1"/>
  <c r="T61" i="262" s="1"/>
  <c r="T47" i="262"/>
  <c r="T48" i="262" s="1"/>
  <c r="Q91" i="262"/>
  <c r="Q38" i="49" s="1"/>
  <c r="Q39" i="49" s="1"/>
  <c r="Q43" i="49" s="1"/>
  <c r="Q47" i="49" s="1"/>
  <c r="Q268" i="264"/>
  <c r="Q279" i="264" s="1"/>
  <c r="Q96" i="262"/>
  <c r="Q97" i="262" s="1"/>
  <c r="U45" i="49"/>
  <c r="U14" i="49"/>
  <c r="U15" i="49" s="1"/>
  <c r="V17" i="353"/>
  <c r="V19" i="353" s="1"/>
  <c r="V41" i="353"/>
  <c r="AG26" i="262"/>
  <c r="AG19" i="262" s="1"/>
  <c r="AG23" i="262" s="1"/>
  <c r="AF32" i="262"/>
  <c r="P97" i="264"/>
  <c r="P100" i="264" s="1"/>
  <c r="R82" i="262"/>
  <c r="R83" i="262" s="1"/>
  <c r="R88" i="262" s="1"/>
  <c r="R95" i="262"/>
  <c r="M301" i="264"/>
  <c r="M303" i="264"/>
  <c r="M304" i="264" s="1"/>
  <c r="M306" i="264" s="1"/>
  <c r="M308" i="264" s="1"/>
  <c r="AG23" i="258"/>
  <c r="AG24" i="258" s="1"/>
  <c r="AG18" i="258"/>
  <c r="AG49" i="49" s="1"/>
  <c r="AG271" i="264"/>
  <c r="AG282" i="264" s="1"/>
  <c r="AG9" i="264"/>
  <c r="N20" i="49"/>
  <c r="N52" i="49"/>
  <c r="N56" i="49"/>
  <c r="M91" i="49"/>
  <c r="M92" i="49" s="1"/>
  <c r="BF40" i="353"/>
  <c r="BF35" i="353"/>
  <c r="BF46" i="49" s="1"/>
  <c r="BC57" i="28" l="1"/>
  <c r="BD51" i="28"/>
  <c r="BC74" i="49"/>
  <c r="BC70" i="28"/>
  <c r="BC71" i="28" s="1"/>
  <c r="BC74" i="28" s="1"/>
  <c r="BC75" i="28" s="1"/>
  <c r="BC32" i="49" s="1"/>
  <c r="BC33" i="49" s="1"/>
  <c r="BC36" i="49" s="1"/>
  <c r="Z31" i="346"/>
  <c r="Z35" i="346" s="1"/>
  <c r="Z10" i="346"/>
  <c r="S73" i="262"/>
  <c r="N54" i="258"/>
  <c r="N53" i="49" s="1"/>
  <c r="N54" i="49" s="1"/>
  <c r="N57" i="49" s="1"/>
  <c r="N58" i="49" s="1"/>
  <c r="N94" i="49"/>
  <c r="N95" i="49" s="1"/>
  <c r="N273" i="264"/>
  <c r="N284" i="264" s="1"/>
  <c r="O61" i="258"/>
  <c r="O62" i="258" s="1"/>
  <c r="O75" i="258"/>
  <c r="O76" i="258" s="1"/>
  <c r="O10" i="262"/>
  <c r="O11" i="262" s="1"/>
  <c r="O51" i="258"/>
  <c r="R74" i="258"/>
  <c r="R42" i="258"/>
  <c r="W38" i="353"/>
  <c r="V44" i="353"/>
  <c r="V75" i="49"/>
  <c r="Q93" i="264"/>
  <c r="Q94" i="264" s="1"/>
  <c r="Q96" i="264" s="1"/>
  <c r="Q27" i="264"/>
  <c r="Q50" i="49"/>
  <c r="Q59" i="264"/>
  <c r="Q61" i="264" s="1"/>
  <c r="Q291" i="264"/>
  <c r="Q292" i="264" s="1"/>
  <c r="Q294" i="264" s="1"/>
  <c r="Q296" i="264" s="1"/>
  <c r="Q287" i="264"/>
  <c r="Q289" i="264" s="1"/>
  <c r="V20" i="353"/>
  <c r="V269" i="264"/>
  <c r="V280" i="264" s="1"/>
  <c r="T66" i="262"/>
  <c r="T56" i="262"/>
  <c r="T57" i="262" s="1"/>
  <c r="U41" i="262"/>
  <c r="U44" i="262" s="1"/>
  <c r="Q100" i="262"/>
  <c r="Q76" i="49"/>
  <c r="Q77" i="49" s="1"/>
  <c r="R94" i="262"/>
  <c r="R86" i="262" s="1"/>
  <c r="R90" i="262" s="1"/>
  <c r="N65" i="264"/>
  <c r="N67" i="264" s="1"/>
  <c r="N32" i="264"/>
  <c r="N299" i="264"/>
  <c r="AH21" i="258"/>
  <c r="AH15" i="258" s="1"/>
  <c r="AH17" i="258" s="1"/>
  <c r="AG27" i="258"/>
  <c r="AG81" i="49"/>
  <c r="AG28" i="262"/>
  <c r="AG29" i="262" s="1"/>
  <c r="AG43" i="262"/>
  <c r="BC53" i="264" l="1"/>
  <c r="BC55" i="264" s="1"/>
  <c r="BC22" i="264"/>
  <c r="BD44" i="28"/>
  <c r="BD48" i="28" s="1"/>
  <c r="BD53" i="28" s="1"/>
  <c r="BD54" i="28" s="1"/>
  <c r="BD69" i="28"/>
  <c r="Z42" i="262"/>
  <c r="Z41" i="346"/>
  <c r="Z42" i="346" s="1"/>
  <c r="Z36" i="346"/>
  <c r="Z13" i="49" s="1"/>
  <c r="S87" i="262"/>
  <c r="S74" i="262"/>
  <c r="S17" i="49" s="1"/>
  <c r="S18" i="49" s="1"/>
  <c r="N21" i="49"/>
  <c r="N22" i="49" s="1"/>
  <c r="N25" i="49" s="1"/>
  <c r="N26" i="49" s="1"/>
  <c r="N88" i="49" s="1"/>
  <c r="N89" i="49" s="1"/>
  <c r="O56" i="49"/>
  <c r="N91" i="49"/>
  <c r="N92" i="49" s="1"/>
  <c r="AH26" i="262"/>
  <c r="AH19" i="262" s="1"/>
  <c r="AH23" i="262" s="1"/>
  <c r="AG32" i="262"/>
  <c r="R91" i="262"/>
  <c r="R38" i="49" s="1"/>
  <c r="R39" i="49" s="1"/>
  <c r="R43" i="49" s="1"/>
  <c r="R47" i="49" s="1"/>
  <c r="R96" i="262"/>
  <c r="R97" i="262" s="1"/>
  <c r="R268" i="264"/>
  <c r="R279" i="264" s="1"/>
  <c r="U47" i="262"/>
  <c r="U48" i="262" s="1"/>
  <c r="U51" i="262"/>
  <c r="U52" i="262" s="1"/>
  <c r="U61" i="262" s="1"/>
  <c r="W17" i="353"/>
  <c r="W19" i="353" s="1"/>
  <c r="W41" i="353"/>
  <c r="T67" i="262"/>
  <c r="T68" i="262" s="1"/>
  <c r="T72" i="262" s="1"/>
  <c r="T62" i="262"/>
  <c r="T63" i="262" s="1"/>
  <c r="U60" i="262" s="1"/>
  <c r="U55" i="262" s="1"/>
  <c r="V14" i="49"/>
  <c r="V15" i="49" s="1"/>
  <c r="V45" i="49"/>
  <c r="Q97" i="264"/>
  <c r="Q100" i="264" s="1"/>
  <c r="O272" i="264"/>
  <c r="O283" i="264" s="1"/>
  <c r="O52" i="258"/>
  <c r="O53" i="258" s="1"/>
  <c r="O12" i="262"/>
  <c r="N303" i="264"/>
  <c r="N304" i="264" s="1"/>
  <c r="N306" i="264" s="1"/>
  <c r="N308" i="264" s="1"/>
  <c r="N301" i="264"/>
  <c r="O82" i="49"/>
  <c r="O83" i="49" s="1"/>
  <c r="P73" i="258"/>
  <c r="P41" i="258" s="1"/>
  <c r="P43" i="258" s="1"/>
  <c r="P47" i="258" s="1"/>
  <c r="O79" i="258"/>
  <c r="AH9" i="264"/>
  <c r="AH23" i="258"/>
  <c r="AH24" i="258" s="1"/>
  <c r="AH18" i="258"/>
  <c r="AH49" i="49" s="1"/>
  <c r="AH271" i="264"/>
  <c r="AH282" i="264" s="1"/>
  <c r="S82" i="262"/>
  <c r="S83" i="262" s="1"/>
  <c r="S88" i="262" s="1"/>
  <c r="S95" i="262"/>
  <c r="Q60" i="258"/>
  <c r="Q37" i="258"/>
  <c r="O65" i="258"/>
  <c r="P59" i="258"/>
  <c r="P36" i="258" s="1"/>
  <c r="P38" i="258" s="1"/>
  <c r="P46" i="258" s="1"/>
  <c r="O68" i="49"/>
  <c r="BG40" i="353"/>
  <c r="BG35" i="353"/>
  <c r="BG46" i="49" s="1"/>
  <c r="BD70" i="28" l="1"/>
  <c r="BD71" i="28" s="1"/>
  <c r="BD74" i="28" s="1"/>
  <c r="BD75" i="28" s="1"/>
  <c r="BD32" i="49" s="1"/>
  <c r="BD33" i="49" s="1"/>
  <c r="BD36" i="49" s="1"/>
  <c r="BE51" i="28"/>
  <c r="BD74" i="49"/>
  <c r="BD57" i="28"/>
  <c r="Z46" i="346"/>
  <c r="Z64" i="49"/>
  <c r="Z65" i="49" s="1"/>
  <c r="AA39" i="346"/>
  <c r="T73" i="262"/>
  <c r="O24" i="49"/>
  <c r="P48" i="258"/>
  <c r="P51" i="258" s="1"/>
  <c r="AH27" i="258"/>
  <c r="AI21" i="258"/>
  <c r="AI15" i="258" s="1"/>
  <c r="AI17" i="258" s="1"/>
  <c r="AH81" i="49"/>
  <c r="O20" i="49"/>
  <c r="O52" i="49"/>
  <c r="V41" i="262"/>
  <c r="V44" i="262" s="1"/>
  <c r="W269" i="264"/>
  <c r="W280" i="264" s="1"/>
  <c r="W20" i="353"/>
  <c r="S94" i="262"/>
  <c r="S86" i="262" s="1"/>
  <c r="S90" i="262" s="1"/>
  <c r="R100" i="262"/>
  <c r="R76" i="49"/>
  <c r="R77" i="49" s="1"/>
  <c r="O54" i="258"/>
  <c r="O273" i="264"/>
  <c r="O284" i="264" s="1"/>
  <c r="O10" i="264"/>
  <c r="O11" i="264" s="1"/>
  <c r="O13" i="264" s="1"/>
  <c r="O15" i="264" s="1"/>
  <c r="R291" i="264"/>
  <c r="R292" i="264" s="1"/>
  <c r="R294" i="264" s="1"/>
  <c r="R296" i="264" s="1"/>
  <c r="R27" i="264"/>
  <c r="R93" i="264"/>
  <c r="R94" i="264" s="1"/>
  <c r="R96" i="264" s="1"/>
  <c r="R287" i="264"/>
  <c r="R289" i="264" s="1"/>
  <c r="R50" i="49"/>
  <c r="R59" i="264"/>
  <c r="R61" i="264" s="1"/>
  <c r="O69" i="49"/>
  <c r="O71" i="49" s="1"/>
  <c r="O79" i="49" s="1"/>
  <c r="O94" i="49" s="1"/>
  <c r="O95" i="49" s="1"/>
  <c r="S42" i="258"/>
  <c r="S74" i="258"/>
  <c r="U56" i="262"/>
  <c r="U57" i="262" s="1"/>
  <c r="U66" i="262"/>
  <c r="W75" i="49"/>
  <c r="W44" i="353"/>
  <c r="X38" i="353"/>
  <c r="AH28" i="262"/>
  <c r="AH29" i="262" s="1"/>
  <c r="AH43" i="262"/>
  <c r="BE69" i="28" l="1"/>
  <c r="BE44" i="28"/>
  <c r="BE48" i="28" s="1"/>
  <c r="BE53" i="28" s="1"/>
  <c r="BE54" i="28" s="1"/>
  <c r="BD22" i="264"/>
  <c r="BD53" i="264"/>
  <c r="BD55" i="264" s="1"/>
  <c r="AA10" i="346"/>
  <c r="AA13" i="346" s="1"/>
  <c r="AA31" i="346"/>
  <c r="AA35" i="346" s="1"/>
  <c r="T87" i="262"/>
  <c r="T74" i="262"/>
  <c r="T17" i="49" s="1"/>
  <c r="T18" i="49" s="1"/>
  <c r="P10" i="262"/>
  <c r="P11" i="262" s="1"/>
  <c r="P12" i="262" s="1"/>
  <c r="P61" i="258"/>
  <c r="P62" i="258" s="1"/>
  <c r="P68" i="49" s="1"/>
  <c r="P75" i="258"/>
  <c r="P76" i="258" s="1"/>
  <c r="P79" i="258" s="1"/>
  <c r="U62" i="262"/>
  <c r="U63" i="262" s="1"/>
  <c r="V60" i="262" s="1"/>
  <c r="V55" i="262" s="1"/>
  <c r="U67" i="262"/>
  <c r="U68" i="262" s="1"/>
  <c r="U72" i="262" s="1"/>
  <c r="AI26" i="262"/>
  <c r="AI19" i="262" s="1"/>
  <c r="AI23" i="262" s="1"/>
  <c r="AH32" i="262"/>
  <c r="T82" i="262"/>
  <c r="T83" i="262" s="1"/>
  <c r="T88" i="262" s="1"/>
  <c r="T95" i="262"/>
  <c r="R97" i="264"/>
  <c r="R100" i="264" s="1"/>
  <c r="O21" i="49"/>
  <c r="O22" i="49" s="1"/>
  <c r="O25" i="49" s="1"/>
  <c r="O26" i="49" s="1"/>
  <c r="O53" i="49"/>
  <c r="O54" i="49" s="1"/>
  <c r="O57" i="49" s="1"/>
  <c r="O58" i="49" s="1"/>
  <c r="AI271" i="264"/>
  <c r="AI282" i="264" s="1"/>
  <c r="AI18" i="258"/>
  <c r="AI49" i="49" s="1"/>
  <c r="AI9" i="264"/>
  <c r="AI23" i="258"/>
  <c r="AI24" i="258" s="1"/>
  <c r="X17" i="353"/>
  <c r="X19" i="353" s="1"/>
  <c r="X41" i="353"/>
  <c r="S91" i="262"/>
  <c r="S38" i="49" s="1"/>
  <c r="S39" i="49" s="1"/>
  <c r="S43" i="49" s="1"/>
  <c r="S47" i="49" s="1"/>
  <c r="S268" i="264"/>
  <c r="S279" i="264" s="1"/>
  <c r="S96" i="262"/>
  <c r="S97" i="262" s="1"/>
  <c r="R60" i="258"/>
  <c r="R37" i="258"/>
  <c r="O65" i="264"/>
  <c r="O67" i="264" s="1"/>
  <c r="O299" i="264"/>
  <c r="O32" i="264"/>
  <c r="W45" i="49"/>
  <c r="W14" i="49"/>
  <c r="W15" i="49" s="1"/>
  <c r="V51" i="262"/>
  <c r="V52" i="262" s="1"/>
  <c r="V61" i="262" s="1"/>
  <c r="V47" i="262"/>
  <c r="V48" i="262" s="1"/>
  <c r="BH35" i="353"/>
  <c r="BH46" i="49" s="1"/>
  <c r="BH40" i="353"/>
  <c r="AA17" i="346" l="1"/>
  <c r="BE70" i="28"/>
  <c r="BE71" i="28" s="1"/>
  <c r="BE74" i="28" s="1"/>
  <c r="BE75" i="28" s="1"/>
  <c r="BE32" i="49" s="1"/>
  <c r="BE33" i="49" s="1"/>
  <c r="BE36" i="49" s="1"/>
  <c r="BF51" i="28"/>
  <c r="BE57" i="28"/>
  <c r="BE74" i="49"/>
  <c r="AA42" i="262"/>
  <c r="AA41" i="346"/>
  <c r="AA42" i="346" s="1"/>
  <c r="AA36" i="346"/>
  <c r="AA13" i="49" s="1"/>
  <c r="U73" i="262"/>
  <c r="Q59" i="258"/>
  <c r="Q36" i="258" s="1"/>
  <c r="Q38" i="258" s="1"/>
  <c r="Q46" i="258" s="1"/>
  <c r="P82" i="49"/>
  <c r="P83" i="49" s="1"/>
  <c r="P52" i="258"/>
  <c r="P53" i="258" s="1"/>
  <c r="P273" i="264" s="1"/>
  <c r="P284" i="264" s="1"/>
  <c r="P272" i="264"/>
  <c r="P283" i="264" s="1"/>
  <c r="Q73" i="258"/>
  <c r="Q41" i="258" s="1"/>
  <c r="Q43" i="258" s="1"/>
  <c r="Q47" i="258" s="1"/>
  <c r="P65" i="258"/>
  <c r="P56" i="49"/>
  <c r="O91" i="49"/>
  <c r="O92" i="49" s="1"/>
  <c r="O301" i="264"/>
  <c r="O303" i="264"/>
  <c r="O304" i="264" s="1"/>
  <c r="O306" i="264" s="1"/>
  <c r="O308" i="264" s="1"/>
  <c r="P69" i="49"/>
  <c r="P71" i="49" s="1"/>
  <c r="P79" i="49" s="1"/>
  <c r="W41" i="262"/>
  <c r="W44" i="262" s="1"/>
  <c r="S291" i="264"/>
  <c r="S292" i="264" s="1"/>
  <c r="S294" i="264" s="1"/>
  <c r="S296" i="264" s="1"/>
  <c r="S27" i="264"/>
  <c r="S93" i="264"/>
  <c r="S94" i="264" s="1"/>
  <c r="S96" i="264" s="1"/>
  <c r="S287" i="264"/>
  <c r="S289" i="264" s="1"/>
  <c r="S50" i="49"/>
  <c r="S59" i="264"/>
  <c r="S61" i="264" s="1"/>
  <c r="P52" i="49"/>
  <c r="P20" i="49"/>
  <c r="AI81" i="49"/>
  <c r="AI27" i="258"/>
  <c r="AJ21" i="258"/>
  <c r="AJ15" i="258" s="1"/>
  <c r="AJ17" i="258" s="1"/>
  <c r="AI28" i="262"/>
  <c r="AI29" i="262" s="1"/>
  <c r="AI43" i="262"/>
  <c r="P24" i="49"/>
  <c r="O88" i="49"/>
  <c r="O89" i="49" s="1"/>
  <c r="T74" i="258"/>
  <c r="T42" i="258"/>
  <c r="X269" i="264"/>
  <c r="X280" i="264" s="1"/>
  <c r="X20" i="353"/>
  <c r="V66" i="262"/>
  <c r="V56" i="262"/>
  <c r="V57" i="262" s="1"/>
  <c r="S100" i="262"/>
  <c r="T94" i="262"/>
  <c r="T86" i="262" s="1"/>
  <c r="T90" i="262" s="1"/>
  <c r="S76" i="49"/>
  <c r="S77" i="49" s="1"/>
  <c r="X75" i="49"/>
  <c r="X44" i="353"/>
  <c r="Y38" i="353"/>
  <c r="BO18" i="346" l="1"/>
  <c r="BO23" i="346" s="1"/>
  <c r="AU18" i="346"/>
  <c r="AU23" i="346" s="1"/>
  <c r="AU24" i="346" s="1"/>
  <c r="AV21" i="346" s="1"/>
  <c r="BF69" i="28"/>
  <c r="BF44" i="28"/>
  <c r="BF48" i="28" s="1"/>
  <c r="BF53" i="28" s="1"/>
  <c r="BF54" i="28" s="1"/>
  <c r="BE22" i="264"/>
  <c r="BE53" i="264"/>
  <c r="BE55" i="264" s="1"/>
  <c r="AA46" i="346"/>
  <c r="AB39" i="346"/>
  <c r="AA64" i="49"/>
  <c r="AA65" i="49" s="1"/>
  <c r="U87" i="262"/>
  <c r="U74" i="262"/>
  <c r="U17" i="49" s="1"/>
  <c r="U18" i="49" s="1"/>
  <c r="Q48" i="258"/>
  <c r="Q51" i="258" s="1"/>
  <c r="P94" i="49"/>
  <c r="P95" i="49" s="1"/>
  <c r="P10" i="264"/>
  <c r="P11" i="264" s="1"/>
  <c r="P13" i="264" s="1"/>
  <c r="P15" i="264" s="1"/>
  <c r="P65" i="264" s="1"/>
  <c r="P67" i="264" s="1"/>
  <c r="P54" i="258"/>
  <c r="P21" i="49" s="1"/>
  <c r="P22" i="49" s="1"/>
  <c r="P25" i="49" s="1"/>
  <c r="P26" i="49" s="1"/>
  <c r="Y17" i="353"/>
  <c r="Y19" i="353" s="1"/>
  <c r="Y41" i="353"/>
  <c r="T91" i="262"/>
  <c r="T38" i="49" s="1"/>
  <c r="T39" i="49" s="1"/>
  <c r="T43" i="49" s="1"/>
  <c r="T47" i="49" s="1"/>
  <c r="T96" i="262"/>
  <c r="T97" i="262" s="1"/>
  <c r="T268" i="264"/>
  <c r="T279" i="264" s="1"/>
  <c r="U95" i="262"/>
  <c r="U82" i="262"/>
  <c r="U83" i="262" s="1"/>
  <c r="U88" i="262" s="1"/>
  <c r="AJ26" i="262"/>
  <c r="AJ19" i="262" s="1"/>
  <c r="AJ23" i="262" s="1"/>
  <c r="AI32" i="262"/>
  <c r="V62" i="262"/>
  <c r="V63" i="262" s="1"/>
  <c r="W60" i="262" s="1"/>
  <c r="W55" i="262" s="1"/>
  <c r="V67" i="262"/>
  <c r="V68" i="262" s="1"/>
  <c r="V72" i="262" s="1"/>
  <c r="X14" i="49"/>
  <c r="X15" i="49" s="1"/>
  <c r="X45" i="49"/>
  <c r="AJ9" i="264"/>
  <c r="AJ23" i="258"/>
  <c r="AJ24" i="258" s="1"/>
  <c r="AJ18" i="258"/>
  <c r="AJ49" i="49" s="1"/>
  <c r="AJ271" i="264"/>
  <c r="AJ282" i="264" s="1"/>
  <c r="S97" i="264"/>
  <c r="S100" i="264" s="1"/>
  <c r="W51" i="262"/>
  <c r="W52" i="262" s="1"/>
  <c r="W61" i="262" s="1"/>
  <c r="W47" i="262"/>
  <c r="W48" i="262" s="1"/>
  <c r="S37" i="258"/>
  <c r="S60" i="258"/>
  <c r="BI40" i="353"/>
  <c r="BI35" i="353"/>
  <c r="BI46" i="49" s="1"/>
  <c r="AV24" i="346" l="1"/>
  <c r="AW21" i="346" s="1"/>
  <c r="AV32" i="346"/>
  <c r="BF74" i="49"/>
  <c r="BF57" i="28"/>
  <c r="BF70" i="28"/>
  <c r="BF71" i="28" s="1"/>
  <c r="BF74" i="28" s="1"/>
  <c r="BF75" i="28" s="1"/>
  <c r="BF32" i="49" s="1"/>
  <c r="BF33" i="49" s="1"/>
  <c r="BF36" i="49" s="1"/>
  <c r="BG51" i="28"/>
  <c r="AB10" i="346"/>
  <c r="AB31" i="346"/>
  <c r="AB35" i="346" s="1"/>
  <c r="V73" i="262"/>
  <c r="P53" i="49"/>
  <c r="P54" i="49" s="1"/>
  <c r="P57" i="49" s="1"/>
  <c r="P58" i="49" s="1"/>
  <c r="P91" i="49" s="1"/>
  <c r="P92" i="49" s="1"/>
  <c r="P32" i="264"/>
  <c r="P299" i="264"/>
  <c r="P301" i="264" s="1"/>
  <c r="Q61" i="258"/>
  <c r="Q62" i="258" s="1"/>
  <c r="Q68" i="49" s="1"/>
  <c r="Q69" i="49" s="1"/>
  <c r="Q71" i="49" s="1"/>
  <c r="Q79" i="49" s="1"/>
  <c r="Q10" i="262"/>
  <c r="Q11" i="262" s="1"/>
  <c r="Q272" i="264" s="1"/>
  <c r="Q283" i="264" s="1"/>
  <c r="Q75" i="258"/>
  <c r="Q76" i="258" s="1"/>
  <c r="Q79" i="258" s="1"/>
  <c r="P88" i="49"/>
  <c r="P89" i="49" s="1"/>
  <c r="Q24" i="49"/>
  <c r="Y269" i="264"/>
  <c r="Y280" i="264" s="1"/>
  <c r="Y20" i="353"/>
  <c r="X41" i="262"/>
  <c r="X44" i="262" s="1"/>
  <c r="T100" i="262"/>
  <c r="U94" i="262"/>
  <c r="U86" i="262" s="1"/>
  <c r="U90" i="262" s="1"/>
  <c r="T76" i="49"/>
  <c r="T77" i="49" s="1"/>
  <c r="W66" i="262"/>
  <c r="W56" i="262"/>
  <c r="W57" i="262" s="1"/>
  <c r="AJ27" i="258"/>
  <c r="AK21" i="258"/>
  <c r="AK15" i="258" s="1"/>
  <c r="AK17" i="258" s="1"/>
  <c r="AJ81" i="49"/>
  <c r="T59" i="264"/>
  <c r="T61" i="264" s="1"/>
  <c r="T291" i="264"/>
  <c r="T292" i="264" s="1"/>
  <c r="T294" i="264" s="1"/>
  <c r="T296" i="264" s="1"/>
  <c r="T27" i="264"/>
  <c r="T50" i="49"/>
  <c r="T287" i="264"/>
  <c r="T289" i="264" s="1"/>
  <c r="T93" i="264"/>
  <c r="T94" i="264" s="1"/>
  <c r="T96" i="264" s="1"/>
  <c r="AJ43" i="262"/>
  <c r="AJ28" i="262"/>
  <c r="AJ29" i="262" s="1"/>
  <c r="U42" i="258"/>
  <c r="U74" i="258"/>
  <c r="Y75" i="49"/>
  <c r="Y44" i="353"/>
  <c r="Z38" i="353"/>
  <c r="AW24" i="346" l="1"/>
  <c r="AX21" i="346" s="1"/>
  <c r="AW32" i="346"/>
  <c r="BG44" i="28"/>
  <c r="BG48" i="28" s="1"/>
  <c r="BG53" i="28" s="1"/>
  <c r="BG54" i="28" s="1"/>
  <c r="BG69" i="28"/>
  <c r="BF22" i="264"/>
  <c r="BF53" i="264"/>
  <c r="BF55" i="264" s="1"/>
  <c r="AB42" i="262"/>
  <c r="AB36" i="346"/>
  <c r="AB13" i="49" s="1"/>
  <c r="AB41" i="346"/>
  <c r="AB42" i="346" s="1"/>
  <c r="V87" i="262"/>
  <c r="V74" i="262"/>
  <c r="V17" i="49" s="1"/>
  <c r="V18" i="49" s="1"/>
  <c r="Q56" i="49"/>
  <c r="P303" i="264"/>
  <c r="P304" i="264" s="1"/>
  <c r="P306" i="264" s="1"/>
  <c r="P308" i="264" s="1"/>
  <c r="R59" i="258"/>
  <c r="R36" i="258" s="1"/>
  <c r="R38" i="258" s="1"/>
  <c r="R46" i="258" s="1"/>
  <c r="Q65" i="258"/>
  <c r="Q12" i="262"/>
  <c r="Q20" i="49" s="1"/>
  <c r="Q52" i="258"/>
  <c r="Q53" i="258" s="1"/>
  <c r="Q10" i="264" s="1"/>
  <c r="Q11" i="264" s="1"/>
  <c r="Q13" i="264" s="1"/>
  <c r="Q15" i="264" s="1"/>
  <c r="Q82" i="49"/>
  <c r="Q83" i="49" s="1"/>
  <c r="Q94" i="49" s="1"/>
  <c r="Q95" i="49" s="1"/>
  <c r="R73" i="258"/>
  <c r="R41" i="258" s="1"/>
  <c r="R43" i="258" s="1"/>
  <c r="R47" i="258" s="1"/>
  <c r="Z17" i="353"/>
  <c r="Z19" i="353" s="1"/>
  <c r="Z41" i="353"/>
  <c r="W67" i="262"/>
  <c r="W68" i="262" s="1"/>
  <c r="W72" i="262" s="1"/>
  <c r="W62" i="262"/>
  <c r="W63" i="262" s="1"/>
  <c r="X60" i="262" s="1"/>
  <c r="X55" i="262" s="1"/>
  <c r="T97" i="264"/>
  <c r="T100" i="264" s="1"/>
  <c r="AK271" i="264"/>
  <c r="AK282" i="264" s="1"/>
  <c r="AK9" i="264"/>
  <c r="AK18" i="258"/>
  <c r="AK49" i="49" s="1"/>
  <c r="AK23" i="258"/>
  <c r="AK24" i="258" s="1"/>
  <c r="X51" i="262"/>
  <c r="X52" i="262" s="1"/>
  <c r="X61" i="262" s="1"/>
  <c r="X47" i="262"/>
  <c r="X48" i="262" s="1"/>
  <c r="Y45" i="49"/>
  <c r="Y14" i="49"/>
  <c r="Y15" i="49" s="1"/>
  <c r="V95" i="262"/>
  <c r="V82" i="262"/>
  <c r="V83" i="262" s="1"/>
  <c r="V88" i="262" s="1"/>
  <c r="AJ32" i="262"/>
  <c r="AK26" i="262"/>
  <c r="AK19" i="262" s="1"/>
  <c r="AK23" i="262" s="1"/>
  <c r="T60" i="258"/>
  <c r="T37" i="258"/>
  <c r="U268" i="264"/>
  <c r="U279" i="264" s="1"/>
  <c r="U96" i="262"/>
  <c r="U97" i="262" s="1"/>
  <c r="U91" i="262"/>
  <c r="U38" i="49" s="1"/>
  <c r="U39" i="49" s="1"/>
  <c r="U43" i="49" s="1"/>
  <c r="U47" i="49" s="1"/>
  <c r="BJ40" i="353"/>
  <c r="BJ35" i="353"/>
  <c r="BJ46" i="49" s="1"/>
  <c r="AX32" i="346" l="1"/>
  <c r="AX24" i="346"/>
  <c r="AY21" i="346" s="1"/>
  <c r="BG74" i="49"/>
  <c r="BH51" i="28"/>
  <c r="BG70" i="28"/>
  <c r="BG71" i="28" s="1"/>
  <c r="BG74" i="28" s="1"/>
  <c r="BG75" i="28" s="1"/>
  <c r="BG32" i="49" s="1"/>
  <c r="BG33" i="49" s="1"/>
  <c r="BG36" i="49" s="1"/>
  <c r="BG57" i="28"/>
  <c r="AB64" i="49"/>
  <c r="AB65" i="49" s="1"/>
  <c r="AC39" i="346"/>
  <c r="AB46" i="346"/>
  <c r="W73" i="262"/>
  <c r="R48" i="258"/>
  <c r="R10" i="262" s="1"/>
  <c r="R11" i="262" s="1"/>
  <c r="R52" i="258" s="1"/>
  <c r="Q54" i="258"/>
  <c r="Q21" i="49" s="1"/>
  <c r="Q22" i="49" s="1"/>
  <c r="Q25" i="49" s="1"/>
  <c r="Q26" i="49" s="1"/>
  <c r="Q273" i="264"/>
  <c r="Q284" i="264" s="1"/>
  <c r="Q52" i="49"/>
  <c r="AK43" i="262"/>
  <c r="AK28" i="262"/>
  <c r="AK29" i="262" s="1"/>
  <c r="X56" i="262"/>
  <c r="X57" i="262" s="1"/>
  <c r="X66" i="262"/>
  <c r="V42" i="258"/>
  <c r="V74" i="258"/>
  <c r="U287" i="264"/>
  <c r="U289" i="264" s="1"/>
  <c r="U50" i="49"/>
  <c r="U59" i="264"/>
  <c r="U61" i="264" s="1"/>
  <c r="U291" i="264"/>
  <c r="U292" i="264" s="1"/>
  <c r="U294" i="264" s="1"/>
  <c r="U296" i="264" s="1"/>
  <c r="U93" i="264"/>
  <c r="U94" i="264" s="1"/>
  <c r="U96" i="264" s="1"/>
  <c r="U27" i="264"/>
  <c r="U100" i="262"/>
  <c r="U76" i="49"/>
  <c r="U77" i="49" s="1"/>
  <c r="V94" i="262"/>
  <c r="V86" i="262" s="1"/>
  <c r="V90" i="262" s="1"/>
  <c r="Q65" i="264"/>
  <c r="Q67" i="264" s="1"/>
  <c r="Q32" i="264"/>
  <c r="Q299" i="264"/>
  <c r="Y41" i="262"/>
  <c r="Y44" i="262" s="1"/>
  <c r="AK81" i="49"/>
  <c r="AK27" i="258"/>
  <c r="AL21" i="258"/>
  <c r="AL15" i="258" s="1"/>
  <c r="AL17" i="258" s="1"/>
  <c r="Z75" i="49"/>
  <c r="AA38" i="353"/>
  <c r="Z44" i="353"/>
  <c r="Z269" i="264"/>
  <c r="Z280" i="264" s="1"/>
  <c r="Z20" i="353"/>
  <c r="AY24" i="346" l="1"/>
  <c r="AZ21" i="346" s="1"/>
  <c r="AY32" i="346"/>
  <c r="BG22" i="264"/>
  <c r="BG53" i="264"/>
  <c r="BG55" i="264" s="1"/>
  <c r="BH69" i="28"/>
  <c r="BH44" i="28"/>
  <c r="BH48" i="28" s="1"/>
  <c r="BH53" i="28" s="1"/>
  <c r="BH54" i="28" s="1"/>
  <c r="AC31" i="346"/>
  <c r="AC35" i="346" s="1"/>
  <c r="AC10" i="346"/>
  <c r="W87" i="262"/>
  <c r="W74" i="262"/>
  <c r="W17" i="49" s="1"/>
  <c r="W18" i="49" s="1"/>
  <c r="R61" i="258"/>
  <c r="R62" i="258" s="1"/>
  <c r="S59" i="258" s="1"/>
  <c r="S36" i="258" s="1"/>
  <c r="S38" i="258" s="1"/>
  <c r="S46" i="258" s="1"/>
  <c r="R12" i="262"/>
  <c r="R52" i="49" s="1"/>
  <c r="R272" i="264"/>
  <c r="R283" i="264" s="1"/>
  <c r="R51" i="258"/>
  <c r="R53" i="258" s="1"/>
  <c r="R10" i="264" s="1"/>
  <c r="R11" i="264" s="1"/>
  <c r="R13" i="264" s="1"/>
  <c r="R15" i="264" s="1"/>
  <c r="R75" i="258"/>
  <c r="R76" i="258" s="1"/>
  <c r="S73" i="258" s="1"/>
  <c r="S41" i="258" s="1"/>
  <c r="S43" i="258" s="1"/>
  <c r="S47" i="258" s="1"/>
  <c r="Q53" i="49"/>
  <c r="Q54" i="49" s="1"/>
  <c r="Q57" i="49" s="1"/>
  <c r="Q58" i="49" s="1"/>
  <c r="Q91" i="49" s="1"/>
  <c r="Q92" i="49" s="1"/>
  <c r="R24" i="49"/>
  <c r="Q88" i="49"/>
  <c r="Q89" i="49" s="1"/>
  <c r="U97" i="264"/>
  <c r="U100" i="264" s="1"/>
  <c r="Z45" i="49"/>
  <c r="Z14" i="49"/>
  <c r="Z15" i="49" s="1"/>
  <c r="X67" i="262"/>
  <c r="X68" i="262" s="1"/>
  <c r="X72" i="262" s="1"/>
  <c r="X62" i="262"/>
  <c r="X63" i="262" s="1"/>
  <c r="Y60" i="262" s="1"/>
  <c r="Y55" i="262" s="1"/>
  <c r="AL26" i="262"/>
  <c r="AL19" i="262" s="1"/>
  <c r="AL23" i="262" s="1"/>
  <c r="AK32" i="262"/>
  <c r="AA17" i="353"/>
  <c r="AA19" i="353" s="1"/>
  <c r="AA41" i="353"/>
  <c r="Q303" i="264"/>
  <c r="Q304" i="264" s="1"/>
  <c r="Q306" i="264" s="1"/>
  <c r="Q308" i="264" s="1"/>
  <c r="Q301" i="264"/>
  <c r="W95" i="262"/>
  <c r="W82" i="262"/>
  <c r="W83" i="262" s="1"/>
  <c r="W88" i="262" s="1"/>
  <c r="AL23" i="258"/>
  <c r="AL24" i="258" s="1"/>
  <c r="AL18" i="258"/>
  <c r="AL49" i="49" s="1"/>
  <c r="AL9" i="264"/>
  <c r="AL271" i="264"/>
  <c r="AL282" i="264" s="1"/>
  <c r="Y47" i="262"/>
  <c r="Y48" i="262" s="1"/>
  <c r="Y51" i="262"/>
  <c r="Y52" i="262" s="1"/>
  <c r="Y61" i="262" s="1"/>
  <c r="V96" i="262"/>
  <c r="V97" i="262" s="1"/>
  <c r="V91" i="262"/>
  <c r="V38" i="49" s="1"/>
  <c r="V39" i="49" s="1"/>
  <c r="V43" i="49" s="1"/>
  <c r="V47" i="49" s="1"/>
  <c r="V268" i="264"/>
  <c r="V279" i="264" s="1"/>
  <c r="U37" i="258"/>
  <c r="U60" i="258"/>
  <c r="BK40" i="353"/>
  <c r="BK35" i="353"/>
  <c r="BK46" i="49" s="1"/>
  <c r="AZ24" i="346" l="1"/>
  <c r="BA21" i="346" s="1"/>
  <c r="AZ32" i="346"/>
  <c r="BH74" i="49"/>
  <c r="BH57" i="28"/>
  <c r="BH70" i="28"/>
  <c r="BH71" i="28" s="1"/>
  <c r="BH74" i="28" s="1"/>
  <c r="BH75" i="28" s="1"/>
  <c r="BH32" i="49" s="1"/>
  <c r="BH33" i="49" s="1"/>
  <c r="BH36" i="49" s="1"/>
  <c r="BI51" i="28"/>
  <c r="AC36" i="346"/>
  <c r="AC13" i="49" s="1"/>
  <c r="AC41" i="346"/>
  <c r="AC42" i="346" s="1"/>
  <c r="AC42" i="262"/>
  <c r="X73" i="262"/>
  <c r="S48" i="258"/>
  <c r="S61" i="258" s="1"/>
  <c r="S62" i="258" s="1"/>
  <c r="S65" i="258" s="1"/>
  <c r="R65" i="258"/>
  <c r="R68" i="49"/>
  <c r="R69" i="49" s="1"/>
  <c r="R71" i="49" s="1"/>
  <c r="R79" i="49" s="1"/>
  <c r="R20" i="49"/>
  <c r="R79" i="258"/>
  <c r="R82" i="49"/>
  <c r="R83" i="49" s="1"/>
  <c r="R56" i="49"/>
  <c r="R54" i="258"/>
  <c r="R53" i="49" s="1"/>
  <c r="R54" i="49" s="1"/>
  <c r="R57" i="49" s="1"/>
  <c r="R273" i="264"/>
  <c r="R284" i="264" s="1"/>
  <c r="Y56" i="262"/>
  <c r="Y57" i="262" s="1"/>
  <c r="Y66" i="262"/>
  <c r="AL27" i="258"/>
  <c r="AM21" i="258"/>
  <c r="AM15" i="258" s="1"/>
  <c r="AM17" i="258" s="1"/>
  <c r="AL81" i="49"/>
  <c r="W74" i="258"/>
  <c r="W42" i="258"/>
  <c r="AA20" i="353"/>
  <c r="AA269" i="264"/>
  <c r="AA280" i="264" s="1"/>
  <c r="V291" i="264"/>
  <c r="V292" i="264" s="1"/>
  <c r="V294" i="264" s="1"/>
  <c r="V296" i="264" s="1"/>
  <c r="V27" i="264"/>
  <c r="V287" i="264"/>
  <c r="V289" i="264" s="1"/>
  <c r="V50" i="49"/>
  <c r="V93" i="264"/>
  <c r="V94" i="264" s="1"/>
  <c r="V96" i="264" s="1"/>
  <c r="V59" i="264"/>
  <c r="V61" i="264" s="1"/>
  <c r="V76" i="49"/>
  <c r="V77" i="49" s="1"/>
  <c r="V100" i="262"/>
  <c r="W94" i="262"/>
  <c r="W86" i="262" s="1"/>
  <c r="W90" i="262" s="1"/>
  <c r="Z41" i="262"/>
  <c r="Z44" i="262" s="1"/>
  <c r="AB38" i="353"/>
  <c r="AA75" i="49"/>
  <c r="AA44" i="353"/>
  <c r="AL43" i="262"/>
  <c r="AL28" i="262"/>
  <c r="AL29" i="262" s="1"/>
  <c r="R65" i="264"/>
  <c r="R67" i="264" s="1"/>
  <c r="R299" i="264"/>
  <c r="R32" i="264"/>
  <c r="BA24" i="346" l="1"/>
  <c r="BB21" i="346" s="1"/>
  <c r="BA32" i="346"/>
  <c r="BI44" i="28"/>
  <c r="BI48" i="28" s="1"/>
  <c r="BI53" i="28" s="1"/>
  <c r="BI54" i="28" s="1"/>
  <c r="BI69" i="28"/>
  <c r="BH53" i="264"/>
  <c r="BH55" i="264" s="1"/>
  <c r="BH22" i="264"/>
  <c r="AC64" i="49"/>
  <c r="AC65" i="49" s="1"/>
  <c r="AD39" i="346"/>
  <c r="AC46" i="346"/>
  <c r="X87" i="262"/>
  <c r="X74" i="262"/>
  <c r="X17" i="49" s="1"/>
  <c r="X18" i="49" s="1"/>
  <c r="T59" i="258"/>
  <c r="T36" i="258" s="1"/>
  <c r="T38" i="258" s="1"/>
  <c r="T46" i="258" s="1"/>
  <c r="S68" i="49"/>
  <c r="S69" i="49" s="1"/>
  <c r="S71" i="49" s="1"/>
  <c r="S79" i="49" s="1"/>
  <c r="S51" i="258"/>
  <c r="S10" i="262"/>
  <c r="S11" i="262" s="1"/>
  <c r="S12" i="262" s="1"/>
  <c r="S20" i="49" s="1"/>
  <c r="S75" i="258"/>
  <c r="S76" i="258" s="1"/>
  <c r="S79" i="258" s="1"/>
  <c r="R94" i="49"/>
  <c r="R95" i="49" s="1"/>
  <c r="R58" i="49"/>
  <c r="R91" i="49" s="1"/>
  <c r="R92" i="49" s="1"/>
  <c r="R21" i="49"/>
  <c r="R22" i="49" s="1"/>
  <c r="R25" i="49" s="1"/>
  <c r="R26" i="49" s="1"/>
  <c r="S24" i="49" s="1"/>
  <c r="Z47" i="262"/>
  <c r="Z48" i="262" s="1"/>
  <c r="Z51" i="262"/>
  <c r="Z52" i="262" s="1"/>
  <c r="Z61" i="262" s="1"/>
  <c r="AM26" i="262"/>
  <c r="AM19" i="262" s="1"/>
  <c r="AM23" i="262" s="1"/>
  <c r="AL32" i="262"/>
  <c r="AB17" i="353"/>
  <c r="AB19" i="353" s="1"/>
  <c r="AB41" i="353"/>
  <c r="W96" i="262"/>
  <c r="W97" i="262" s="1"/>
  <c r="W268" i="264"/>
  <c r="W279" i="264" s="1"/>
  <c r="W91" i="262"/>
  <c r="W38" i="49" s="1"/>
  <c r="W39" i="49" s="1"/>
  <c r="W43" i="49" s="1"/>
  <c r="W47" i="49" s="1"/>
  <c r="V97" i="264"/>
  <c r="V100" i="264" s="1"/>
  <c r="Y67" i="262"/>
  <c r="Y68" i="262" s="1"/>
  <c r="Y72" i="262" s="1"/>
  <c r="Y62" i="262"/>
  <c r="Y63" i="262" s="1"/>
  <c r="Z60" i="262" s="1"/>
  <c r="Z55" i="262" s="1"/>
  <c r="AA45" i="49"/>
  <c r="AA14" i="49"/>
  <c r="AA15" i="49" s="1"/>
  <c r="R303" i="264"/>
  <c r="R304" i="264" s="1"/>
  <c r="R306" i="264" s="1"/>
  <c r="R308" i="264" s="1"/>
  <c r="R301" i="264"/>
  <c r="X82" i="262"/>
  <c r="X83" i="262" s="1"/>
  <c r="X88" i="262" s="1"/>
  <c r="X95" i="262"/>
  <c r="V37" i="258"/>
  <c r="V60" i="258"/>
  <c r="AM18" i="258"/>
  <c r="AM49" i="49" s="1"/>
  <c r="AM271" i="264"/>
  <c r="AM282" i="264" s="1"/>
  <c r="AM9" i="264"/>
  <c r="AM23" i="258"/>
  <c r="AM24" i="258" s="1"/>
  <c r="BL35" i="353"/>
  <c r="BL46" i="49" s="1"/>
  <c r="BL40" i="353"/>
  <c r="BB32" i="346" l="1"/>
  <c r="BB24" i="346"/>
  <c r="BC21" i="346" s="1"/>
  <c r="BJ51" i="28"/>
  <c r="BI57" i="28"/>
  <c r="BI74" i="49"/>
  <c r="BI70" i="28"/>
  <c r="BI71" i="28" s="1"/>
  <c r="BI74" i="28" s="1"/>
  <c r="BI75" i="28" s="1"/>
  <c r="BI32" i="49" s="1"/>
  <c r="BI33" i="49" s="1"/>
  <c r="BI36" i="49" s="1"/>
  <c r="AD10" i="346"/>
  <c r="AD31" i="346"/>
  <c r="AD35" i="346" s="1"/>
  <c r="Y73" i="262"/>
  <c r="S52" i="258"/>
  <c r="S53" i="258" s="1"/>
  <c r="S54" i="258" s="1"/>
  <c r="S21" i="49" s="1"/>
  <c r="S22" i="49" s="1"/>
  <c r="S25" i="49" s="1"/>
  <c r="S26" i="49" s="1"/>
  <c r="T73" i="258"/>
  <c r="T41" i="258" s="1"/>
  <c r="T43" i="258" s="1"/>
  <c r="T47" i="258" s="1"/>
  <c r="T48" i="258" s="1"/>
  <c r="T51" i="258" s="1"/>
  <c r="S52" i="49"/>
  <c r="S272" i="264"/>
  <c r="S283" i="264" s="1"/>
  <c r="S82" i="49"/>
  <c r="S83" i="49" s="1"/>
  <c r="S94" i="49" s="1"/>
  <c r="S95" i="49" s="1"/>
  <c r="R88" i="49"/>
  <c r="R89" i="49" s="1"/>
  <c r="S56" i="49"/>
  <c r="AM43" i="262"/>
  <c r="AM28" i="262"/>
  <c r="AM29" i="262" s="1"/>
  <c r="W93" i="264"/>
  <c r="W94" i="264" s="1"/>
  <c r="W96" i="264" s="1"/>
  <c r="W291" i="264"/>
  <c r="W292" i="264" s="1"/>
  <c r="W294" i="264" s="1"/>
  <c r="W296" i="264" s="1"/>
  <c r="W27" i="264"/>
  <c r="W59" i="264"/>
  <c r="W61" i="264" s="1"/>
  <c r="W287" i="264"/>
  <c r="W289" i="264" s="1"/>
  <c r="W50" i="49"/>
  <c r="AB44" i="353"/>
  <c r="AB75" i="49"/>
  <c r="AC38" i="353"/>
  <c r="AM27" i="258"/>
  <c r="AN21" i="258"/>
  <c r="AN15" i="258" s="1"/>
  <c r="AN17" i="258" s="1"/>
  <c r="AM81" i="49"/>
  <c r="AB269" i="264"/>
  <c r="AB280" i="264" s="1"/>
  <c r="AB20" i="353"/>
  <c r="Z56" i="262"/>
  <c r="Z57" i="262" s="1"/>
  <c r="Z66" i="262"/>
  <c r="X74" i="258"/>
  <c r="X42" i="258"/>
  <c r="AA41" i="262"/>
  <c r="AA44" i="262" s="1"/>
  <c r="X94" i="262"/>
  <c r="X86" i="262" s="1"/>
  <c r="X90" i="262" s="1"/>
  <c r="W76" i="49"/>
  <c r="W77" i="49" s="1"/>
  <c r="W100" i="262"/>
  <c r="BC24" i="346" l="1"/>
  <c r="BD21" i="346" s="1"/>
  <c r="BC32" i="346"/>
  <c r="BI53" i="264"/>
  <c r="BI55" i="264" s="1"/>
  <c r="BI22" i="264"/>
  <c r="BJ69" i="28"/>
  <c r="BJ44" i="28"/>
  <c r="BJ48" i="28" s="1"/>
  <c r="BJ53" i="28" s="1"/>
  <c r="BJ54" i="28" s="1"/>
  <c r="AD42" i="262"/>
  <c r="AD41" i="346"/>
  <c r="AD42" i="346" s="1"/>
  <c r="AD36" i="346"/>
  <c r="AD13" i="49" s="1"/>
  <c r="Y87" i="262"/>
  <c r="Y74" i="262"/>
  <c r="Y17" i="49" s="1"/>
  <c r="Y18" i="49" s="1"/>
  <c r="S273" i="264"/>
  <c r="S284" i="264" s="1"/>
  <c r="S10" i="264"/>
  <c r="S11" i="264" s="1"/>
  <c r="S13" i="264" s="1"/>
  <c r="S15" i="264" s="1"/>
  <c r="S32" i="264" s="1"/>
  <c r="T61" i="258"/>
  <c r="T62" i="258" s="1"/>
  <c r="T65" i="258" s="1"/>
  <c r="T75" i="258"/>
  <c r="T76" i="258" s="1"/>
  <c r="T82" i="49" s="1"/>
  <c r="T83" i="49" s="1"/>
  <c r="T10" i="262"/>
  <c r="T11" i="262" s="1"/>
  <c r="T12" i="262" s="1"/>
  <c r="T52" i="49" s="1"/>
  <c r="S53" i="49"/>
  <c r="S54" i="49" s="1"/>
  <c r="S57" i="49" s="1"/>
  <c r="S58" i="49" s="1"/>
  <c r="S91" i="49" s="1"/>
  <c r="S92" i="49" s="1"/>
  <c r="T24" i="49"/>
  <c r="S88" i="49"/>
  <c r="S89" i="49" s="1"/>
  <c r="AC17" i="353"/>
  <c r="AC19" i="353" s="1"/>
  <c r="AC41" i="353"/>
  <c r="W97" i="264"/>
  <c r="W100" i="264" s="1"/>
  <c r="AA47" i="262"/>
  <c r="AA48" i="262" s="1"/>
  <c r="AA51" i="262"/>
  <c r="AA52" i="262" s="1"/>
  <c r="AA61" i="262" s="1"/>
  <c r="AN23" i="258"/>
  <c r="AN24" i="258" s="1"/>
  <c r="AN271" i="264"/>
  <c r="AN282" i="264" s="1"/>
  <c r="AN18" i="258"/>
  <c r="AN49" i="49" s="1"/>
  <c r="AN9" i="264"/>
  <c r="Z62" i="262"/>
  <c r="Z63" i="262" s="1"/>
  <c r="AA60" i="262" s="1"/>
  <c r="AA55" i="262" s="1"/>
  <c r="Z67" i="262"/>
  <c r="Z68" i="262" s="1"/>
  <c r="Z72" i="262" s="1"/>
  <c r="AN26" i="262"/>
  <c r="AN19" i="262" s="1"/>
  <c r="AN23" i="262" s="1"/>
  <c r="AM32" i="262"/>
  <c r="X96" i="262"/>
  <c r="X97" i="262" s="1"/>
  <c r="X268" i="264"/>
  <c r="X279" i="264" s="1"/>
  <c r="X91" i="262"/>
  <c r="X38" i="49" s="1"/>
  <c r="X39" i="49" s="1"/>
  <c r="X43" i="49" s="1"/>
  <c r="X47" i="49" s="1"/>
  <c r="AB14" i="49"/>
  <c r="AB15" i="49" s="1"/>
  <c r="AB45" i="49"/>
  <c r="Y82" i="262"/>
  <c r="Y83" i="262" s="1"/>
  <c r="Y88" i="262" s="1"/>
  <c r="Y95" i="262"/>
  <c r="W60" i="258"/>
  <c r="W37" i="258"/>
  <c r="BM35" i="353"/>
  <c r="BM46" i="49" s="1"/>
  <c r="BM40" i="353"/>
  <c r="BD24" i="346" l="1"/>
  <c r="BE21" i="346" s="1"/>
  <c r="BD32" i="346"/>
  <c r="BJ70" i="28"/>
  <c r="BJ71" i="28" s="1"/>
  <c r="BJ74" i="28" s="1"/>
  <c r="BJ75" i="28" s="1"/>
  <c r="BJ32" i="49" s="1"/>
  <c r="BJ33" i="49" s="1"/>
  <c r="BJ36" i="49" s="1"/>
  <c r="BJ57" i="28"/>
  <c r="BJ74" i="49"/>
  <c r="BK51" i="28"/>
  <c r="AE39" i="346"/>
  <c r="AD64" i="49"/>
  <c r="AD65" i="49" s="1"/>
  <c r="AD46" i="346"/>
  <c r="Z73" i="262"/>
  <c r="T68" i="49"/>
  <c r="T69" i="49" s="1"/>
  <c r="T71" i="49" s="1"/>
  <c r="T79" i="49" s="1"/>
  <c r="T94" i="49" s="1"/>
  <c r="T95" i="49" s="1"/>
  <c r="U59" i="258"/>
  <c r="U36" i="258" s="1"/>
  <c r="U38" i="258" s="1"/>
  <c r="U46" i="258" s="1"/>
  <c r="T79" i="258"/>
  <c r="S65" i="264"/>
  <c r="S67" i="264" s="1"/>
  <c r="S299" i="264"/>
  <c r="S301" i="264" s="1"/>
  <c r="U73" i="258"/>
  <c r="U41" i="258" s="1"/>
  <c r="U43" i="258" s="1"/>
  <c r="U47" i="258" s="1"/>
  <c r="T272" i="264"/>
  <c r="T283" i="264" s="1"/>
  <c r="T52" i="258"/>
  <c r="T53" i="258" s="1"/>
  <c r="T10" i="264" s="1"/>
  <c r="T11" i="264" s="1"/>
  <c r="T13" i="264" s="1"/>
  <c r="T15" i="264" s="1"/>
  <c r="T32" i="264" s="1"/>
  <c r="T56" i="49"/>
  <c r="T20" i="49"/>
  <c r="X100" i="262"/>
  <c r="X76" i="49"/>
  <c r="X77" i="49" s="1"/>
  <c r="Y94" i="262"/>
  <c r="Y86" i="262" s="1"/>
  <c r="Y90" i="262" s="1"/>
  <c r="AA56" i="262"/>
  <c r="AA57" i="262" s="1"/>
  <c r="AA66" i="262"/>
  <c r="AD38" i="353"/>
  <c r="AC75" i="49"/>
  <c r="AC44" i="353"/>
  <c r="Y42" i="258"/>
  <c r="Y74" i="258"/>
  <c r="AB41" i="262"/>
  <c r="AB44" i="262" s="1"/>
  <c r="X291" i="264"/>
  <c r="X292" i="264" s="1"/>
  <c r="X294" i="264" s="1"/>
  <c r="X296" i="264" s="1"/>
  <c r="X27" i="264"/>
  <c r="X50" i="49"/>
  <c r="X287" i="264"/>
  <c r="X289" i="264" s="1"/>
  <c r="X93" i="264"/>
  <c r="X94" i="264" s="1"/>
  <c r="X96" i="264" s="1"/>
  <c r="X59" i="264"/>
  <c r="X61" i="264" s="1"/>
  <c r="AN43" i="262"/>
  <c r="AN28" i="262"/>
  <c r="AN29" i="262" s="1"/>
  <c r="AN81" i="49"/>
  <c r="AO21" i="258"/>
  <c r="AO15" i="258" s="1"/>
  <c r="AO17" i="258" s="1"/>
  <c r="AN27" i="258"/>
  <c r="AC20" i="353"/>
  <c r="AC269" i="264"/>
  <c r="AC280" i="264" s="1"/>
  <c r="BE32" i="346" l="1"/>
  <c r="BK44" i="28"/>
  <c r="BK48" i="28" s="1"/>
  <c r="BK53" i="28" s="1"/>
  <c r="BK54" i="28" s="1"/>
  <c r="BK69" i="28"/>
  <c r="BJ22" i="264"/>
  <c r="BJ53" i="264"/>
  <c r="BJ55" i="264" s="1"/>
  <c r="AE31" i="346"/>
  <c r="AE35" i="346" s="1"/>
  <c r="AE10" i="346"/>
  <c r="Z87" i="262"/>
  <c r="Z74" i="262"/>
  <c r="Z17" i="49" s="1"/>
  <c r="Z18" i="49" s="1"/>
  <c r="U48" i="258"/>
  <c r="U75" i="258" s="1"/>
  <c r="U76" i="258" s="1"/>
  <c r="U82" i="49" s="1"/>
  <c r="U83" i="49" s="1"/>
  <c r="S303" i="264"/>
  <c r="S304" i="264" s="1"/>
  <c r="S306" i="264" s="1"/>
  <c r="S308" i="264" s="1"/>
  <c r="T54" i="258"/>
  <c r="T21" i="49" s="1"/>
  <c r="T22" i="49" s="1"/>
  <c r="T25" i="49" s="1"/>
  <c r="T26" i="49" s="1"/>
  <c r="T273" i="264"/>
  <c r="T284" i="264" s="1"/>
  <c r="T299" i="264"/>
  <c r="T303" i="264" s="1"/>
  <c r="T65" i="264"/>
  <c r="T67" i="264" s="1"/>
  <c r="X37" i="258"/>
  <c r="X60" i="258"/>
  <c r="AB51" i="262"/>
  <c r="AB52" i="262" s="1"/>
  <c r="AB61" i="262" s="1"/>
  <c r="AB47" i="262"/>
  <c r="AB48" i="262" s="1"/>
  <c r="AA67" i="262"/>
  <c r="AA68" i="262" s="1"/>
  <c r="AA72" i="262" s="1"/>
  <c r="AA62" i="262"/>
  <c r="AA63" i="262" s="1"/>
  <c r="AB60" i="262" s="1"/>
  <c r="AB55" i="262" s="1"/>
  <c r="Y96" i="262"/>
  <c r="Y97" i="262" s="1"/>
  <c r="Y91" i="262"/>
  <c r="Y38" i="49" s="1"/>
  <c r="Y39" i="49" s="1"/>
  <c r="Y43" i="49" s="1"/>
  <c r="Y47" i="49" s="1"/>
  <c r="Y268" i="264"/>
  <c r="Y279" i="264" s="1"/>
  <c r="AC45" i="49"/>
  <c r="AC14" i="49"/>
  <c r="AC15" i="49" s="1"/>
  <c r="X97" i="264"/>
  <c r="X100" i="264" s="1"/>
  <c r="Z95" i="262"/>
  <c r="Z82" i="262"/>
  <c r="Z83" i="262" s="1"/>
  <c r="Z88" i="262" s="1"/>
  <c r="AO9" i="264"/>
  <c r="AO23" i="258"/>
  <c r="AO24" i="258" s="1"/>
  <c r="AO18" i="258"/>
  <c r="AO49" i="49" s="1"/>
  <c r="AO271" i="264"/>
  <c r="AO282" i="264" s="1"/>
  <c r="AN32" i="262"/>
  <c r="AO26" i="262"/>
  <c r="AO19" i="262" s="1"/>
  <c r="AO23" i="262" s="1"/>
  <c r="AD17" i="353"/>
  <c r="AD19" i="353" s="1"/>
  <c r="AD41" i="353"/>
  <c r="BN35" i="353"/>
  <c r="BN46" i="49" s="1"/>
  <c r="BN40" i="353"/>
  <c r="BK57" i="28" l="1"/>
  <c r="BK74" i="49"/>
  <c r="BK70" i="28"/>
  <c r="BK71" i="28" s="1"/>
  <c r="BK74" i="28" s="1"/>
  <c r="BK75" i="28" s="1"/>
  <c r="BK32" i="49" s="1"/>
  <c r="BK33" i="49" s="1"/>
  <c r="BK36" i="49" s="1"/>
  <c r="BL51" i="28"/>
  <c r="AE41" i="346"/>
  <c r="AE42" i="346" s="1"/>
  <c r="AE36" i="346"/>
  <c r="AE13" i="49" s="1"/>
  <c r="AE42" i="262"/>
  <c r="AA73" i="262"/>
  <c r="T53" i="49"/>
  <c r="T54" i="49" s="1"/>
  <c r="T57" i="49" s="1"/>
  <c r="T58" i="49" s="1"/>
  <c r="U56" i="49" s="1"/>
  <c r="U10" i="262"/>
  <c r="U11" i="262" s="1"/>
  <c r="U52" i="258" s="1"/>
  <c r="U61" i="258"/>
  <c r="U62" i="258" s="1"/>
  <c r="U65" i="258" s="1"/>
  <c r="V73" i="258"/>
  <c r="V41" i="258" s="1"/>
  <c r="V43" i="258" s="1"/>
  <c r="V47" i="258" s="1"/>
  <c r="U79" i="258"/>
  <c r="U51" i="258"/>
  <c r="T304" i="264"/>
  <c r="T306" i="264" s="1"/>
  <c r="T308" i="264" s="1"/>
  <c r="T301" i="264"/>
  <c r="T88" i="49"/>
  <c r="T89" i="49" s="1"/>
  <c r="U24" i="49"/>
  <c r="Y93" i="264"/>
  <c r="Y94" i="264" s="1"/>
  <c r="Y96" i="264" s="1"/>
  <c r="Y59" i="264"/>
  <c r="Y61" i="264" s="1"/>
  <c r="Y291" i="264"/>
  <c r="Y292" i="264" s="1"/>
  <c r="Y294" i="264" s="1"/>
  <c r="Y296" i="264" s="1"/>
  <c r="Y27" i="264"/>
  <c r="Y287" i="264"/>
  <c r="Y289" i="264" s="1"/>
  <c r="Y50" i="49"/>
  <c r="AE38" i="353"/>
  <c r="AD44" i="353"/>
  <c r="AD75" i="49"/>
  <c r="AC41" i="262"/>
  <c r="AC44" i="262" s="1"/>
  <c r="Y76" i="49"/>
  <c r="Y77" i="49" s="1"/>
  <c r="Z94" i="262"/>
  <c r="Z86" i="262" s="1"/>
  <c r="Z90" i="262" s="1"/>
  <c r="Y100" i="262"/>
  <c r="AD20" i="353"/>
  <c r="AD269" i="264"/>
  <c r="AD280" i="264" s="1"/>
  <c r="AO28" i="262"/>
  <c r="AO29" i="262" s="1"/>
  <c r="AO43" i="262"/>
  <c r="AO81" i="49"/>
  <c r="AP21" i="258"/>
  <c r="AP15" i="258" s="1"/>
  <c r="AP17" i="258" s="1"/>
  <c r="AO27" i="258"/>
  <c r="Z74" i="258"/>
  <c r="Z42" i="258"/>
  <c r="AB56" i="262"/>
  <c r="AB57" i="262" s="1"/>
  <c r="AB66" i="262"/>
  <c r="BL69" i="28" l="1"/>
  <c r="BL44" i="28"/>
  <c r="BL48" i="28" s="1"/>
  <c r="BL53" i="28" s="1"/>
  <c r="BL54" i="28" s="1"/>
  <c r="BK53" i="264"/>
  <c r="BK55" i="264" s="1"/>
  <c r="BK22" i="264"/>
  <c r="AE64" i="49"/>
  <c r="AE65" i="49" s="1"/>
  <c r="AF39" i="346"/>
  <c r="AE46" i="346"/>
  <c r="AA87" i="262"/>
  <c r="AA74" i="262"/>
  <c r="AA17" i="49" s="1"/>
  <c r="AA18" i="49" s="1"/>
  <c r="T91" i="49"/>
  <c r="T92" i="49" s="1"/>
  <c r="U53" i="258"/>
  <c r="U10" i="264" s="1"/>
  <c r="U11" i="264" s="1"/>
  <c r="U13" i="264" s="1"/>
  <c r="U15" i="264" s="1"/>
  <c r="U32" i="264" s="1"/>
  <c r="U12" i="262"/>
  <c r="U52" i="49" s="1"/>
  <c r="U68" i="49"/>
  <c r="U69" i="49" s="1"/>
  <c r="U71" i="49" s="1"/>
  <c r="U79" i="49" s="1"/>
  <c r="U94" i="49" s="1"/>
  <c r="U95" i="49" s="1"/>
  <c r="U272" i="264"/>
  <c r="U283" i="264" s="1"/>
  <c r="V59" i="258"/>
  <c r="V36" i="258" s="1"/>
  <c r="V38" i="258" s="1"/>
  <c r="V46" i="258" s="1"/>
  <c r="V48" i="258" s="1"/>
  <c r="V61" i="258" s="1"/>
  <c r="V62" i="258" s="1"/>
  <c r="W59" i="258" s="1"/>
  <c r="W36" i="258" s="1"/>
  <c r="W38" i="258" s="1"/>
  <c r="W46" i="258" s="1"/>
  <c r="AB67" i="262"/>
  <c r="AB68" i="262" s="1"/>
  <c r="AB72" i="262" s="1"/>
  <c r="AB62" i="262"/>
  <c r="AB63" i="262" s="1"/>
  <c r="AC60" i="262" s="1"/>
  <c r="AC55" i="262" s="1"/>
  <c r="Z96" i="262"/>
  <c r="Z97" i="262" s="1"/>
  <c r="Z91" i="262"/>
  <c r="Z38" i="49" s="1"/>
  <c r="Z39" i="49" s="1"/>
  <c r="Z43" i="49" s="1"/>
  <c r="Z47" i="49" s="1"/>
  <c r="Z268" i="264"/>
  <c r="Z279" i="264" s="1"/>
  <c r="AC51" i="262"/>
  <c r="AC52" i="262" s="1"/>
  <c r="AC61" i="262" s="1"/>
  <c r="AC47" i="262"/>
  <c r="AC48" i="262" s="1"/>
  <c r="Y37" i="258"/>
  <c r="Y60" i="258"/>
  <c r="Y97" i="264"/>
  <c r="Y100" i="264" s="1"/>
  <c r="AP26" i="262"/>
  <c r="AP19" i="262" s="1"/>
  <c r="AP23" i="262" s="1"/>
  <c r="AO32" i="262"/>
  <c r="AA82" i="262"/>
  <c r="AA83" i="262" s="1"/>
  <c r="AA88" i="262" s="1"/>
  <c r="AA95" i="262"/>
  <c r="AP271" i="264"/>
  <c r="AP282" i="264" s="1"/>
  <c r="AP9" i="264"/>
  <c r="AP23" i="258"/>
  <c r="AP24" i="258" s="1"/>
  <c r="AP18" i="258"/>
  <c r="AP49" i="49" s="1"/>
  <c r="AD14" i="49"/>
  <c r="AD15" i="49" s="1"/>
  <c r="AD45" i="49"/>
  <c r="AE17" i="353"/>
  <c r="AE19" i="353" s="1"/>
  <c r="AE41" i="353"/>
  <c r="BO40" i="353"/>
  <c r="BO35" i="353"/>
  <c r="BO46" i="49" s="1"/>
  <c r="BM51" i="28" l="1"/>
  <c r="BL57" i="28"/>
  <c r="BL74" i="49"/>
  <c r="BL70" i="28"/>
  <c r="BL71" i="28" s="1"/>
  <c r="BL74" i="28" s="1"/>
  <c r="BL75" i="28" s="1"/>
  <c r="BL32" i="49" s="1"/>
  <c r="BL33" i="49" s="1"/>
  <c r="BL36" i="49" s="1"/>
  <c r="AF10" i="346"/>
  <c r="AF31" i="346"/>
  <c r="AF35" i="346" s="1"/>
  <c r="AB73" i="262"/>
  <c r="U299" i="264"/>
  <c r="U301" i="264" s="1"/>
  <c r="U273" i="264"/>
  <c r="U284" i="264" s="1"/>
  <c r="U65" i="264"/>
  <c r="U67" i="264" s="1"/>
  <c r="U54" i="258"/>
  <c r="U21" i="49" s="1"/>
  <c r="U20" i="49"/>
  <c r="V68" i="49"/>
  <c r="V69" i="49" s="1"/>
  <c r="V71" i="49" s="1"/>
  <c r="V79" i="49" s="1"/>
  <c r="V75" i="258"/>
  <c r="V76" i="258" s="1"/>
  <c r="W73" i="258" s="1"/>
  <c r="W41" i="258" s="1"/>
  <c r="W43" i="258" s="1"/>
  <c r="W47" i="258" s="1"/>
  <c r="W48" i="258" s="1"/>
  <c r="V65" i="258"/>
  <c r="V10" i="262"/>
  <c r="V11" i="262" s="1"/>
  <c r="V272" i="264" s="1"/>
  <c r="V283" i="264" s="1"/>
  <c r="V51" i="258"/>
  <c r="AE44" i="353"/>
  <c r="AF38" i="353"/>
  <c r="AE75" i="49"/>
  <c r="AA42" i="258"/>
  <c r="AA74" i="258"/>
  <c r="AP28" i="262"/>
  <c r="AP29" i="262" s="1"/>
  <c r="AP43" i="262"/>
  <c r="Z291" i="264"/>
  <c r="Z292" i="264" s="1"/>
  <c r="Z294" i="264" s="1"/>
  <c r="Z296" i="264" s="1"/>
  <c r="Z27" i="264"/>
  <c r="Z93" i="264"/>
  <c r="Z94" i="264" s="1"/>
  <c r="Z96" i="264" s="1"/>
  <c r="Z287" i="264"/>
  <c r="Z289" i="264" s="1"/>
  <c r="Z50" i="49"/>
  <c r="Z59" i="264"/>
  <c r="Z61" i="264" s="1"/>
  <c r="AE20" i="353"/>
  <c r="AE269" i="264"/>
  <c r="AE280" i="264" s="1"/>
  <c r="AD41" i="262"/>
  <c r="AD44" i="262" s="1"/>
  <c r="AC66" i="262"/>
  <c r="AC56" i="262"/>
  <c r="AC57" i="262" s="1"/>
  <c r="Z100" i="262"/>
  <c r="AA94" i="262"/>
  <c r="AA86" i="262" s="1"/>
  <c r="AA90" i="262" s="1"/>
  <c r="Z76" i="49"/>
  <c r="Z77" i="49" s="1"/>
  <c r="AQ21" i="258"/>
  <c r="AQ15" i="258" s="1"/>
  <c r="AQ17" i="258" s="1"/>
  <c r="AP81" i="49"/>
  <c r="AP27" i="258"/>
  <c r="BL53" i="264" l="1"/>
  <c r="BL55" i="264" s="1"/>
  <c r="BL22" i="264"/>
  <c r="BM69" i="28"/>
  <c r="BM44" i="28"/>
  <c r="BM48" i="28" s="1"/>
  <c r="BM53" i="28" s="1"/>
  <c r="BM54" i="28" s="1"/>
  <c r="AF42" i="262"/>
  <c r="AF36" i="346"/>
  <c r="AF13" i="49" s="1"/>
  <c r="AF41" i="346"/>
  <c r="AF42" i="346" s="1"/>
  <c r="AB87" i="262"/>
  <c r="AB74" i="262"/>
  <c r="AB17" i="49" s="1"/>
  <c r="AB18" i="49" s="1"/>
  <c r="U303" i="264"/>
  <c r="U304" i="264" s="1"/>
  <c r="U306" i="264" s="1"/>
  <c r="U308" i="264" s="1"/>
  <c r="U53" i="49"/>
  <c r="U54" i="49" s="1"/>
  <c r="U57" i="49" s="1"/>
  <c r="U58" i="49" s="1"/>
  <c r="V56" i="49" s="1"/>
  <c r="U22" i="49"/>
  <c r="U25" i="49" s="1"/>
  <c r="U26" i="49" s="1"/>
  <c r="V24" i="49" s="1"/>
  <c r="V82" i="49"/>
  <c r="V83" i="49" s="1"/>
  <c r="V94" i="49" s="1"/>
  <c r="V95" i="49" s="1"/>
  <c r="V79" i="258"/>
  <c r="V52" i="258"/>
  <c r="V53" i="258" s="1"/>
  <c r="V10" i="264" s="1"/>
  <c r="V11" i="264" s="1"/>
  <c r="V13" i="264" s="1"/>
  <c r="V15" i="264" s="1"/>
  <c r="V32" i="264" s="1"/>
  <c r="V12" i="262"/>
  <c r="V52" i="49" s="1"/>
  <c r="AB82" i="262"/>
  <c r="AB83" i="262" s="1"/>
  <c r="AB88" i="262" s="1"/>
  <c r="AB95" i="262"/>
  <c r="AA268" i="264"/>
  <c r="AA279" i="264" s="1"/>
  <c r="AA91" i="262"/>
  <c r="AA38" i="49" s="1"/>
  <c r="AA39" i="49" s="1"/>
  <c r="AA43" i="49" s="1"/>
  <c r="AA47" i="49" s="1"/>
  <c r="AA96" i="262"/>
  <c r="AA97" i="262" s="1"/>
  <c r="Z60" i="258"/>
  <c r="Z37" i="258"/>
  <c r="AQ271" i="264"/>
  <c r="AQ282" i="264" s="1"/>
  <c r="AQ9" i="264"/>
  <c r="AQ18" i="258"/>
  <c r="AQ49" i="49" s="1"/>
  <c r="AQ23" i="258"/>
  <c r="AQ24" i="258" s="1"/>
  <c r="AE14" i="49"/>
  <c r="AE15" i="49" s="1"/>
  <c r="AE45" i="49"/>
  <c r="W61" i="258"/>
  <c r="W62" i="258" s="1"/>
  <c r="W51" i="258"/>
  <c r="W75" i="258"/>
  <c r="W76" i="258" s="1"/>
  <c r="W10" i="262"/>
  <c r="W11" i="262" s="1"/>
  <c r="AC62" i="262"/>
  <c r="AC63" i="262" s="1"/>
  <c r="AD60" i="262" s="1"/>
  <c r="AD55" i="262" s="1"/>
  <c r="AC67" i="262"/>
  <c r="AC68" i="262" s="1"/>
  <c r="AC72" i="262" s="1"/>
  <c r="AD51" i="262"/>
  <c r="AD52" i="262" s="1"/>
  <c r="AD61" i="262" s="1"/>
  <c r="AD47" i="262"/>
  <c r="AD48" i="262" s="1"/>
  <c r="Z97" i="264"/>
  <c r="Z100" i="264" s="1"/>
  <c r="AF17" i="353"/>
  <c r="AF19" i="353" s="1"/>
  <c r="AF41" i="353"/>
  <c r="AQ26" i="262"/>
  <c r="AQ19" i="262" s="1"/>
  <c r="AQ23" i="262" s="1"/>
  <c r="AP32" i="262"/>
  <c r="BP35" i="353"/>
  <c r="BP46" i="49" s="1"/>
  <c r="BP40" i="353"/>
  <c r="BM57" i="28" l="1"/>
  <c r="BN51" i="28"/>
  <c r="BM70" i="28"/>
  <c r="BM71" i="28" s="1"/>
  <c r="BM74" i="28" s="1"/>
  <c r="BM75" i="28" s="1"/>
  <c r="BM32" i="49" s="1"/>
  <c r="BM33" i="49" s="1"/>
  <c r="BM36" i="49" s="1"/>
  <c r="BM74" i="49"/>
  <c r="AF46" i="346"/>
  <c r="AF64" i="49"/>
  <c r="AF65" i="49" s="1"/>
  <c r="AG39" i="346"/>
  <c r="AC73" i="262"/>
  <c r="U88" i="49"/>
  <c r="U89" i="49" s="1"/>
  <c r="U91" i="49"/>
  <c r="U92" i="49" s="1"/>
  <c r="V54" i="258"/>
  <c r="V53" i="49" s="1"/>
  <c r="V54" i="49" s="1"/>
  <c r="V57" i="49" s="1"/>
  <c r="V58" i="49" s="1"/>
  <c r="W56" i="49" s="1"/>
  <c r="V65" i="264"/>
  <c r="V67" i="264" s="1"/>
  <c r="V299" i="264"/>
  <c r="V301" i="264" s="1"/>
  <c r="V20" i="49"/>
  <c r="V273" i="264"/>
  <c r="V284" i="264" s="1"/>
  <c r="AQ43" i="262"/>
  <c r="AQ28" i="262"/>
  <c r="AQ29" i="262" s="1"/>
  <c r="AF269" i="264"/>
  <c r="AF280" i="264" s="1"/>
  <c r="AF20" i="353"/>
  <c r="W82" i="49"/>
  <c r="W83" i="49" s="1"/>
  <c r="X73" i="258"/>
  <c r="X41" i="258" s="1"/>
  <c r="X43" i="258" s="1"/>
  <c r="X47" i="258" s="1"/>
  <c r="W79" i="258"/>
  <c r="AE41" i="262"/>
  <c r="AE44" i="262" s="1"/>
  <c r="AQ27" i="258"/>
  <c r="AQ81" i="49"/>
  <c r="AR21" i="258"/>
  <c r="AR15" i="258" s="1"/>
  <c r="AR17" i="258" s="1"/>
  <c r="AA287" i="264"/>
  <c r="AA289" i="264" s="1"/>
  <c r="AA50" i="49"/>
  <c r="AA291" i="264"/>
  <c r="AA292" i="264" s="1"/>
  <c r="AA294" i="264" s="1"/>
  <c r="AA296" i="264" s="1"/>
  <c r="AA59" i="264"/>
  <c r="AA61" i="264" s="1"/>
  <c r="AA93" i="264"/>
  <c r="AA94" i="264" s="1"/>
  <c r="AA96" i="264" s="1"/>
  <c r="AA27" i="264"/>
  <c r="W65" i="258"/>
  <c r="X59" i="258"/>
  <c r="X36" i="258" s="1"/>
  <c r="X38" i="258" s="1"/>
  <c r="X46" i="258" s="1"/>
  <c r="W68" i="49"/>
  <c r="AF75" i="49"/>
  <c r="AG38" i="353"/>
  <c r="AF44" i="353"/>
  <c r="AD56" i="262"/>
  <c r="AD57" i="262" s="1"/>
  <c r="AD66" i="262"/>
  <c r="W12" i="262"/>
  <c r="W272" i="264"/>
  <c r="W283" i="264" s="1"/>
  <c r="W52" i="258"/>
  <c r="W53" i="258" s="1"/>
  <c r="AA100" i="262"/>
  <c r="AB94" i="262"/>
  <c r="AB86" i="262" s="1"/>
  <c r="AB90" i="262" s="1"/>
  <c r="AA76" i="49"/>
  <c r="AA77" i="49" s="1"/>
  <c r="AB74" i="258"/>
  <c r="AB42" i="258"/>
  <c r="BM22" i="264" l="1"/>
  <c r="BM53" i="264"/>
  <c r="BM55" i="264" s="1"/>
  <c r="BN44" i="28"/>
  <c r="BN48" i="28" s="1"/>
  <c r="BN53" i="28" s="1"/>
  <c r="BN54" i="28" s="1"/>
  <c r="BN69" i="28"/>
  <c r="AG31" i="346"/>
  <c r="AG35" i="346" s="1"/>
  <c r="AG10" i="346"/>
  <c r="AC87" i="262"/>
  <c r="AC74" i="262"/>
  <c r="AC17" i="49" s="1"/>
  <c r="AC18" i="49" s="1"/>
  <c r="V21" i="49"/>
  <c r="V22" i="49" s="1"/>
  <c r="V25" i="49" s="1"/>
  <c r="V26" i="49" s="1"/>
  <c r="V88" i="49" s="1"/>
  <c r="V89" i="49" s="1"/>
  <c r="V303" i="264"/>
  <c r="V304" i="264" s="1"/>
  <c r="V306" i="264" s="1"/>
  <c r="V308" i="264" s="1"/>
  <c r="V91" i="49"/>
  <c r="V92" i="49" s="1"/>
  <c r="X48" i="258"/>
  <c r="X75" i="258" s="1"/>
  <c r="X76" i="258" s="1"/>
  <c r="AD67" i="262"/>
  <c r="AD68" i="262" s="1"/>
  <c r="AD72" i="262" s="1"/>
  <c r="AD62" i="262"/>
  <c r="AD63" i="262" s="1"/>
  <c r="AE60" i="262" s="1"/>
  <c r="AE55" i="262" s="1"/>
  <c r="W54" i="258"/>
  <c r="W10" i="264"/>
  <c r="W11" i="264" s="1"/>
  <c r="W13" i="264" s="1"/>
  <c r="W15" i="264" s="1"/>
  <c r="W273" i="264"/>
  <c r="W284" i="264" s="1"/>
  <c r="AC82" i="262"/>
  <c r="AC83" i="262" s="1"/>
  <c r="AC88" i="262" s="1"/>
  <c r="AC95" i="262"/>
  <c r="AG17" i="353"/>
  <c r="AG19" i="353" s="1"/>
  <c r="AG41" i="353"/>
  <c r="W69" i="49"/>
  <c r="W71" i="49" s="1"/>
  <c r="W79" i="49" s="1"/>
  <c r="W94" i="49" s="1"/>
  <c r="W95" i="49" s="1"/>
  <c r="AA37" i="258"/>
  <c r="AA60" i="258"/>
  <c r="AA97" i="264"/>
  <c r="AA100" i="264" s="1"/>
  <c r="AB268" i="264"/>
  <c r="AB279" i="264" s="1"/>
  <c r="AB91" i="262"/>
  <c r="AB38" i="49" s="1"/>
  <c r="AB39" i="49" s="1"/>
  <c r="AB43" i="49" s="1"/>
  <c r="AB47" i="49" s="1"/>
  <c r="AB96" i="262"/>
  <c r="AB97" i="262" s="1"/>
  <c r="W52" i="49"/>
  <c r="W20" i="49"/>
  <c r="AR18" i="258"/>
  <c r="AR49" i="49" s="1"/>
  <c r="AR9" i="264"/>
  <c r="AR271" i="264"/>
  <c r="AR282" i="264" s="1"/>
  <c r="AR23" i="258"/>
  <c r="AR24" i="258" s="1"/>
  <c r="AE51" i="262"/>
  <c r="AE52" i="262" s="1"/>
  <c r="AE61" i="262" s="1"/>
  <c r="AE47" i="262"/>
  <c r="AE48" i="262" s="1"/>
  <c r="AQ32" i="262"/>
  <c r="AR26" i="262"/>
  <c r="AR19" i="262" s="1"/>
  <c r="AR23" i="262" s="1"/>
  <c r="AF45" i="49"/>
  <c r="AF14" i="49"/>
  <c r="AF15" i="49" s="1"/>
  <c r="BQ40" i="353"/>
  <c r="BQ35" i="353"/>
  <c r="BQ46" i="49" s="1"/>
  <c r="BN57" i="28" l="1"/>
  <c r="BN70" i="28"/>
  <c r="BN71" i="28" s="1"/>
  <c r="BN74" i="28" s="1"/>
  <c r="BN75" i="28" s="1"/>
  <c r="BN32" i="49" s="1"/>
  <c r="BN33" i="49" s="1"/>
  <c r="BN36" i="49" s="1"/>
  <c r="BN74" i="49"/>
  <c r="BO51" i="28"/>
  <c r="AG36" i="346"/>
  <c r="AG13" i="49" s="1"/>
  <c r="AG42" i="262"/>
  <c r="AG41" i="346"/>
  <c r="AG42" i="346" s="1"/>
  <c r="AD73" i="262"/>
  <c r="W24" i="49"/>
  <c r="X10" i="262"/>
  <c r="X11" i="262" s="1"/>
  <c r="X272" i="264" s="1"/>
  <c r="X283" i="264" s="1"/>
  <c r="X51" i="258"/>
  <c r="X61" i="258"/>
  <c r="X62" i="258" s="1"/>
  <c r="X68" i="49" s="1"/>
  <c r="AE56" i="262"/>
  <c r="AE57" i="262" s="1"/>
  <c r="AE66" i="262"/>
  <c r="Y73" i="258"/>
  <c r="Y41" i="258" s="1"/>
  <c r="Y43" i="258" s="1"/>
  <c r="Y47" i="258" s="1"/>
  <c r="X82" i="49"/>
  <c r="X83" i="49" s="1"/>
  <c r="X79" i="258"/>
  <c r="W65" i="264"/>
  <c r="W67" i="264" s="1"/>
  <c r="W299" i="264"/>
  <c r="W32" i="264"/>
  <c r="AC94" i="262"/>
  <c r="AC86" i="262" s="1"/>
  <c r="AC90" i="262" s="1"/>
  <c r="AB100" i="262"/>
  <c r="AB76" i="49"/>
  <c r="AB77" i="49" s="1"/>
  <c r="W53" i="49"/>
  <c r="W54" i="49" s="1"/>
  <c r="W57" i="49" s="1"/>
  <c r="W58" i="49" s="1"/>
  <c r="W21" i="49"/>
  <c r="W22" i="49" s="1"/>
  <c r="W25" i="49" s="1"/>
  <c r="AR28" i="262"/>
  <c r="AR29" i="262" s="1"/>
  <c r="AR43" i="262"/>
  <c r="AR27" i="258"/>
  <c r="AR81" i="49"/>
  <c r="AS21" i="258"/>
  <c r="AS15" i="258" s="1"/>
  <c r="AS17" i="258" s="1"/>
  <c r="AB93" i="264"/>
  <c r="AB94" i="264" s="1"/>
  <c r="AB96" i="264" s="1"/>
  <c r="AB27" i="264"/>
  <c r="AB50" i="49"/>
  <c r="AB59" i="264"/>
  <c r="AB61" i="264" s="1"/>
  <c r="AB291" i="264"/>
  <c r="AB292" i="264" s="1"/>
  <c r="AB294" i="264" s="1"/>
  <c r="AB296" i="264" s="1"/>
  <c r="AB287" i="264"/>
  <c r="AB289" i="264" s="1"/>
  <c r="AG75" i="49"/>
  <c r="AH38" i="353"/>
  <c r="AG44" i="353"/>
  <c r="AC74" i="258"/>
  <c r="AC42" i="258"/>
  <c r="AF41" i="262"/>
  <c r="AF44" i="262" s="1"/>
  <c r="AG20" i="353"/>
  <c r="AG269" i="264"/>
  <c r="AG280" i="264" s="1"/>
  <c r="BO69" i="28" l="1"/>
  <c r="BO44" i="28"/>
  <c r="BO48" i="28" s="1"/>
  <c r="BO53" i="28" s="1"/>
  <c r="BO54" i="28" s="1"/>
  <c r="BN22" i="264"/>
  <c r="BN53" i="264"/>
  <c r="BN55" i="264" s="1"/>
  <c r="AG64" i="49"/>
  <c r="AG65" i="49" s="1"/>
  <c r="AH39" i="346"/>
  <c r="AG46" i="346"/>
  <c r="AD87" i="262"/>
  <c r="AD74" i="262"/>
  <c r="AD17" i="49" s="1"/>
  <c r="AD18" i="49" s="1"/>
  <c r="W26" i="49"/>
  <c r="W88" i="49" s="1"/>
  <c r="W89" i="49" s="1"/>
  <c r="Y59" i="258"/>
  <c r="Y36" i="258" s="1"/>
  <c r="Y38" i="258" s="1"/>
  <c r="Y46" i="258" s="1"/>
  <c r="Y48" i="258" s="1"/>
  <c r="Y61" i="258" s="1"/>
  <c r="Y62" i="258" s="1"/>
  <c r="X52" i="258"/>
  <c r="X53" i="258" s="1"/>
  <c r="X65" i="258"/>
  <c r="X12" i="262"/>
  <c r="X52" i="49" s="1"/>
  <c r="AH17" i="353"/>
  <c r="AH19" i="353" s="1"/>
  <c r="AH41" i="353"/>
  <c r="X56" i="49"/>
  <c r="W91" i="49"/>
  <c r="W92" i="49" s="1"/>
  <c r="AD82" i="262"/>
  <c r="AD83" i="262" s="1"/>
  <c r="AD88" i="262" s="1"/>
  <c r="AD95" i="262"/>
  <c r="AS9" i="264"/>
  <c r="AS271" i="264"/>
  <c r="AS282" i="264" s="1"/>
  <c r="AS23" i="258"/>
  <c r="AS24" i="258" s="1"/>
  <c r="AS18" i="258"/>
  <c r="AS49" i="49" s="1"/>
  <c r="AS26" i="262"/>
  <c r="AS19" i="262" s="1"/>
  <c r="AS23" i="262" s="1"/>
  <c r="AR32" i="262"/>
  <c r="AC268" i="264"/>
  <c r="AC279" i="264" s="1"/>
  <c r="AC96" i="262"/>
  <c r="AC97" i="262" s="1"/>
  <c r="AC91" i="262"/>
  <c r="AC38" i="49" s="1"/>
  <c r="AC39" i="49" s="1"/>
  <c r="AC43" i="49" s="1"/>
  <c r="AC47" i="49" s="1"/>
  <c r="AG14" i="49"/>
  <c r="AG15" i="49" s="1"/>
  <c r="AG45" i="49"/>
  <c r="AB97" i="264"/>
  <c r="AB100" i="264" s="1"/>
  <c r="AF51" i="262"/>
  <c r="AF52" i="262" s="1"/>
  <c r="AF61" i="262" s="1"/>
  <c r="AF47" i="262"/>
  <c r="AF48" i="262" s="1"/>
  <c r="AB37" i="258"/>
  <c r="AB60" i="258"/>
  <c r="X69" i="49"/>
  <c r="X71" i="49" s="1"/>
  <c r="X79" i="49" s="1"/>
  <c r="X94" i="49" s="1"/>
  <c r="X95" i="49" s="1"/>
  <c r="AE62" i="262"/>
  <c r="AE63" i="262" s="1"/>
  <c r="AF60" i="262" s="1"/>
  <c r="AF55" i="262" s="1"/>
  <c r="AE67" i="262"/>
  <c r="AE68" i="262" s="1"/>
  <c r="AE72" i="262" s="1"/>
  <c r="W303" i="264"/>
  <c r="W304" i="264" s="1"/>
  <c r="W306" i="264" s="1"/>
  <c r="W308" i="264" s="1"/>
  <c r="W301" i="264"/>
  <c r="BR35" i="353"/>
  <c r="BR46" i="49" s="1"/>
  <c r="BR40" i="353"/>
  <c r="BP51" i="28" l="1"/>
  <c r="BO57" i="28"/>
  <c r="BO74" i="49"/>
  <c r="BO70" i="28"/>
  <c r="BO71" i="28" s="1"/>
  <c r="BO74" i="28" s="1"/>
  <c r="BO75" i="28" s="1"/>
  <c r="BO32" i="49" s="1"/>
  <c r="BO33" i="49" s="1"/>
  <c r="BO36" i="49" s="1"/>
  <c r="AH31" i="346"/>
  <c r="AH35" i="346" s="1"/>
  <c r="AH10" i="346"/>
  <c r="AE73" i="262"/>
  <c r="X24" i="49"/>
  <c r="Y10" i="262"/>
  <c r="Y11" i="262" s="1"/>
  <c r="Y272" i="264" s="1"/>
  <c r="Y283" i="264" s="1"/>
  <c r="Y75" i="258"/>
  <c r="Y76" i="258" s="1"/>
  <c r="Y79" i="258" s="1"/>
  <c r="Y51" i="258"/>
  <c r="X20" i="49"/>
  <c r="X10" i="264"/>
  <c r="X11" i="264" s="1"/>
  <c r="X13" i="264" s="1"/>
  <c r="X15" i="264" s="1"/>
  <c r="X299" i="264" s="1"/>
  <c r="X54" i="258"/>
  <c r="X53" i="49" s="1"/>
  <c r="X54" i="49" s="1"/>
  <c r="X57" i="49" s="1"/>
  <c r="X58" i="49" s="1"/>
  <c r="X273" i="264"/>
  <c r="X284" i="264" s="1"/>
  <c r="AC100" i="262"/>
  <c r="AC76" i="49"/>
  <c r="AC77" i="49" s="1"/>
  <c r="AD94" i="262"/>
  <c r="AD86" i="262" s="1"/>
  <c r="AD90" i="262" s="1"/>
  <c r="AH44" i="353"/>
  <c r="AH75" i="49"/>
  <c r="AI38" i="353"/>
  <c r="AS27" i="258"/>
  <c r="AS81" i="49"/>
  <c r="AT21" i="258"/>
  <c r="AT15" i="258" s="1"/>
  <c r="AT17" i="258" s="1"/>
  <c r="Y68" i="49"/>
  <c r="Y69" i="49" s="1"/>
  <c r="Y71" i="49" s="1"/>
  <c r="Y79" i="49" s="1"/>
  <c r="Z59" i="258"/>
  <c r="Z36" i="258" s="1"/>
  <c r="Z38" i="258" s="1"/>
  <c r="Z46" i="258" s="1"/>
  <c r="Y65" i="258"/>
  <c r="AD42" i="258"/>
  <c r="AD74" i="258"/>
  <c r="AH20" i="353"/>
  <c r="AH269" i="264"/>
  <c r="AH280" i="264" s="1"/>
  <c r="AF56" i="262"/>
  <c r="AF57" i="262" s="1"/>
  <c r="AF66" i="262"/>
  <c r="AG41" i="262"/>
  <c r="AG44" i="262" s="1"/>
  <c r="AC291" i="264"/>
  <c r="AC292" i="264" s="1"/>
  <c r="AC294" i="264" s="1"/>
  <c r="AC296" i="264" s="1"/>
  <c r="AC27" i="264"/>
  <c r="AC287" i="264"/>
  <c r="AC289" i="264" s="1"/>
  <c r="AC50" i="49"/>
  <c r="AC59" i="264"/>
  <c r="AC61" i="264" s="1"/>
  <c r="AC93" i="264"/>
  <c r="AC94" i="264" s="1"/>
  <c r="AC96" i="264" s="1"/>
  <c r="AS28" i="262"/>
  <c r="AS29" i="262" s="1"/>
  <c r="AS43" i="262"/>
  <c r="BO22" i="264" l="1"/>
  <c r="BO53" i="264"/>
  <c r="BO55" i="264" s="1"/>
  <c r="BP69" i="28"/>
  <c r="BP44" i="28"/>
  <c r="BP48" i="28" s="1"/>
  <c r="BP53" i="28" s="1"/>
  <c r="BP54" i="28" s="1"/>
  <c r="AH42" i="262"/>
  <c r="AH41" i="346"/>
  <c r="AH42" i="346" s="1"/>
  <c r="AH36" i="346"/>
  <c r="AH13" i="49" s="1"/>
  <c r="AE87" i="262"/>
  <c r="AE74" i="262"/>
  <c r="AE17" i="49" s="1"/>
  <c r="AE18" i="49" s="1"/>
  <c r="Y12" i="262"/>
  <c r="Y20" i="49" s="1"/>
  <c r="Y82" i="49"/>
  <c r="Y83" i="49" s="1"/>
  <c r="Y94" i="49" s="1"/>
  <c r="Y95" i="49" s="1"/>
  <c r="Z73" i="258"/>
  <c r="Z41" i="258" s="1"/>
  <c r="Z43" i="258" s="1"/>
  <c r="Z47" i="258" s="1"/>
  <c r="Z48" i="258" s="1"/>
  <c r="X21" i="49"/>
  <c r="X22" i="49" s="1"/>
  <c r="X25" i="49" s="1"/>
  <c r="X26" i="49" s="1"/>
  <c r="X88" i="49" s="1"/>
  <c r="X89" i="49" s="1"/>
  <c r="Y52" i="258"/>
  <c r="Y53" i="258" s="1"/>
  <c r="Y273" i="264" s="1"/>
  <c r="Y284" i="264" s="1"/>
  <c r="X32" i="264"/>
  <c r="X65" i="264"/>
  <c r="X67" i="264" s="1"/>
  <c r="Y56" i="49"/>
  <c r="X91" i="49"/>
  <c r="X92" i="49" s="1"/>
  <c r="AF67" i="262"/>
  <c r="AF68" i="262" s="1"/>
  <c r="AF72" i="262" s="1"/>
  <c r="AF62" i="262"/>
  <c r="AF63" i="262" s="1"/>
  <c r="AG60" i="262" s="1"/>
  <c r="AG55" i="262" s="1"/>
  <c r="AG51" i="262"/>
  <c r="AG52" i="262" s="1"/>
  <c r="AG61" i="262" s="1"/>
  <c r="AG47" i="262"/>
  <c r="AG48" i="262" s="1"/>
  <c r="AT271" i="264"/>
  <c r="AT282" i="264" s="1"/>
  <c r="AT9" i="264"/>
  <c r="AT18" i="258"/>
  <c r="AT49" i="49" s="1"/>
  <c r="AT23" i="258"/>
  <c r="AT24" i="258" s="1"/>
  <c r="AD91" i="262"/>
  <c r="AD38" i="49" s="1"/>
  <c r="AD39" i="49" s="1"/>
  <c r="AD43" i="49" s="1"/>
  <c r="AD47" i="49" s="1"/>
  <c r="AD96" i="262"/>
  <c r="AD97" i="262" s="1"/>
  <c r="AD268" i="264"/>
  <c r="AD279" i="264" s="1"/>
  <c r="X303" i="264"/>
  <c r="X304" i="264" s="1"/>
  <c r="X306" i="264" s="1"/>
  <c r="X308" i="264" s="1"/>
  <c r="X301" i="264"/>
  <c r="AC37" i="258"/>
  <c r="AC60" i="258"/>
  <c r="AT26" i="262"/>
  <c r="AT19" i="262" s="1"/>
  <c r="AT23" i="262" s="1"/>
  <c r="AS32" i="262"/>
  <c r="AH45" i="49"/>
  <c r="AH14" i="49"/>
  <c r="AI17" i="353"/>
  <c r="AI19" i="353" s="1"/>
  <c r="AI41" i="353"/>
  <c r="AE82" i="262"/>
  <c r="AE83" i="262" s="1"/>
  <c r="AE88" i="262" s="1"/>
  <c r="AE95" i="262"/>
  <c r="AC97" i="264"/>
  <c r="AC100" i="264" s="1"/>
  <c r="BS40" i="353"/>
  <c r="BS35" i="353"/>
  <c r="BS46" i="49" s="1"/>
  <c r="AH15" i="49" l="1"/>
  <c r="AH41" i="262" s="1"/>
  <c r="AH44" i="262" s="1"/>
  <c r="BP70" i="28"/>
  <c r="BP71" i="28" s="1"/>
  <c r="BP74" i="28" s="1"/>
  <c r="BP75" i="28" s="1"/>
  <c r="BP32" i="49" s="1"/>
  <c r="BP33" i="49" s="1"/>
  <c r="BP36" i="49" s="1"/>
  <c r="BQ51" i="28"/>
  <c r="BP74" i="49"/>
  <c r="BP57" i="28"/>
  <c r="AI39" i="346"/>
  <c r="AH64" i="49"/>
  <c r="AH65" i="49" s="1"/>
  <c r="AH46" i="346"/>
  <c r="AF73" i="262"/>
  <c r="Y52" i="49"/>
  <c r="Y54" i="258"/>
  <c r="Y53" i="49" s="1"/>
  <c r="Y10" i="264"/>
  <c r="Y11" i="264" s="1"/>
  <c r="Y13" i="264" s="1"/>
  <c r="Y15" i="264" s="1"/>
  <c r="Y65" i="264" s="1"/>
  <c r="Y67" i="264" s="1"/>
  <c r="Y24" i="49"/>
  <c r="AE42" i="258"/>
  <c r="AE74" i="258"/>
  <c r="AD100" i="262"/>
  <c r="AD76" i="49"/>
  <c r="AD77" i="49" s="1"/>
  <c r="AE94" i="262"/>
  <c r="AE86" i="262" s="1"/>
  <c r="AE90" i="262" s="1"/>
  <c r="Z75" i="258"/>
  <c r="Z76" i="258" s="1"/>
  <c r="Z51" i="258"/>
  <c r="Z61" i="258"/>
  <c r="Z62" i="258" s="1"/>
  <c r="Z10" i="262"/>
  <c r="Z11" i="262" s="1"/>
  <c r="AD287" i="264"/>
  <c r="AD289" i="264" s="1"/>
  <c r="AD50" i="49"/>
  <c r="AD59" i="264"/>
  <c r="AD61" i="264" s="1"/>
  <c r="AD27" i="264"/>
  <c r="AD93" i="264"/>
  <c r="AD94" i="264" s="1"/>
  <c r="AD96" i="264" s="1"/>
  <c r="AD291" i="264"/>
  <c r="AD292" i="264" s="1"/>
  <c r="AD294" i="264" s="1"/>
  <c r="AD296" i="264" s="1"/>
  <c r="AJ38" i="353"/>
  <c r="AI44" i="353"/>
  <c r="AI75" i="49"/>
  <c r="AI20" i="353"/>
  <c r="AI269" i="264"/>
  <c r="AI280" i="264" s="1"/>
  <c r="AU21" i="258"/>
  <c r="AU15" i="258" s="1"/>
  <c r="AU17" i="258" s="1"/>
  <c r="AT27" i="258"/>
  <c r="AT81" i="49"/>
  <c r="AG66" i="262"/>
  <c r="AG56" i="262"/>
  <c r="AG57" i="262" s="1"/>
  <c r="AT43" i="262"/>
  <c r="AT28" i="262"/>
  <c r="AT29" i="262" s="1"/>
  <c r="BQ44" i="28" l="1"/>
  <c r="BQ48" i="28" s="1"/>
  <c r="BQ53" i="28" s="1"/>
  <c r="BQ54" i="28" s="1"/>
  <c r="BQ69" i="28"/>
  <c r="BP53" i="264"/>
  <c r="BP55" i="264" s="1"/>
  <c r="BP22" i="264"/>
  <c r="AI31" i="346"/>
  <c r="AI35" i="346" s="1"/>
  <c r="AI10" i="346"/>
  <c r="AF87" i="262"/>
  <c r="AF74" i="262"/>
  <c r="AF17" i="49" s="1"/>
  <c r="AF18" i="49" s="1"/>
  <c r="Y54" i="49"/>
  <c r="Y57" i="49" s="1"/>
  <c r="Y58" i="49" s="1"/>
  <c r="Z56" i="49" s="1"/>
  <c r="Y299" i="264"/>
  <c r="Y301" i="264" s="1"/>
  <c r="Y32" i="264"/>
  <c r="Y21" i="49"/>
  <c r="Y22" i="49" s="1"/>
  <c r="Y25" i="49" s="1"/>
  <c r="Y26" i="49" s="1"/>
  <c r="Y88" i="49" s="1"/>
  <c r="Y89" i="49" s="1"/>
  <c r="AG67" i="262"/>
  <c r="AG68" i="262" s="1"/>
  <c r="AG72" i="262" s="1"/>
  <c r="AG62" i="262"/>
  <c r="AG63" i="262" s="1"/>
  <c r="AH60" i="262" s="1"/>
  <c r="AH55" i="262" s="1"/>
  <c r="AI45" i="49"/>
  <c r="AI14" i="49"/>
  <c r="AE91" i="262"/>
  <c r="AE38" i="49" s="1"/>
  <c r="AE39" i="49" s="1"/>
  <c r="AE43" i="49" s="1"/>
  <c r="AE47" i="49" s="1"/>
  <c r="AE96" i="262"/>
  <c r="AE97" i="262" s="1"/>
  <c r="AE268" i="264"/>
  <c r="AE279" i="264" s="1"/>
  <c r="AF82" i="262"/>
  <c r="AF83" i="262" s="1"/>
  <c r="AF88" i="262" s="1"/>
  <c r="AF95" i="262"/>
  <c r="AD37" i="258"/>
  <c r="AD60" i="258"/>
  <c r="Z82" i="49"/>
  <c r="Z83" i="49" s="1"/>
  <c r="Z79" i="258"/>
  <c r="AA73" i="258"/>
  <c r="AA41" i="258" s="1"/>
  <c r="AA43" i="258" s="1"/>
  <c r="AA47" i="258" s="1"/>
  <c r="AH51" i="262"/>
  <c r="AH52" i="262" s="1"/>
  <c r="AH61" i="262" s="1"/>
  <c r="AH47" i="262"/>
  <c r="AH48" i="262" s="1"/>
  <c r="AD97" i="264"/>
  <c r="AD100" i="264" s="1"/>
  <c r="Z272" i="264"/>
  <c r="Z283" i="264" s="1"/>
  <c r="Z12" i="262"/>
  <c r="Z52" i="258"/>
  <c r="Z53" i="258" s="1"/>
  <c r="AT32" i="262"/>
  <c r="AU26" i="262"/>
  <c r="AU19" i="262" s="1"/>
  <c r="AU23" i="262" s="1"/>
  <c r="AU23" i="258"/>
  <c r="AU24" i="258" s="1"/>
  <c r="AU18" i="258"/>
  <c r="AU49" i="49" s="1"/>
  <c r="AU271" i="264"/>
  <c r="AU282" i="264" s="1"/>
  <c r="AU9" i="264"/>
  <c r="AJ17" i="353"/>
  <c r="AJ19" i="353" s="1"/>
  <c r="AJ41" i="353"/>
  <c r="AA59" i="258"/>
  <c r="AA36" i="258" s="1"/>
  <c r="AA38" i="258" s="1"/>
  <c r="AA46" i="258" s="1"/>
  <c r="Z65" i="258"/>
  <c r="Z68" i="49"/>
  <c r="BT35" i="353"/>
  <c r="BT46" i="49" s="1"/>
  <c r="BT40" i="353"/>
  <c r="BQ74" i="49" l="1"/>
  <c r="BQ57" i="28"/>
  <c r="BQ70" i="28"/>
  <c r="BQ71" i="28" s="1"/>
  <c r="BQ74" i="28" s="1"/>
  <c r="BQ75" i="28" s="1"/>
  <c r="BQ32" i="49" s="1"/>
  <c r="BQ33" i="49" s="1"/>
  <c r="BQ36" i="49" s="1"/>
  <c r="BR51" i="28"/>
  <c r="AI42" i="262"/>
  <c r="AI41" i="346"/>
  <c r="AI42" i="346" s="1"/>
  <c r="AI36" i="346"/>
  <c r="AI13" i="49" s="1"/>
  <c r="AI15" i="49" s="1"/>
  <c r="AI41" i="262" s="1"/>
  <c r="AG73" i="262"/>
  <c r="Y91" i="49"/>
  <c r="Y92" i="49" s="1"/>
  <c r="Y303" i="264"/>
  <c r="Y304" i="264" s="1"/>
  <c r="Y306" i="264" s="1"/>
  <c r="Y308" i="264" s="1"/>
  <c r="Z24" i="49"/>
  <c r="AA48" i="258"/>
  <c r="AA61" i="258" s="1"/>
  <c r="AA62" i="258" s="1"/>
  <c r="AU43" i="262"/>
  <c r="AU28" i="262"/>
  <c r="AU29" i="262" s="1"/>
  <c r="AF74" i="258"/>
  <c r="AF42" i="258"/>
  <c r="AJ44" i="353"/>
  <c r="AJ75" i="49"/>
  <c r="AK38" i="353"/>
  <c r="Z54" i="258"/>
  <c r="Z273" i="264"/>
  <c r="Z284" i="264" s="1"/>
  <c r="Z10" i="264"/>
  <c r="Z11" i="264" s="1"/>
  <c r="Z13" i="264" s="1"/>
  <c r="Z15" i="264" s="1"/>
  <c r="AE76" i="49"/>
  <c r="AE77" i="49" s="1"/>
  <c r="AE100" i="262"/>
  <c r="AF94" i="262"/>
  <c r="AF86" i="262" s="1"/>
  <c r="AF90" i="262" s="1"/>
  <c r="Z69" i="49"/>
  <c r="Z71" i="49" s="1"/>
  <c r="Z79" i="49" s="1"/>
  <c r="Z94" i="49" s="1"/>
  <c r="Z95" i="49" s="1"/>
  <c r="AJ269" i="264"/>
  <c r="AJ280" i="264" s="1"/>
  <c r="AJ20" i="353"/>
  <c r="AV21" i="258"/>
  <c r="AV15" i="258" s="1"/>
  <c r="AV17" i="258" s="1"/>
  <c r="AU81" i="49"/>
  <c r="AU27" i="258"/>
  <c r="Z20" i="49"/>
  <c r="Z52" i="49"/>
  <c r="AH66" i="262"/>
  <c r="AH56" i="262"/>
  <c r="AH57" i="262" s="1"/>
  <c r="AE287" i="264"/>
  <c r="AE289" i="264" s="1"/>
  <c r="AE50" i="49"/>
  <c r="AE59" i="264"/>
  <c r="AE61" i="264" s="1"/>
  <c r="AE93" i="264"/>
  <c r="AE94" i="264" s="1"/>
  <c r="AE96" i="264" s="1"/>
  <c r="AE291" i="264"/>
  <c r="AE292" i="264" s="1"/>
  <c r="AE294" i="264" s="1"/>
  <c r="AE296" i="264" s="1"/>
  <c r="AE27" i="264"/>
  <c r="BR44" i="28" l="1"/>
  <c r="BR48" i="28" s="1"/>
  <c r="BR53" i="28" s="1"/>
  <c r="BR54" i="28" s="1"/>
  <c r="BR69" i="28"/>
  <c r="BQ53" i="264"/>
  <c r="BQ55" i="264" s="1"/>
  <c r="BQ22" i="264"/>
  <c r="AI44" i="262"/>
  <c r="AI47" i="262" s="1"/>
  <c r="AI48" i="262" s="1"/>
  <c r="AI64" i="49"/>
  <c r="AI65" i="49" s="1"/>
  <c r="AJ39" i="346"/>
  <c r="AI46" i="346"/>
  <c r="AG87" i="262"/>
  <c r="AG74" i="262"/>
  <c r="AG17" i="49" s="1"/>
  <c r="AG18" i="49" s="1"/>
  <c r="AA10" i="262"/>
  <c r="AA11" i="262" s="1"/>
  <c r="AA52" i="258" s="1"/>
  <c r="AA75" i="258"/>
  <c r="AA76" i="258" s="1"/>
  <c r="AB73" i="258" s="1"/>
  <c r="AB41" i="258" s="1"/>
  <c r="AB43" i="258" s="1"/>
  <c r="AB47" i="258" s="1"/>
  <c r="AA51" i="258"/>
  <c r="AH62" i="262"/>
  <c r="AH63" i="262" s="1"/>
  <c r="AI60" i="262" s="1"/>
  <c r="AI55" i="262" s="1"/>
  <c r="AH67" i="262"/>
  <c r="AH68" i="262" s="1"/>
  <c r="AH72" i="262" s="1"/>
  <c r="AV9" i="264"/>
  <c r="AV23" i="258"/>
  <c r="AV24" i="258" s="1"/>
  <c r="AV271" i="264"/>
  <c r="AV282" i="264" s="1"/>
  <c r="AV18" i="258"/>
  <c r="AV49" i="49" s="1"/>
  <c r="AE97" i="264"/>
  <c r="AE100" i="264" s="1"/>
  <c r="AJ14" i="49"/>
  <c r="AJ45" i="49"/>
  <c r="AF91" i="262"/>
  <c r="AF38" i="49" s="1"/>
  <c r="AF39" i="49" s="1"/>
  <c r="AF43" i="49" s="1"/>
  <c r="AF47" i="49" s="1"/>
  <c r="AF268" i="264"/>
  <c r="AF279" i="264" s="1"/>
  <c r="AF96" i="262"/>
  <c r="AF97" i="262" s="1"/>
  <c r="Z53" i="49"/>
  <c r="Z54" i="49" s="1"/>
  <c r="Z57" i="49" s="1"/>
  <c r="Z58" i="49" s="1"/>
  <c r="Z21" i="49"/>
  <c r="Z22" i="49" s="1"/>
  <c r="Z25" i="49" s="1"/>
  <c r="Z26" i="49" s="1"/>
  <c r="AA65" i="258"/>
  <c r="AB59" i="258"/>
  <c r="AB36" i="258" s="1"/>
  <c r="AB38" i="258" s="1"/>
  <c r="AB46" i="258" s="1"/>
  <c r="AA68" i="49"/>
  <c r="AG82" i="262"/>
  <c r="AG83" i="262" s="1"/>
  <c r="AG88" i="262" s="1"/>
  <c r="AG95" i="262"/>
  <c r="AK17" i="353"/>
  <c r="AK19" i="353" s="1"/>
  <c r="AK41" i="353"/>
  <c r="AV26" i="262"/>
  <c r="AV19" i="262" s="1"/>
  <c r="AV23" i="262" s="1"/>
  <c r="AU32" i="262"/>
  <c r="AE60" i="258"/>
  <c r="AE37" i="258"/>
  <c r="Z32" i="264"/>
  <c r="Z299" i="264"/>
  <c r="Z65" i="264"/>
  <c r="Z67" i="264" s="1"/>
  <c r="BU40" i="353"/>
  <c r="BU35" i="353"/>
  <c r="BU46" i="49" s="1"/>
  <c r="BR57" i="28" l="1"/>
  <c r="BR70" i="28"/>
  <c r="BR71" i="28" s="1"/>
  <c r="BR74" i="28" s="1"/>
  <c r="BR75" i="28" s="1"/>
  <c r="BR32" i="49" s="1"/>
  <c r="BR33" i="49" s="1"/>
  <c r="BR36" i="49" s="1"/>
  <c r="BR74" i="49"/>
  <c r="BS51" i="28"/>
  <c r="AI51" i="262"/>
  <c r="AI52" i="262" s="1"/>
  <c r="AI61" i="262" s="1"/>
  <c r="AJ31" i="346"/>
  <c r="AJ35" i="346" s="1"/>
  <c r="AJ10" i="346"/>
  <c r="AH73" i="262"/>
  <c r="AA12" i="262"/>
  <c r="AA52" i="49" s="1"/>
  <c r="AA53" i="258"/>
  <c r="AA10" i="264" s="1"/>
  <c r="AA11" i="264" s="1"/>
  <c r="AA13" i="264" s="1"/>
  <c r="AA15" i="264" s="1"/>
  <c r="AA272" i="264"/>
  <c r="AA283" i="264" s="1"/>
  <c r="AA79" i="258"/>
  <c r="AA82" i="49"/>
  <c r="AA83" i="49" s="1"/>
  <c r="AA56" i="49"/>
  <c r="Z91" i="49"/>
  <c r="Z92" i="49" s="1"/>
  <c r="Z303" i="264"/>
  <c r="Z304" i="264" s="1"/>
  <c r="Z306" i="264" s="1"/>
  <c r="Z308" i="264" s="1"/>
  <c r="Z301" i="264"/>
  <c r="AV43" i="262"/>
  <c r="AV28" i="262"/>
  <c r="AV29" i="262" s="1"/>
  <c r="AB48" i="258"/>
  <c r="AF100" i="262"/>
  <c r="AF76" i="49"/>
  <c r="AF77" i="49" s="1"/>
  <c r="AG94" i="262"/>
  <c r="AG86" i="262" s="1"/>
  <c r="AG90" i="262" s="1"/>
  <c r="AK75" i="49"/>
  <c r="AK44" i="353"/>
  <c r="AL38" i="353"/>
  <c r="AG42" i="258"/>
  <c r="AG74" i="258"/>
  <c r="Z88" i="49"/>
  <c r="Z89" i="49" s="1"/>
  <c r="AA24" i="49"/>
  <c r="AK20" i="353"/>
  <c r="AK269" i="264"/>
  <c r="AK280" i="264" s="1"/>
  <c r="AA69" i="49"/>
  <c r="AA71" i="49" s="1"/>
  <c r="AA79" i="49" s="1"/>
  <c r="AF291" i="264"/>
  <c r="AF292" i="264" s="1"/>
  <c r="AF294" i="264" s="1"/>
  <c r="AF296" i="264" s="1"/>
  <c r="AF27" i="264"/>
  <c r="AF287" i="264"/>
  <c r="AF289" i="264" s="1"/>
  <c r="AF50" i="49"/>
  <c r="AF93" i="264"/>
  <c r="AF94" i="264" s="1"/>
  <c r="AF96" i="264" s="1"/>
  <c r="AF59" i="264"/>
  <c r="AF61" i="264" s="1"/>
  <c r="AI66" i="262"/>
  <c r="AI56" i="262"/>
  <c r="AI57" i="262" s="1"/>
  <c r="AW21" i="258"/>
  <c r="AW15" i="258" s="1"/>
  <c r="AW17" i="258" s="1"/>
  <c r="AV27" i="258"/>
  <c r="AV81" i="49"/>
  <c r="BS69" i="28" l="1"/>
  <c r="BS44" i="28"/>
  <c r="BS48" i="28" s="1"/>
  <c r="BS53" i="28" s="1"/>
  <c r="BS54" i="28" s="1"/>
  <c r="BR22" i="264"/>
  <c r="BR53" i="264"/>
  <c r="BR55" i="264" s="1"/>
  <c r="AJ42" i="262"/>
  <c r="AJ36" i="346"/>
  <c r="AJ13" i="49" s="1"/>
  <c r="AJ15" i="49" s="1"/>
  <c r="AJ41" i="262" s="1"/>
  <c r="AJ41" i="346"/>
  <c r="AJ42" i="346" s="1"/>
  <c r="AH87" i="262"/>
  <c r="AH74" i="262"/>
  <c r="AH17" i="49" s="1"/>
  <c r="AH18" i="49" s="1"/>
  <c r="AA20" i="49"/>
  <c r="AA273" i="264"/>
  <c r="AA284" i="264" s="1"/>
  <c r="AA54" i="258"/>
  <c r="AA21" i="49" s="1"/>
  <c r="AA94" i="49"/>
  <c r="AA95" i="49" s="1"/>
  <c r="AH82" i="262"/>
  <c r="AH83" i="262" s="1"/>
  <c r="AH88" i="262" s="1"/>
  <c r="AH95" i="262"/>
  <c r="AF97" i="264"/>
  <c r="AF100" i="264" s="1"/>
  <c r="AK14" i="49"/>
  <c r="AK45" i="49"/>
  <c r="AL17" i="353"/>
  <c r="AL19" i="353" s="1"/>
  <c r="AL41" i="353"/>
  <c r="AG91" i="262"/>
  <c r="AG38" i="49" s="1"/>
  <c r="AG39" i="49" s="1"/>
  <c r="AG43" i="49" s="1"/>
  <c r="AG47" i="49" s="1"/>
  <c r="AG268" i="264"/>
  <c r="AG279" i="264" s="1"/>
  <c r="AG96" i="262"/>
  <c r="AG97" i="262" s="1"/>
  <c r="AB10" i="262"/>
  <c r="AB11" i="262" s="1"/>
  <c r="AB61" i="258"/>
  <c r="AB62" i="258" s="1"/>
  <c r="AB75" i="258"/>
  <c r="AB76" i="258" s="1"/>
  <c r="AB51" i="258"/>
  <c r="AW9" i="264"/>
  <c r="AW271" i="264"/>
  <c r="AW282" i="264" s="1"/>
  <c r="AW23" i="258"/>
  <c r="AW24" i="258" s="1"/>
  <c r="AW18" i="258"/>
  <c r="AW49" i="49" s="1"/>
  <c r="AI62" i="262"/>
  <c r="AI63" i="262" s="1"/>
  <c r="AJ60" i="262" s="1"/>
  <c r="AJ55" i="262" s="1"/>
  <c r="AI67" i="262"/>
  <c r="AI68" i="262" s="1"/>
  <c r="AI72" i="262" s="1"/>
  <c r="AF37" i="258"/>
  <c r="AF60" i="258"/>
  <c r="AW26" i="262"/>
  <c r="AW19" i="262" s="1"/>
  <c r="AW23" i="262" s="1"/>
  <c r="AV32" i="262"/>
  <c r="AA32" i="264"/>
  <c r="AA299" i="264"/>
  <c r="AA65" i="264"/>
  <c r="AA67" i="264" s="1"/>
  <c r="BV40" i="353"/>
  <c r="BV35" i="353"/>
  <c r="BV46" i="49" s="1"/>
  <c r="BS74" i="49" l="1"/>
  <c r="BS70" i="28"/>
  <c r="BS71" i="28" s="1"/>
  <c r="BS74" i="28" s="1"/>
  <c r="BS75" i="28" s="1"/>
  <c r="BS32" i="49" s="1"/>
  <c r="BS33" i="49" s="1"/>
  <c r="BS36" i="49" s="1"/>
  <c r="BT51" i="28"/>
  <c r="BS57" i="28"/>
  <c r="AJ44" i="262"/>
  <c r="AJ51" i="262" s="1"/>
  <c r="AJ52" i="262" s="1"/>
  <c r="AJ61" i="262" s="1"/>
  <c r="AJ46" i="346"/>
  <c r="AJ64" i="49"/>
  <c r="AJ65" i="49" s="1"/>
  <c r="AK39" i="346"/>
  <c r="AI73" i="262"/>
  <c r="AA22" i="49"/>
  <c r="AA25" i="49" s="1"/>
  <c r="AA26" i="49" s="1"/>
  <c r="AA88" i="49" s="1"/>
  <c r="AA89" i="49" s="1"/>
  <c r="AA53" i="49"/>
  <c r="AA54" i="49" s="1"/>
  <c r="AA57" i="49" s="1"/>
  <c r="AA58" i="49" s="1"/>
  <c r="AB56" i="49" s="1"/>
  <c r="AC59" i="258"/>
  <c r="AC36" i="258" s="1"/>
  <c r="AC38" i="258" s="1"/>
  <c r="AC46" i="258" s="1"/>
  <c r="AB68" i="49"/>
  <c r="AB65" i="258"/>
  <c r="AG59" i="264"/>
  <c r="AG61" i="264" s="1"/>
  <c r="AG27" i="264"/>
  <c r="AG287" i="264"/>
  <c r="AG289" i="264" s="1"/>
  <c r="AG93" i="264"/>
  <c r="AG94" i="264" s="1"/>
  <c r="AG96" i="264" s="1"/>
  <c r="AG291" i="264"/>
  <c r="AG292" i="264" s="1"/>
  <c r="AG294" i="264" s="1"/>
  <c r="AG296" i="264" s="1"/>
  <c r="AG50" i="49"/>
  <c r="AW81" i="49"/>
  <c r="AX21" i="258"/>
  <c r="AX15" i="258" s="1"/>
  <c r="AX17" i="258" s="1"/>
  <c r="AW27" i="258"/>
  <c r="AB12" i="262"/>
  <c r="AB52" i="258"/>
  <c r="AB53" i="258" s="1"/>
  <c r="AB272" i="264"/>
  <c r="AB283" i="264" s="1"/>
  <c r="AL44" i="353"/>
  <c r="AL75" i="49"/>
  <c r="AM38" i="353"/>
  <c r="AW43" i="262"/>
  <c r="AW28" i="262"/>
  <c r="AW29" i="262" s="1"/>
  <c r="AH94" i="262"/>
  <c r="AH86" i="262" s="1"/>
  <c r="AH90" i="262" s="1"/>
  <c r="AG76" i="49"/>
  <c r="AG77" i="49" s="1"/>
  <c r="AG100" i="262"/>
  <c r="AL20" i="353"/>
  <c r="AL269" i="264"/>
  <c r="AL280" i="264" s="1"/>
  <c r="AA303" i="264"/>
  <c r="AA304" i="264" s="1"/>
  <c r="AA306" i="264" s="1"/>
  <c r="AA308" i="264" s="1"/>
  <c r="AA301" i="264"/>
  <c r="AB82" i="49"/>
  <c r="AB83" i="49" s="1"/>
  <c r="AB79" i="258"/>
  <c r="AC73" i="258"/>
  <c r="AC41" i="258" s="1"/>
  <c r="AC43" i="258" s="1"/>
  <c r="AC47" i="258" s="1"/>
  <c r="AH42" i="258"/>
  <c r="AH74" i="258"/>
  <c r="BT44" i="28" l="1"/>
  <c r="BT48" i="28" s="1"/>
  <c r="BT53" i="28" s="1"/>
  <c r="BT54" i="28" s="1"/>
  <c r="BT69" i="28"/>
  <c r="BS53" i="264"/>
  <c r="BS55" i="264" s="1"/>
  <c r="BS22" i="264"/>
  <c r="AJ47" i="262"/>
  <c r="AJ48" i="262" s="1"/>
  <c r="AJ56" i="262" s="1"/>
  <c r="AJ57" i="262" s="1"/>
  <c r="AK31" i="346"/>
  <c r="AK35" i="346" s="1"/>
  <c r="AK10" i="346"/>
  <c r="AK13" i="346" s="1"/>
  <c r="AI87" i="262"/>
  <c r="AI74" i="262"/>
  <c r="AI17" i="49" s="1"/>
  <c r="AI18" i="49" s="1"/>
  <c r="AB24" i="49"/>
  <c r="AA91" i="49"/>
  <c r="AA92" i="49" s="1"/>
  <c r="AI95" i="262"/>
  <c r="AI82" i="262"/>
  <c r="AI83" i="262" s="1"/>
  <c r="AI88" i="262" s="1"/>
  <c r="AB52" i="49"/>
  <c r="AB20" i="49"/>
  <c r="AX26" i="262"/>
  <c r="AX19" i="262" s="1"/>
  <c r="AX23" i="262" s="1"/>
  <c r="AW32" i="262"/>
  <c r="AG97" i="264"/>
  <c r="AG100" i="264" s="1"/>
  <c r="AH96" i="262"/>
  <c r="AH97" i="262" s="1"/>
  <c r="AH91" i="262"/>
  <c r="AH38" i="49" s="1"/>
  <c r="AH39" i="49" s="1"/>
  <c r="AH43" i="49" s="1"/>
  <c r="AH47" i="49" s="1"/>
  <c r="AH268" i="264"/>
  <c r="AH279" i="264" s="1"/>
  <c r="AX18" i="258"/>
  <c r="AX49" i="49" s="1"/>
  <c r="AX271" i="264"/>
  <c r="AX282" i="264" s="1"/>
  <c r="AX23" i="258"/>
  <c r="AX24" i="258" s="1"/>
  <c r="AX9" i="264"/>
  <c r="AB69" i="49"/>
  <c r="AB71" i="49" s="1"/>
  <c r="AB79" i="49" s="1"/>
  <c r="AB94" i="49" s="1"/>
  <c r="AB95" i="49" s="1"/>
  <c r="AL45" i="49"/>
  <c r="AL14" i="49"/>
  <c r="AM17" i="353"/>
  <c r="AM19" i="353" s="1"/>
  <c r="AM41" i="353"/>
  <c r="AB54" i="258"/>
  <c r="AB10" i="264"/>
  <c r="AB11" i="264" s="1"/>
  <c r="AB13" i="264" s="1"/>
  <c r="AB15" i="264" s="1"/>
  <c r="AB273" i="264"/>
  <c r="AB284" i="264" s="1"/>
  <c r="AG37" i="258"/>
  <c r="AG60" i="258"/>
  <c r="AC48" i="258"/>
  <c r="BW35" i="353"/>
  <c r="BW46" i="49" s="1"/>
  <c r="BW40" i="353"/>
  <c r="AK17" i="346" l="1"/>
  <c r="H13" i="346"/>
  <c r="H17" i="346" s="1"/>
  <c r="BT57" i="28"/>
  <c r="BT70" i="28"/>
  <c r="BT71" i="28" s="1"/>
  <c r="BT74" i="28" s="1"/>
  <c r="BT75" i="28" s="1"/>
  <c r="BT32" i="49" s="1"/>
  <c r="BT33" i="49" s="1"/>
  <c r="BT36" i="49" s="1"/>
  <c r="BU51" i="28"/>
  <c r="BT74" i="49"/>
  <c r="AJ66" i="262"/>
  <c r="AK42" i="262"/>
  <c r="AK41" i="346"/>
  <c r="AK42" i="346" s="1"/>
  <c r="AK36" i="346"/>
  <c r="AK13" i="49" s="1"/>
  <c r="AK15" i="49" s="1"/>
  <c r="AK41" i="262" s="1"/>
  <c r="AN38" i="353"/>
  <c r="AM75" i="49"/>
  <c r="AM44" i="353"/>
  <c r="AJ62" i="262"/>
  <c r="AJ63" i="262" s="1"/>
  <c r="AK60" i="262" s="1"/>
  <c r="AK55" i="262" s="1"/>
  <c r="AJ67" i="262"/>
  <c r="AC51" i="258"/>
  <c r="AC75" i="258"/>
  <c r="AC76" i="258" s="1"/>
  <c r="AC61" i="258"/>
  <c r="AC62" i="258" s="1"/>
  <c r="AC10" i="262"/>
  <c r="AC11" i="262" s="1"/>
  <c r="AM20" i="353"/>
  <c r="AM269" i="264"/>
  <c r="AM280" i="264" s="1"/>
  <c r="AH50" i="49"/>
  <c r="AH59" i="264"/>
  <c r="AH61" i="264" s="1"/>
  <c r="AH93" i="264"/>
  <c r="AH94" i="264" s="1"/>
  <c r="AH96" i="264" s="1"/>
  <c r="AH291" i="264"/>
  <c r="AH292" i="264" s="1"/>
  <c r="AH294" i="264" s="1"/>
  <c r="AH296" i="264" s="1"/>
  <c r="AH27" i="264"/>
  <c r="AH287" i="264"/>
  <c r="AH289" i="264" s="1"/>
  <c r="AX28" i="262"/>
  <c r="AX29" i="262" s="1"/>
  <c r="AX43" i="262"/>
  <c r="AB299" i="264"/>
  <c r="AB65" i="264"/>
  <c r="AB67" i="264" s="1"/>
  <c r="AB32" i="264"/>
  <c r="AX27" i="258"/>
  <c r="AY21" i="258"/>
  <c r="AY15" i="258" s="1"/>
  <c r="AY17" i="258" s="1"/>
  <c r="AX81" i="49"/>
  <c r="AH76" i="49"/>
  <c r="AH77" i="49" s="1"/>
  <c r="AH100" i="262"/>
  <c r="AI94" i="262"/>
  <c r="AI86" i="262" s="1"/>
  <c r="AI90" i="262" s="1"/>
  <c r="AB21" i="49"/>
  <c r="AB22" i="49" s="1"/>
  <c r="AB25" i="49" s="1"/>
  <c r="AB26" i="49" s="1"/>
  <c r="AB53" i="49"/>
  <c r="AB54" i="49" s="1"/>
  <c r="AB57" i="49" s="1"/>
  <c r="AB58" i="49" s="1"/>
  <c r="AI74" i="258"/>
  <c r="AI42" i="258"/>
  <c r="BY18" i="346" l="1"/>
  <c r="BY23" i="346" s="1"/>
  <c r="BE18" i="346"/>
  <c r="BE23" i="346" s="1"/>
  <c r="BE24" i="346" s="1"/>
  <c r="BF21" i="346" s="1"/>
  <c r="BU69" i="28"/>
  <c r="BU44" i="28"/>
  <c r="BU48" i="28" s="1"/>
  <c r="BU53" i="28" s="1"/>
  <c r="BU54" i="28" s="1"/>
  <c r="BT53" i="264"/>
  <c r="BT55" i="264" s="1"/>
  <c r="BT22" i="264"/>
  <c r="AJ68" i="262"/>
  <c r="AJ72" i="262" s="1"/>
  <c r="AJ73" i="262" s="1"/>
  <c r="AK44" i="262"/>
  <c r="AK51" i="262" s="1"/>
  <c r="AK52" i="262" s="1"/>
  <c r="AK61" i="262" s="1"/>
  <c r="AK64" i="49"/>
  <c r="AK65" i="49" s="1"/>
  <c r="AL39" i="346"/>
  <c r="AK46" i="346"/>
  <c r="AC56" i="49"/>
  <c r="AB91" i="49"/>
  <c r="AB92" i="49" s="1"/>
  <c r="AI96" i="262"/>
  <c r="AI97" i="262" s="1"/>
  <c r="AI91" i="262"/>
  <c r="AI38" i="49" s="1"/>
  <c r="AI39" i="49" s="1"/>
  <c r="AI43" i="49" s="1"/>
  <c r="AI47" i="49" s="1"/>
  <c r="AI268" i="264"/>
  <c r="AI279" i="264" s="1"/>
  <c r="AD73" i="258"/>
  <c r="AD41" i="258" s="1"/>
  <c r="AD43" i="258" s="1"/>
  <c r="AD47" i="258" s="1"/>
  <c r="AC82" i="49"/>
  <c r="AC83" i="49" s="1"/>
  <c r="AC79" i="258"/>
  <c r="AC24" i="49"/>
  <c r="AB88" i="49"/>
  <c r="AB89" i="49" s="1"/>
  <c r="AY26" i="262"/>
  <c r="AY19" i="262" s="1"/>
  <c r="AY23" i="262" s="1"/>
  <c r="AX32" i="262"/>
  <c r="AH97" i="264"/>
  <c r="AH100" i="264" s="1"/>
  <c r="AM45" i="49"/>
  <c r="AM14" i="49"/>
  <c r="AY271" i="264"/>
  <c r="AY282" i="264" s="1"/>
  <c r="AY9" i="264"/>
  <c r="AY23" i="258"/>
  <c r="AY24" i="258" s="1"/>
  <c r="AY18" i="258"/>
  <c r="AY49" i="49" s="1"/>
  <c r="AC12" i="262"/>
  <c r="AC272" i="264"/>
  <c r="AC283" i="264" s="1"/>
  <c r="AC52" i="258"/>
  <c r="AC53" i="258" s="1"/>
  <c r="AB301" i="264"/>
  <c r="AB303" i="264"/>
  <c r="AB304" i="264" s="1"/>
  <c r="AB306" i="264" s="1"/>
  <c r="AB308" i="264" s="1"/>
  <c r="AH37" i="258"/>
  <c r="AH60" i="258"/>
  <c r="AC68" i="49"/>
  <c r="AD59" i="258"/>
  <c r="AD36" i="258" s="1"/>
  <c r="AD38" i="258" s="1"/>
  <c r="AD46" i="258" s="1"/>
  <c r="AC65" i="258"/>
  <c r="AN17" i="353"/>
  <c r="AN19" i="353" s="1"/>
  <c r="AN41" i="353"/>
  <c r="BX35" i="353"/>
  <c r="BX46" i="49" s="1"/>
  <c r="BX40" i="353"/>
  <c r="H18" i="346" l="1"/>
  <c r="H23" i="346" s="1"/>
  <c r="BF24" i="346"/>
  <c r="BG21" i="346" s="1"/>
  <c r="BF32" i="346"/>
  <c r="BU57" i="28"/>
  <c r="BU74" i="49"/>
  <c r="BU70" i="28"/>
  <c r="BU71" i="28" s="1"/>
  <c r="BU74" i="28" s="1"/>
  <c r="BU75" i="28" s="1"/>
  <c r="BU32" i="49" s="1"/>
  <c r="BU33" i="49" s="1"/>
  <c r="BU36" i="49" s="1"/>
  <c r="BV51" i="28"/>
  <c r="AK47" i="262"/>
  <c r="AK48" i="262" s="1"/>
  <c r="AL31" i="346"/>
  <c r="AL35" i="346" s="1"/>
  <c r="AL10" i="346"/>
  <c r="AJ87" i="262"/>
  <c r="AJ74" i="262"/>
  <c r="AJ17" i="49" s="1"/>
  <c r="AJ18" i="49" s="1"/>
  <c r="AD48" i="258"/>
  <c r="AD75" i="258" s="1"/>
  <c r="AD76" i="258" s="1"/>
  <c r="AC273" i="264"/>
  <c r="AC284" i="264" s="1"/>
  <c r="AC10" i="264"/>
  <c r="AC11" i="264" s="1"/>
  <c r="AC13" i="264" s="1"/>
  <c r="AC15" i="264" s="1"/>
  <c r="AC54" i="258"/>
  <c r="AZ21" i="258"/>
  <c r="AZ15" i="258" s="1"/>
  <c r="AZ17" i="258" s="1"/>
  <c r="AY81" i="49"/>
  <c r="AY27" i="258"/>
  <c r="AY28" i="262"/>
  <c r="AY29" i="262" s="1"/>
  <c r="AY43" i="262"/>
  <c r="AI291" i="264"/>
  <c r="AI292" i="264" s="1"/>
  <c r="AI294" i="264" s="1"/>
  <c r="AI296" i="264" s="1"/>
  <c r="AI27" i="264"/>
  <c r="AI287" i="264"/>
  <c r="AI289" i="264" s="1"/>
  <c r="AI59" i="264"/>
  <c r="AI61" i="264" s="1"/>
  <c r="AI93" i="264"/>
  <c r="AI94" i="264" s="1"/>
  <c r="AI96" i="264" s="1"/>
  <c r="AI50" i="49"/>
  <c r="AN75" i="49"/>
  <c r="AN44" i="353"/>
  <c r="AO38" i="353"/>
  <c r="AJ94" i="262"/>
  <c r="AJ86" i="262" s="1"/>
  <c r="AI76" i="49"/>
  <c r="AI77" i="49" s="1"/>
  <c r="AI100" i="262"/>
  <c r="AC69" i="49"/>
  <c r="AC71" i="49" s="1"/>
  <c r="AC79" i="49" s="1"/>
  <c r="AC94" i="49" s="1"/>
  <c r="AC95" i="49" s="1"/>
  <c r="AN20" i="353"/>
  <c r="AN269" i="264"/>
  <c r="AN280" i="264" s="1"/>
  <c r="AC52" i="49"/>
  <c r="AC20" i="49"/>
  <c r="AJ82" i="262"/>
  <c r="AJ83" i="262" s="1"/>
  <c r="AJ88" i="262" s="1"/>
  <c r="AJ95" i="262"/>
  <c r="BG32" i="346" l="1"/>
  <c r="BG24" i="346"/>
  <c r="BH21" i="346" s="1"/>
  <c r="BV69" i="28"/>
  <c r="BV44" i="28"/>
  <c r="BV48" i="28" s="1"/>
  <c r="BV53" i="28" s="1"/>
  <c r="BV54" i="28" s="1"/>
  <c r="BU53" i="264"/>
  <c r="BU55" i="264" s="1"/>
  <c r="BU22" i="264"/>
  <c r="AK66" i="262"/>
  <c r="AK56" i="262"/>
  <c r="AK57" i="262" s="1"/>
  <c r="AL36" i="346"/>
  <c r="AL13" i="49" s="1"/>
  <c r="AL15" i="49" s="1"/>
  <c r="AL41" i="262" s="1"/>
  <c r="AL41" i="346"/>
  <c r="AL42" i="346" s="1"/>
  <c r="AL42" i="262"/>
  <c r="AD10" i="262"/>
  <c r="AD11" i="262" s="1"/>
  <c r="AD12" i="262" s="1"/>
  <c r="AD61" i="258"/>
  <c r="AD62" i="258" s="1"/>
  <c r="AD65" i="258" s="1"/>
  <c r="AD51" i="258"/>
  <c r="AJ42" i="258"/>
  <c r="AJ74" i="258"/>
  <c r="AN45" i="49"/>
  <c r="AN14" i="49"/>
  <c r="AI60" i="258"/>
  <c r="AI37" i="258"/>
  <c r="AC299" i="264"/>
  <c r="AC65" i="264"/>
  <c r="AC67" i="264" s="1"/>
  <c r="AC32" i="264"/>
  <c r="AO17" i="353"/>
  <c r="AO19" i="353" s="1"/>
  <c r="AO41" i="353"/>
  <c r="AI97" i="264"/>
  <c r="AI100" i="264" s="1"/>
  <c r="AJ90" i="262"/>
  <c r="AZ18" i="258"/>
  <c r="AZ49" i="49" s="1"/>
  <c r="AZ9" i="264"/>
  <c r="AZ23" i="258"/>
  <c r="AZ24" i="258" s="1"/>
  <c r="AZ271" i="264"/>
  <c r="AZ282" i="264" s="1"/>
  <c r="AY32" i="262"/>
  <c r="AZ26" i="262"/>
  <c r="AZ19" i="262" s="1"/>
  <c r="AZ23" i="262" s="1"/>
  <c r="AC53" i="49"/>
  <c r="AC54" i="49" s="1"/>
  <c r="AC57" i="49" s="1"/>
  <c r="AC58" i="49" s="1"/>
  <c r="AC21" i="49"/>
  <c r="AC22" i="49" s="1"/>
  <c r="AC25" i="49" s="1"/>
  <c r="AC26" i="49" s="1"/>
  <c r="AE73" i="258"/>
  <c r="AE41" i="258" s="1"/>
  <c r="AE43" i="258" s="1"/>
  <c r="AE47" i="258" s="1"/>
  <c r="AD79" i="258"/>
  <c r="AD82" i="49"/>
  <c r="AD83" i="49" s="1"/>
  <c r="BY35" i="353"/>
  <c r="BY46" i="49" s="1"/>
  <c r="BY40" i="353"/>
  <c r="BH32" i="346" l="1"/>
  <c r="BH24" i="346"/>
  <c r="BI21" i="346" s="1"/>
  <c r="BW51" i="28"/>
  <c r="BV70" i="28"/>
  <c r="BV71" i="28" s="1"/>
  <c r="BV74" i="28" s="1"/>
  <c r="BV75" i="28" s="1"/>
  <c r="BV32" i="49" s="1"/>
  <c r="BV33" i="49" s="1"/>
  <c r="BV36" i="49" s="1"/>
  <c r="BV74" i="49"/>
  <c r="BV57" i="28"/>
  <c r="AK67" i="262"/>
  <c r="AK68" i="262" s="1"/>
  <c r="AK72" i="262" s="1"/>
  <c r="AK73" i="262" s="1"/>
  <c r="AK87" i="262" s="1"/>
  <c r="AK62" i="262"/>
  <c r="AK63" i="262" s="1"/>
  <c r="AL60" i="262" s="1"/>
  <c r="AL55" i="262" s="1"/>
  <c r="AL44" i="262"/>
  <c r="AL47" i="262" s="1"/>
  <c r="AL48" i="262" s="1"/>
  <c r="AL66" i="262" s="1"/>
  <c r="AL46" i="346"/>
  <c r="AL64" i="49"/>
  <c r="AL65" i="49" s="1"/>
  <c r="AM39" i="346"/>
  <c r="AD272" i="264"/>
  <c r="AD283" i="264" s="1"/>
  <c r="AE59" i="258"/>
  <c r="AE36" i="258" s="1"/>
  <c r="AE38" i="258" s="1"/>
  <c r="AE46" i="258" s="1"/>
  <c r="AE48" i="258" s="1"/>
  <c r="AD68" i="49"/>
  <c r="AD69" i="49" s="1"/>
  <c r="AD71" i="49" s="1"/>
  <c r="AD79" i="49" s="1"/>
  <c r="AD94" i="49" s="1"/>
  <c r="AD95" i="49" s="1"/>
  <c r="AD52" i="258"/>
  <c r="AD53" i="258" s="1"/>
  <c r="AD54" i="258" s="1"/>
  <c r="AD56" i="49"/>
  <c r="AC91" i="49"/>
  <c r="AC92" i="49" s="1"/>
  <c r="AC88" i="49"/>
  <c r="AC89" i="49" s="1"/>
  <c r="AD24" i="49"/>
  <c r="AO75" i="49"/>
  <c r="AP38" i="353"/>
  <c r="AO44" i="353"/>
  <c r="AJ91" i="262"/>
  <c r="AJ38" i="49" s="1"/>
  <c r="AJ39" i="49" s="1"/>
  <c r="AJ43" i="49" s="1"/>
  <c r="AJ47" i="49" s="1"/>
  <c r="AJ96" i="262"/>
  <c r="AJ97" i="262" s="1"/>
  <c r="AJ268" i="264"/>
  <c r="AJ279" i="264" s="1"/>
  <c r="AO269" i="264"/>
  <c r="AO280" i="264" s="1"/>
  <c r="AO20" i="353"/>
  <c r="BA21" i="258"/>
  <c r="BA15" i="258" s="1"/>
  <c r="BA17" i="258" s="1"/>
  <c r="AZ27" i="258"/>
  <c r="AZ81" i="49"/>
  <c r="AZ28" i="262"/>
  <c r="AZ29" i="262" s="1"/>
  <c r="AZ43" i="262"/>
  <c r="AD52" i="49"/>
  <c r="AD20" i="49"/>
  <c r="AC303" i="264"/>
  <c r="AC304" i="264" s="1"/>
  <c r="AC306" i="264" s="1"/>
  <c r="AC308" i="264" s="1"/>
  <c r="AC301" i="264"/>
  <c r="BI32" i="346" l="1"/>
  <c r="BI24" i="346"/>
  <c r="BJ21" i="346" s="1"/>
  <c r="BV22" i="264"/>
  <c r="BV53" i="264"/>
  <c r="BV55" i="264" s="1"/>
  <c r="BW69" i="28"/>
  <c r="BW44" i="28"/>
  <c r="BW48" i="28" s="1"/>
  <c r="BW53" i="28" s="1"/>
  <c r="BW54" i="28" s="1"/>
  <c r="AK74" i="262"/>
  <c r="AK17" i="49" s="1"/>
  <c r="AK18" i="49" s="1"/>
  <c r="AK42" i="258" s="1"/>
  <c r="AK95" i="262"/>
  <c r="AK82" i="262"/>
  <c r="AK83" i="262" s="1"/>
  <c r="AK88" i="262" s="1"/>
  <c r="AL56" i="262"/>
  <c r="AL57" i="262" s="1"/>
  <c r="AL62" i="262" s="1"/>
  <c r="AL51" i="262"/>
  <c r="AL52" i="262" s="1"/>
  <c r="AL61" i="262" s="1"/>
  <c r="AM10" i="346"/>
  <c r="AM31" i="346"/>
  <c r="AM35" i="346" s="1"/>
  <c r="AD273" i="264"/>
  <c r="AD284" i="264" s="1"/>
  <c r="AD10" i="264"/>
  <c r="AD11" i="264" s="1"/>
  <c r="AD13" i="264" s="1"/>
  <c r="AD15" i="264" s="1"/>
  <c r="AD65" i="264" s="1"/>
  <c r="AD67" i="264" s="1"/>
  <c r="BA18" i="258"/>
  <c r="BA271" i="264"/>
  <c r="BA282" i="264" s="1"/>
  <c r="BA23" i="258"/>
  <c r="BA24" i="258" s="1"/>
  <c r="BA9" i="264"/>
  <c r="AJ100" i="262"/>
  <c r="AJ76" i="49"/>
  <c r="AJ77" i="49" s="1"/>
  <c r="AK94" i="262"/>
  <c r="AK86" i="262" s="1"/>
  <c r="AP17" i="353"/>
  <c r="AP19" i="353" s="1"/>
  <c r="AP41" i="353"/>
  <c r="AE75" i="258"/>
  <c r="AE76" i="258" s="1"/>
  <c r="AE51" i="258"/>
  <c r="AE10" i="262"/>
  <c r="AE11" i="262" s="1"/>
  <c r="AE61" i="258"/>
  <c r="AE62" i="258" s="1"/>
  <c r="AO14" i="49"/>
  <c r="AO45" i="49"/>
  <c r="AJ93" i="264"/>
  <c r="AJ94" i="264" s="1"/>
  <c r="AJ96" i="264" s="1"/>
  <c r="AJ59" i="264"/>
  <c r="AJ61" i="264" s="1"/>
  <c r="AJ291" i="264"/>
  <c r="AJ292" i="264" s="1"/>
  <c r="AJ294" i="264" s="1"/>
  <c r="AJ296" i="264" s="1"/>
  <c r="AJ27" i="264"/>
  <c r="AJ287" i="264"/>
  <c r="AJ289" i="264" s="1"/>
  <c r="AJ50" i="49"/>
  <c r="BA26" i="262"/>
  <c r="BA19" i="262" s="1"/>
  <c r="BA23" i="262" s="1"/>
  <c r="AZ32" i="262"/>
  <c r="AD53" i="49"/>
  <c r="AD54" i="49" s="1"/>
  <c r="AD57" i="49" s="1"/>
  <c r="AD58" i="49" s="1"/>
  <c r="AD21" i="49"/>
  <c r="AD22" i="49" s="1"/>
  <c r="AD25" i="49" s="1"/>
  <c r="AD26" i="49" s="1"/>
  <c r="BZ35" i="353"/>
  <c r="BZ46" i="49" s="1"/>
  <c r="BZ40" i="353"/>
  <c r="BJ32" i="346" l="1"/>
  <c r="BJ24" i="346"/>
  <c r="BK21" i="346" s="1"/>
  <c r="BW74" i="49"/>
  <c r="BW70" i="28"/>
  <c r="BW71" i="28" s="1"/>
  <c r="BW74" i="28" s="1"/>
  <c r="BW75" i="28" s="1"/>
  <c r="BW32" i="49" s="1"/>
  <c r="BW33" i="49" s="1"/>
  <c r="BW36" i="49" s="1"/>
  <c r="BW57" i="28"/>
  <c r="BX51" i="28"/>
  <c r="AK90" i="262"/>
  <c r="AK96" i="262" s="1"/>
  <c r="AK97" i="262" s="1"/>
  <c r="AK74" i="258"/>
  <c r="AL63" i="262"/>
  <c r="AM60" i="262" s="1"/>
  <c r="AM55" i="262" s="1"/>
  <c r="AL67" i="262"/>
  <c r="AL68" i="262" s="1"/>
  <c r="AL72" i="262" s="1"/>
  <c r="AL73" i="262" s="1"/>
  <c r="AM36" i="346"/>
  <c r="AM13" i="49" s="1"/>
  <c r="AM42" i="262"/>
  <c r="AM41" i="346"/>
  <c r="AM42" i="346" s="1"/>
  <c r="AD32" i="264"/>
  <c r="AD299" i="264"/>
  <c r="AD301" i="264" s="1"/>
  <c r="AE24" i="49"/>
  <c r="AD88" i="49"/>
  <c r="AD89" i="49" s="1"/>
  <c r="AE272" i="264"/>
  <c r="AE283" i="264" s="1"/>
  <c r="AE12" i="262"/>
  <c r="AE52" i="258"/>
  <c r="AE53" i="258" s="1"/>
  <c r="AP75" i="49"/>
  <c r="AQ38" i="353"/>
  <c r="AP44" i="353"/>
  <c r="BA49" i="49"/>
  <c r="BA43" i="262"/>
  <c r="BA28" i="262"/>
  <c r="BA29" i="262" s="1"/>
  <c r="AP269" i="264"/>
  <c r="AP280" i="264" s="1"/>
  <c r="AP20" i="353"/>
  <c r="AJ37" i="258"/>
  <c r="AJ60" i="258"/>
  <c r="AE79" i="258"/>
  <c r="AF73" i="258"/>
  <c r="AF41" i="258" s="1"/>
  <c r="AF43" i="258" s="1"/>
  <c r="AF47" i="258" s="1"/>
  <c r="AE82" i="49"/>
  <c r="AE83" i="49" s="1"/>
  <c r="BA81" i="49"/>
  <c r="BB21" i="258"/>
  <c r="BB15" i="258" s="1"/>
  <c r="BB17" i="258" s="1"/>
  <c r="BA27" i="258"/>
  <c r="AE56" i="49"/>
  <c r="AD91" i="49"/>
  <c r="AD92" i="49" s="1"/>
  <c r="AJ97" i="264"/>
  <c r="AJ100" i="264" s="1"/>
  <c r="AE65" i="258"/>
  <c r="AE68" i="49"/>
  <c r="AF59" i="258"/>
  <c r="AF36" i="258" s="1"/>
  <c r="AF38" i="258" s="1"/>
  <c r="AF46" i="258" s="1"/>
  <c r="BK24" i="346" l="1"/>
  <c r="BL21" i="346" s="1"/>
  <c r="BK32" i="346"/>
  <c r="AK268" i="264"/>
  <c r="AK279" i="264" s="1"/>
  <c r="AK91" i="262"/>
  <c r="AK38" i="49" s="1"/>
  <c r="AK39" i="49" s="1"/>
  <c r="AK43" i="49" s="1"/>
  <c r="AK47" i="49" s="1"/>
  <c r="AK50" i="49" s="1"/>
  <c r="BX69" i="28"/>
  <c r="BX44" i="28"/>
  <c r="BX48" i="28" s="1"/>
  <c r="BX53" i="28" s="1"/>
  <c r="BX54" i="28" s="1"/>
  <c r="BW53" i="264"/>
  <c r="BW55" i="264" s="1"/>
  <c r="BW22" i="264"/>
  <c r="AM15" i="49"/>
  <c r="AM41" i="262" s="1"/>
  <c r="AM44" i="262" s="1"/>
  <c r="AN39" i="346"/>
  <c r="AM64" i="49"/>
  <c r="AM65" i="49" s="1"/>
  <c r="AM46" i="346"/>
  <c r="AL87" i="262"/>
  <c r="AL74" i="262"/>
  <c r="AL17" i="49" s="1"/>
  <c r="AL18" i="49" s="1"/>
  <c r="AF48" i="258"/>
  <c r="AF10" i="262" s="1"/>
  <c r="AF11" i="262" s="1"/>
  <c r="AD303" i="264"/>
  <c r="AD304" i="264" s="1"/>
  <c r="AD306" i="264" s="1"/>
  <c r="AD308" i="264" s="1"/>
  <c r="BB23" i="258"/>
  <c r="BB24" i="258" s="1"/>
  <c r="BB18" i="258"/>
  <c r="BB9" i="264"/>
  <c r="BB271" i="264"/>
  <c r="BB282" i="264" s="1"/>
  <c r="BA32" i="262"/>
  <c r="BB26" i="262"/>
  <c r="BB19" i="262" s="1"/>
  <c r="BB23" i="262" s="1"/>
  <c r="AE52" i="49"/>
  <c r="AE20" i="49"/>
  <c r="AL82" i="262"/>
  <c r="AL83" i="262" s="1"/>
  <c r="AL88" i="262" s="1"/>
  <c r="AL95" i="262"/>
  <c r="AQ17" i="353"/>
  <c r="AQ19" i="353" s="1"/>
  <c r="AQ41" i="353"/>
  <c r="AK76" i="49"/>
  <c r="AK77" i="49" s="1"/>
  <c r="AL94" i="262"/>
  <c r="AL86" i="262" s="1"/>
  <c r="AK100" i="262"/>
  <c r="AE69" i="49"/>
  <c r="AE71" i="49" s="1"/>
  <c r="AE79" i="49" s="1"/>
  <c r="AE94" i="49" s="1"/>
  <c r="AE95" i="49" s="1"/>
  <c r="AP14" i="49"/>
  <c r="AP45" i="49"/>
  <c r="AE54" i="258"/>
  <c r="AE273" i="264"/>
  <c r="AE284" i="264" s="1"/>
  <c r="AE10" i="264"/>
  <c r="AE11" i="264" s="1"/>
  <c r="AE13" i="264" s="1"/>
  <c r="AE15" i="264" s="1"/>
  <c r="CA40" i="353"/>
  <c r="CA35" i="353"/>
  <c r="H34" i="353"/>
  <c r="AK287" i="264" l="1"/>
  <c r="AK289" i="264" s="1"/>
  <c r="BL24" i="346"/>
  <c r="BM21" i="346" s="1"/>
  <c r="BL32" i="346"/>
  <c r="AK93" i="264"/>
  <c r="AK94" i="264" s="1"/>
  <c r="AK96" i="264" s="1"/>
  <c r="AK97" i="264" s="1"/>
  <c r="AK100" i="264" s="1"/>
  <c r="AK27" i="264"/>
  <c r="AK291" i="264"/>
  <c r="AK292" i="264" s="1"/>
  <c r="AK294" i="264" s="1"/>
  <c r="AK296" i="264" s="1"/>
  <c r="AK59" i="264"/>
  <c r="AK61" i="264" s="1"/>
  <c r="BX57" i="28"/>
  <c r="BY51" i="28"/>
  <c r="BX70" i="28"/>
  <c r="BX71" i="28" s="1"/>
  <c r="BX74" i="28" s="1"/>
  <c r="BX75" i="28" s="1"/>
  <c r="BX32" i="49" s="1"/>
  <c r="BX33" i="49" s="1"/>
  <c r="BX36" i="49" s="1"/>
  <c r="BX74" i="49"/>
  <c r="AM51" i="262"/>
  <c r="AM52" i="262" s="1"/>
  <c r="AM61" i="262" s="1"/>
  <c r="AM47" i="262"/>
  <c r="AM48" i="262" s="1"/>
  <c r="AN31" i="346"/>
  <c r="AN35" i="346" s="1"/>
  <c r="AN10" i="346"/>
  <c r="AF75" i="258"/>
  <c r="AF76" i="258" s="1"/>
  <c r="AG73" i="258" s="1"/>
  <c r="AG41" i="258" s="1"/>
  <c r="AG43" i="258" s="1"/>
  <c r="AG47" i="258" s="1"/>
  <c r="AF61" i="258"/>
  <c r="AF62" i="258" s="1"/>
  <c r="AF65" i="258" s="1"/>
  <c r="AF51" i="258"/>
  <c r="AL90" i="262"/>
  <c r="AL96" i="262" s="1"/>
  <c r="AL97" i="262" s="1"/>
  <c r="AE299" i="264"/>
  <c r="AE65" i="264"/>
  <c r="AE67" i="264" s="1"/>
  <c r="AE32" i="264"/>
  <c r="AQ269" i="264"/>
  <c r="AQ280" i="264" s="1"/>
  <c r="AQ20" i="353"/>
  <c r="AK60" i="258"/>
  <c r="AK37" i="258"/>
  <c r="BC21" i="258"/>
  <c r="BC15" i="258" s="1"/>
  <c r="BC17" i="258" s="1"/>
  <c r="BB27" i="258"/>
  <c r="BB81" i="49"/>
  <c r="AF12" i="262"/>
  <c r="AF52" i="258"/>
  <c r="AF272" i="264"/>
  <c r="AF283" i="264" s="1"/>
  <c r="AE21" i="49"/>
  <c r="AE22" i="49" s="1"/>
  <c r="AE25" i="49" s="1"/>
  <c r="AE26" i="49" s="1"/>
  <c r="AE53" i="49"/>
  <c r="AE54" i="49" s="1"/>
  <c r="AE57" i="49" s="1"/>
  <c r="AE58" i="49" s="1"/>
  <c r="BB28" i="262"/>
  <c r="BB29" i="262" s="1"/>
  <c r="BB43" i="262"/>
  <c r="AQ75" i="49"/>
  <c r="AR38" i="353"/>
  <c r="AQ44" i="353"/>
  <c r="AL74" i="258"/>
  <c r="AL42" i="258"/>
  <c r="BB49" i="49"/>
  <c r="H40" i="353"/>
  <c r="H270" i="264"/>
  <c r="CA46" i="49"/>
  <c r="H35" i="353"/>
  <c r="H46" i="49" s="1"/>
  <c r="H46" i="265" s="1"/>
  <c r="K46" i="265" s="1"/>
  <c r="BM32" i="346" l="1"/>
  <c r="BM24" i="346"/>
  <c r="BN21" i="346" s="1"/>
  <c r="BX53" i="264"/>
  <c r="BX55" i="264" s="1"/>
  <c r="BX22" i="264"/>
  <c r="BY44" i="28"/>
  <c r="BY48" i="28" s="1"/>
  <c r="BY53" i="28" s="1"/>
  <c r="BY54" i="28" s="1"/>
  <c r="BY69" i="28"/>
  <c r="AM66" i="262"/>
  <c r="AM56" i="262"/>
  <c r="AM57" i="262" s="1"/>
  <c r="AN42" i="262"/>
  <c r="AN41" i="346"/>
  <c r="AN42" i="346" s="1"/>
  <c r="AN36" i="346"/>
  <c r="AN13" i="49" s="1"/>
  <c r="AN15" i="49" s="1"/>
  <c r="AN41" i="262" s="1"/>
  <c r="AF82" i="49"/>
  <c r="AF83" i="49" s="1"/>
  <c r="AF79" i="258"/>
  <c r="AF68" i="49"/>
  <c r="AF69" i="49" s="1"/>
  <c r="AF71" i="49" s="1"/>
  <c r="AF79" i="49" s="1"/>
  <c r="AG59" i="258"/>
  <c r="AG36" i="258" s="1"/>
  <c r="AG38" i="258" s="1"/>
  <c r="AG46" i="258" s="1"/>
  <c r="AG48" i="258" s="1"/>
  <c r="AG10" i="262" s="1"/>
  <c r="AG11" i="262" s="1"/>
  <c r="AF53" i="258"/>
  <c r="AF273" i="264" s="1"/>
  <c r="AF284" i="264" s="1"/>
  <c r="AL91" i="262"/>
  <c r="AL38" i="49" s="1"/>
  <c r="AL39" i="49" s="1"/>
  <c r="AL268" i="264"/>
  <c r="AL279" i="264" s="1"/>
  <c r="AF24" i="49"/>
  <c r="AE88" i="49"/>
  <c r="AE89" i="49" s="1"/>
  <c r="AF56" i="49"/>
  <c r="AE91" i="49"/>
  <c r="AE92" i="49" s="1"/>
  <c r="BC9" i="264"/>
  <c r="BC271" i="264"/>
  <c r="BC282" i="264" s="1"/>
  <c r="BC23" i="258"/>
  <c r="BC24" i="258" s="1"/>
  <c r="BC18" i="258"/>
  <c r="AR17" i="353"/>
  <c r="AR19" i="353" s="1"/>
  <c r="AR41" i="353"/>
  <c r="BC26" i="262"/>
  <c r="BC19" i="262" s="1"/>
  <c r="BC23" i="262" s="1"/>
  <c r="BB32" i="262"/>
  <c r="AF20" i="49"/>
  <c r="AF52" i="49"/>
  <c r="AQ45" i="49"/>
  <c r="AQ14" i="49"/>
  <c r="AE303" i="264"/>
  <c r="AE304" i="264" s="1"/>
  <c r="AE306" i="264" s="1"/>
  <c r="AE308" i="264" s="1"/>
  <c r="AE301" i="264"/>
  <c r="AL76" i="49"/>
  <c r="AL77" i="49" s="1"/>
  <c r="AM94" i="262"/>
  <c r="AM86" i="262" s="1"/>
  <c r="AL100" i="262"/>
  <c r="J46" i="265"/>
  <c r="L46" i="265"/>
  <c r="BN24" i="346" l="1"/>
  <c r="BO21" i="346" s="1"/>
  <c r="BN32" i="346"/>
  <c r="BY70" i="28"/>
  <c r="BY71" i="28" s="1"/>
  <c r="BY74" i="28" s="1"/>
  <c r="BY75" i="28" s="1"/>
  <c r="BY32" i="49" s="1"/>
  <c r="BY33" i="49" s="1"/>
  <c r="BY36" i="49" s="1"/>
  <c r="BY74" i="49"/>
  <c r="BY57" i="28"/>
  <c r="BZ51" i="28"/>
  <c r="AN44" i="262"/>
  <c r="AN51" i="262" s="1"/>
  <c r="AN52" i="262" s="1"/>
  <c r="AN61" i="262" s="1"/>
  <c r="AL93" i="264"/>
  <c r="AL94" i="264" s="1"/>
  <c r="AL96" i="264" s="1"/>
  <c r="AL97" i="264" s="1"/>
  <c r="AL100" i="264" s="1"/>
  <c r="AL43" i="49"/>
  <c r="AL47" i="49" s="1"/>
  <c r="AL50" i="49" s="1"/>
  <c r="AL60" i="258" s="1"/>
  <c r="AM62" i="262"/>
  <c r="AM63" i="262" s="1"/>
  <c r="AN60" i="262" s="1"/>
  <c r="AN55" i="262" s="1"/>
  <c r="AM67" i="262"/>
  <c r="AM68" i="262" s="1"/>
  <c r="AM72" i="262" s="1"/>
  <c r="AM73" i="262" s="1"/>
  <c r="AM95" i="262" s="1"/>
  <c r="AN64" i="49"/>
  <c r="AN65" i="49" s="1"/>
  <c r="AN46" i="346"/>
  <c r="AO39" i="346"/>
  <c r="AF94" i="49"/>
  <c r="AF95" i="49" s="1"/>
  <c r="AF10" i="264"/>
  <c r="AF11" i="264" s="1"/>
  <c r="AF13" i="264" s="1"/>
  <c r="AF15" i="264" s="1"/>
  <c r="AF32" i="264" s="1"/>
  <c r="AF54" i="258"/>
  <c r="AF21" i="49" s="1"/>
  <c r="AF22" i="49" s="1"/>
  <c r="AF25" i="49" s="1"/>
  <c r="AF26" i="49" s="1"/>
  <c r="AL291" i="264"/>
  <c r="AL292" i="264" s="1"/>
  <c r="AL294" i="264" s="1"/>
  <c r="AL296" i="264" s="1"/>
  <c r="AL27" i="264"/>
  <c r="AL59" i="264"/>
  <c r="AL61" i="264" s="1"/>
  <c r="AL287" i="264"/>
  <c r="AL289" i="264" s="1"/>
  <c r="AG51" i="258"/>
  <c r="AG75" i="258"/>
  <c r="AG76" i="258" s="1"/>
  <c r="AH73" i="258" s="1"/>
  <c r="AH41" i="258" s="1"/>
  <c r="AH43" i="258" s="1"/>
  <c r="AH47" i="258" s="1"/>
  <c r="AG61" i="258"/>
  <c r="AG62" i="258" s="1"/>
  <c r="AG68" i="49" s="1"/>
  <c r="BC28" i="262"/>
  <c r="BC29" i="262" s="1"/>
  <c r="BC43" i="262"/>
  <c r="BC49" i="49"/>
  <c r="AG272" i="264"/>
  <c r="AG283" i="264" s="1"/>
  <c r="AG12" i="262"/>
  <c r="AG52" i="258"/>
  <c r="AS38" i="353"/>
  <c r="AR44" i="353"/>
  <c r="AR75" i="49"/>
  <c r="BC27" i="258"/>
  <c r="BD21" i="258"/>
  <c r="BD15" i="258" s="1"/>
  <c r="BD17" i="258" s="1"/>
  <c r="BC81" i="49"/>
  <c r="AR269" i="264"/>
  <c r="AR280" i="264" s="1"/>
  <c r="AR20" i="353"/>
  <c r="BO24" i="346" l="1"/>
  <c r="BP21" i="346" s="1"/>
  <c r="BO32" i="346"/>
  <c r="AN47" i="262"/>
  <c r="AN48" i="262" s="1"/>
  <c r="AN66" i="262" s="1"/>
  <c r="BZ44" i="28"/>
  <c r="BZ48" i="28" s="1"/>
  <c r="BZ53" i="28" s="1"/>
  <c r="BZ54" i="28" s="1"/>
  <c r="BZ69" i="28"/>
  <c r="BY22" i="264"/>
  <c r="BY53" i="264"/>
  <c r="BY55" i="264" s="1"/>
  <c r="AM74" i="262"/>
  <c r="AM17" i="49" s="1"/>
  <c r="AM18" i="49" s="1"/>
  <c r="AM74" i="258" s="1"/>
  <c r="AM87" i="262"/>
  <c r="AM82" i="262"/>
  <c r="AM83" i="262" s="1"/>
  <c r="AM88" i="262" s="1"/>
  <c r="AO31" i="346"/>
  <c r="AO35" i="346" s="1"/>
  <c r="AO10" i="346"/>
  <c r="AF53" i="49"/>
  <c r="AF54" i="49" s="1"/>
  <c r="AF57" i="49" s="1"/>
  <c r="AF58" i="49" s="1"/>
  <c r="AF91" i="49" s="1"/>
  <c r="AF92" i="49" s="1"/>
  <c r="AF299" i="264"/>
  <c r="AF301" i="264" s="1"/>
  <c r="AF65" i="264"/>
  <c r="AF67" i="264" s="1"/>
  <c r="AL37" i="258"/>
  <c r="AG79" i="258"/>
  <c r="AG82" i="49"/>
  <c r="AG83" i="49" s="1"/>
  <c r="AH59" i="258"/>
  <c r="AH36" i="258" s="1"/>
  <c r="AH38" i="258" s="1"/>
  <c r="AH46" i="258" s="1"/>
  <c r="AH48" i="258" s="1"/>
  <c r="AH51" i="258" s="1"/>
  <c r="AG53" i="258"/>
  <c r="AG54" i="258" s="1"/>
  <c r="AG65" i="258"/>
  <c r="AG24" i="49"/>
  <c r="AF88" i="49"/>
  <c r="AF89" i="49" s="1"/>
  <c r="AG69" i="49"/>
  <c r="AG71" i="49" s="1"/>
  <c r="AG79" i="49" s="1"/>
  <c r="AR14" i="49"/>
  <c r="AR45" i="49"/>
  <c r="AG52" i="49"/>
  <c r="AG20" i="49"/>
  <c r="BD26" i="262"/>
  <c r="BD19" i="262" s="1"/>
  <c r="BD23" i="262" s="1"/>
  <c r="BC32" i="262"/>
  <c r="BD271" i="264"/>
  <c r="BD282" i="264" s="1"/>
  <c r="BD9" i="264"/>
  <c r="BD23" i="258"/>
  <c r="BD24" i="258" s="1"/>
  <c r="BD18" i="258"/>
  <c r="AS17" i="353"/>
  <c r="AS19" i="353" s="1"/>
  <c r="AS41" i="353"/>
  <c r="BP32" i="346" l="1"/>
  <c r="BP24" i="346"/>
  <c r="BQ21" i="346" s="1"/>
  <c r="AN56" i="262"/>
  <c r="AN57" i="262" s="1"/>
  <c r="AN67" i="262" s="1"/>
  <c r="AN68" i="262" s="1"/>
  <c r="AN72" i="262" s="1"/>
  <c r="AN73" i="262" s="1"/>
  <c r="BZ70" i="28"/>
  <c r="BZ71" i="28" s="1"/>
  <c r="BZ74" i="28" s="1"/>
  <c r="BZ75" i="28" s="1"/>
  <c r="BZ32" i="49" s="1"/>
  <c r="BZ33" i="49" s="1"/>
  <c r="BZ36" i="49" s="1"/>
  <c r="CA51" i="28"/>
  <c r="BZ57" i="28"/>
  <c r="BZ74" i="49"/>
  <c r="AM42" i="258"/>
  <c r="AM90" i="262"/>
  <c r="AM91" i="262" s="1"/>
  <c r="AM38" i="49" s="1"/>
  <c r="AM39" i="49" s="1"/>
  <c r="AO36" i="346"/>
  <c r="AO13" i="49" s="1"/>
  <c r="AO15" i="49" s="1"/>
  <c r="AO41" i="262" s="1"/>
  <c r="AO42" i="262"/>
  <c r="AO41" i="346"/>
  <c r="AO42" i="346" s="1"/>
  <c r="AF303" i="264"/>
  <c r="AF304" i="264" s="1"/>
  <c r="AF306" i="264" s="1"/>
  <c r="AF308" i="264" s="1"/>
  <c r="AG56" i="49"/>
  <c r="AG273" i="264"/>
  <c r="AG284" i="264" s="1"/>
  <c r="AG94" i="49"/>
  <c r="AG95" i="49" s="1"/>
  <c r="AH61" i="258"/>
  <c r="AH62" i="258" s="1"/>
  <c r="AH68" i="49" s="1"/>
  <c r="AG10" i="264"/>
  <c r="AG11" i="264" s="1"/>
  <c r="AG13" i="264" s="1"/>
  <c r="AG15" i="264" s="1"/>
  <c r="AG299" i="264" s="1"/>
  <c r="AH75" i="258"/>
  <c r="AH76" i="258" s="1"/>
  <c r="AH79" i="258" s="1"/>
  <c r="AH10" i="262"/>
  <c r="AH11" i="262" s="1"/>
  <c r="AH12" i="262" s="1"/>
  <c r="BD49" i="49"/>
  <c r="AS75" i="49"/>
  <c r="AS44" i="353"/>
  <c r="AT38" i="353"/>
  <c r="BD27" i="258"/>
  <c r="BD81" i="49"/>
  <c r="BE21" i="258"/>
  <c r="BE15" i="258" s="1"/>
  <c r="BE17" i="258" s="1"/>
  <c r="AG53" i="49"/>
  <c r="AG54" i="49" s="1"/>
  <c r="AG57" i="49" s="1"/>
  <c r="AG21" i="49"/>
  <c r="AG22" i="49" s="1"/>
  <c r="AG25" i="49" s="1"/>
  <c r="AG26" i="49" s="1"/>
  <c r="BD43" i="262"/>
  <c r="BD28" i="262"/>
  <c r="BD29" i="262" s="1"/>
  <c r="AS269" i="264"/>
  <c r="AS280" i="264" s="1"/>
  <c r="AS20" i="353"/>
  <c r="BQ24" i="346" l="1"/>
  <c r="BR21" i="346" s="1"/>
  <c r="BQ32" i="346"/>
  <c r="AN62" i="262"/>
  <c r="AN63" i="262" s="1"/>
  <c r="AO60" i="262" s="1"/>
  <c r="AO55" i="262" s="1"/>
  <c r="CA69" i="28"/>
  <c r="CA44" i="28"/>
  <c r="CA48" i="28" s="1"/>
  <c r="BZ53" i="264"/>
  <c r="BZ55" i="264" s="1"/>
  <c r="BZ22" i="264"/>
  <c r="AM93" i="264"/>
  <c r="AM94" i="264" s="1"/>
  <c r="AM96" i="264" s="1"/>
  <c r="AM97" i="264" s="1"/>
  <c r="AM100" i="264" s="1"/>
  <c r="AM43" i="49"/>
  <c r="AM47" i="49" s="1"/>
  <c r="AM50" i="49" s="1"/>
  <c r="AM37" i="258" s="1"/>
  <c r="AM59" i="264"/>
  <c r="AM61" i="264" s="1"/>
  <c r="AM287" i="264"/>
  <c r="AM289" i="264" s="1"/>
  <c r="AM27" i="264"/>
  <c r="AM291" i="264"/>
  <c r="AM292" i="264" s="1"/>
  <c r="AM294" i="264" s="1"/>
  <c r="AM296" i="264" s="1"/>
  <c r="AM268" i="264"/>
  <c r="AM279" i="264" s="1"/>
  <c r="AM96" i="262"/>
  <c r="AM97" i="262" s="1"/>
  <c r="AO44" i="262"/>
  <c r="AO46" i="346"/>
  <c r="AO64" i="49"/>
  <c r="AO65" i="49" s="1"/>
  <c r="AP39" i="346"/>
  <c r="AN87" i="262"/>
  <c r="AN74" i="262"/>
  <c r="AN17" i="49" s="1"/>
  <c r="AN18" i="49" s="1"/>
  <c r="AN95" i="262"/>
  <c r="AG32" i="264"/>
  <c r="AG58" i="49"/>
  <c r="AG91" i="49" s="1"/>
  <c r="AG92" i="49" s="1"/>
  <c r="AH65" i="258"/>
  <c r="AH52" i="258"/>
  <c r="AH53" i="258" s="1"/>
  <c r="AH54" i="258" s="1"/>
  <c r="AH82" i="49"/>
  <c r="AH83" i="49" s="1"/>
  <c r="AI59" i="258"/>
  <c r="AI36" i="258" s="1"/>
  <c r="AI38" i="258" s="1"/>
  <c r="AI46" i="258" s="1"/>
  <c r="AH272" i="264"/>
  <c r="AH283" i="264" s="1"/>
  <c r="AI73" i="258"/>
  <c r="AI41" i="258" s="1"/>
  <c r="AI43" i="258" s="1"/>
  <c r="AI47" i="258" s="1"/>
  <c r="AG65" i="264"/>
  <c r="AG67" i="264" s="1"/>
  <c r="AH24" i="49"/>
  <c r="AG88" i="49"/>
  <c r="AG89" i="49" s="1"/>
  <c r="BE26" i="262"/>
  <c r="BE19" i="262" s="1"/>
  <c r="BE23" i="262" s="1"/>
  <c r="BD32" i="262"/>
  <c r="BE271" i="264"/>
  <c r="BE282" i="264" s="1"/>
  <c r="BE9" i="264"/>
  <c r="BE23" i="258"/>
  <c r="BE24" i="258" s="1"/>
  <c r="BE18" i="258"/>
  <c r="AG303" i="264"/>
  <c r="AG304" i="264" s="1"/>
  <c r="AG306" i="264" s="1"/>
  <c r="AG308" i="264" s="1"/>
  <c r="AG301" i="264"/>
  <c r="AS45" i="49"/>
  <c r="AS14" i="49"/>
  <c r="AN82" i="262"/>
  <c r="AN83" i="262" s="1"/>
  <c r="AN88" i="262" s="1"/>
  <c r="AH52" i="49"/>
  <c r="AH20" i="49"/>
  <c r="AH69" i="49"/>
  <c r="AH71" i="49" s="1"/>
  <c r="AH79" i="49" s="1"/>
  <c r="AT17" i="353"/>
  <c r="AT19" i="353" s="1"/>
  <c r="AT41" i="353"/>
  <c r="BR24" i="346" l="1"/>
  <c r="BS21" i="346" s="1"/>
  <c r="BR32" i="346"/>
  <c r="CA53" i="28"/>
  <c r="CA54" i="28" s="1"/>
  <c r="H48" i="28"/>
  <c r="H53" i="28" s="1"/>
  <c r="AM60" i="258"/>
  <c r="AM100" i="262"/>
  <c r="AM76" i="49"/>
  <c r="AM77" i="49" s="1"/>
  <c r="AN94" i="262"/>
  <c r="AN86" i="262" s="1"/>
  <c r="AN90" i="262" s="1"/>
  <c r="AN96" i="262" s="1"/>
  <c r="AN97" i="262" s="1"/>
  <c r="AO51" i="262"/>
  <c r="AO52" i="262" s="1"/>
  <c r="AO61" i="262" s="1"/>
  <c r="AO47" i="262"/>
  <c r="AO48" i="262" s="1"/>
  <c r="AP31" i="346"/>
  <c r="AP35" i="346" s="1"/>
  <c r="AP10" i="346"/>
  <c r="AH56" i="49"/>
  <c r="AH10" i="264"/>
  <c r="AH11" i="264" s="1"/>
  <c r="AH13" i="264" s="1"/>
  <c r="AH15" i="264" s="1"/>
  <c r="AH65" i="264" s="1"/>
  <c r="AH67" i="264" s="1"/>
  <c r="AH94" i="49"/>
  <c r="AH95" i="49" s="1"/>
  <c r="AH273" i="264"/>
  <c r="AH284" i="264" s="1"/>
  <c r="AI48" i="258"/>
  <c r="AI75" i="258" s="1"/>
  <c r="AI76" i="258" s="1"/>
  <c r="AU38" i="353"/>
  <c r="AT75" i="49"/>
  <c r="AT44" i="353"/>
  <c r="AH53" i="49"/>
  <c r="AH54" i="49" s="1"/>
  <c r="AH57" i="49" s="1"/>
  <c r="AH21" i="49"/>
  <c r="AH22" i="49" s="1"/>
  <c r="AH25" i="49" s="1"/>
  <c r="AH26" i="49" s="1"/>
  <c r="AN74" i="258"/>
  <c r="AN42" i="258"/>
  <c r="AT269" i="264"/>
  <c r="AT280" i="264" s="1"/>
  <c r="AT20" i="353"/>
  <c r="BE49" i="49"/>
  <c r="BE27" i="258"/>
  <c r="BE81" i="49"/>
  <c r="BF21" i="258"/>
  <c r="BF15" i="258" s="1"/>
  <c r="BF17" i="258" s="1"/>
  <c r="BE28" i="262"/>
  <c r="BE29" i="262" s="1"/>
  <c r="BE43" i="262"/>
  <c r="BS32" i="346" l="1"/>
  <c r="BS24" i="346"/>
  <c r="BT21" i="346" s="1"/>
  <c r="CA74" i="49"/>
  <c r="CA70" i="28"/>
  <c r="CA71" i="28" s="1"/>
  <c r="CA74" i="28" s="1"/>
  <c r="CA75" i="28" s="1"/>
  <c r="CA32" i="49" s="1"/>
  <c r="CA33" i="49" s="1"/>
  <c r="CA57" i="28"/>
  <c r="F59" i="28" s="1"/>
  <c r="F60" i="28" s="1"/>
  <c r="F16" i="259" s="1"/>
  <c r="AO66" i="262"/>
  <c r="AO56" i="262"/>
  <c r="AO57" i="262" s="1"/>
  <c r="AP42" i="262"/>
  <c r="AP36" i="346"/>
  <c r="AP13" i="49" s="1"/>
  <c r="AP15" i="49" s="1"/>
  <c r="AP41" i="262" s="1"/>
  <c r="AP41" i="346"/>
  <c r="AP42" i="346" s="1"/>
  <c r="AN91" i="262"/>
  <c r="AN38" i="49" s="1"/>
  <c r="AN39" i="49" s="1"/>
  <c r="AN268" i="264"/>
  <c r="AN279" i="264" s="1"/>
  <c r="AH58" i="49"/>
  <c r="AH91" i="49" s="1"/>
  <c r="AH92" i="49" s="1"/>
  <c r="AH299" i="264"/>
  <c r="AH301" i="264" s="1"/>
  <c r="AH32" i="264"/>
  <c r="AI61" i="258"/>
  <c r="AI62" i="258" s="1"/>
  <c r="AJ59" i="258" s="1"/>
  <c r="AJ36" i="258" s="1"/>
  <c r="AJ38" i="258" s="1"/>
  <c r="AJ46" i="258" s="1"/>
  <c r="AI51" i="258"/>
  <c r="AI10" i="262"/>
  <c r="AI11" i="262" s="1"/>
  <c r="AI272" i="264" s="1"/>
  <c r="AI283" i="264" s="1"/>
  <c r="AI24" i="49"/>
  <c r="AH88" i="49"/>
  <c r="AH89" i="49" s="1"/>
  <c r="AU17" i="353"/>
  <c r="AU19" i="353" s="1"/>
  <c r="AU41" i="353"/>
  <c r="AJ73" i="258"/>
  <c r="AJ41" i="258" s="1"/>
  <c r="AJ43" i="258" s="1"/>
  <c r="AJ47" i="258" s="1"/>
  <c r="AI82" i="49"/>
  <c r="AI83" i="49" s="1"/>
  <c r="AI79" i="258"/>
  <c r="BF26" i="262"/>
  <c r="BF19" i="262" s="1"/>
  <c r="BF23" i="262" s="1"/>
  <c r="BE32" i="262"/>
  <c r="AN76" i="49"/>
  <c r="AN77" i="49" s="1"/>
  <c r="AO94" i="262"/>
  <c r="AO86" i="262" s="1"/>
  <c r="AN100" i="262"/>
  <c r="BF271" i="264"/>
  <c r="BF282" i="264" s="1"/>
  <c r="BF18" i="258"/>
  <c r="BF49" i="49" s="1"/>
  <c r="BF9" i="264"/>
  <c r="BF23" i="258"/>
  <c r="BF24" i="258" s="1"/>
  <c r="AT45" i="49"/>
  <c r="AT14" i="49"/>
  <c r="BT24" i="346" l="1"/>
  <c r="BU21" i="346" s="1"/>
  <c r="BT32" i="346"/>
  <c r="CA36" i="49"/>
  <c r="H33" i="49"/>
  <c r="H35" i="265" s="1"/>
  <c r="K35" i="265" s="1"/>
  <c r="AN291" i="264"/>
  <c r="AN292" i="264" s="1"/>
  <c r="AN294" i="264" s="1"/>
  <c r="AN296" i="264" s="1"/>
  <c r="AN43" i="49"/>
  <c r="AN47" i="49" s="1"/>
  <c r="AN50" i="49" s="1"/>
  <c r="AN60" i="258" s="1"/>
  <c r="AP44" i="262"/>
  <c r="AP51" i="262" s="1"/>
  <c r="AP52" i="262" s="1"/>
  <c r="AP61" i="262" s="1"/>
  <c r="AO62" i="262"/>
  <c r="AO63" i="262" s="1"/>
  <c r="AP60" i="262" s="1"/>
  <c r="AP55" i="262" s="1"/>
  <c r="AO67" i="262"/>
  <c r="AO68" i="262" s="1"/>
  <c r="AO72" i="262" s="1"/>
  <c r="AO73" i="262" s="1"/>
  <c r="AO87" i="262" s="1"/>
  <c r="AQ39" i="346"/>
  <c r="AP46" i="346"/>
  <c r="AP64" i="49"/>
  <c r="AP65" i="49" s="1"/>
  <c r="AN27" i="264"/>
  <c r="AN93" i="264"/>
  <c r="AN94" i="264" s="1"/>
  <c r="AN96" i="264" s="1"/>
  <c r="AN97" i="264" s="1"/>
  <c r="AN100" i="264" s="1"/>
  <c r="AN59" i="264"/>
  <c r="AN61" i="264" s="1"/>
  <c r="AN287" i="264"/>
  <c r="AN289" i="264" s="1"/>
  <c r="AI56" i="49"/>
  <c r="AH303" i="264"/>
  <c r="AH304" i="264" s="1"/>
  <c r="AH306" i="264" s="1"/>
  <c r="AH308" i="264" s="1"/>
  <c r="AI65" i="258"/>
  <c r="AI52" i="258"/>
  <c r="AI53" i="258" s="1"/>
  <c r="AI12" i="262"/>
  <c r="AI20" i="49" s="1"/>
  <c r="AI68" i="49"/>
  <c r="AI69" i="49" s="1"/>
  <c r="AI71" i="49" s="1"/>
  <c r="AI79" i="49" s="1"/>
  <c r="AI94" i="49" s="1"/>
  <c r="AI95" i="49" s="1"/>
  <c r="BF43" i="262"/>
  <c r="BF28" i="262"/>
  <c r="BF29" i="262" s="1"/>
  <c r="AU44" i="353"/>
  <c r="AV38" i="353"/>
  <c r="AU75" i="49"/>
  <c r="AU20" i="353"/>
  <c r="AU269" i="264"/>
  <c r="AU280" i="264" s="1"/>
  <c r="AJ48" i="258"/>
  <c r="BG21" i="258"/>
  <c r="BG15" i="258" s="1"/>
  <c r="BG17" i="258" s="1"/>
  <c r="BF81" i="49"/>
  <c r="BF27" i="258"/>
  <c r="BU24" i="346" l="1"/>
  <c r="BV21" i="346" s="1"/>
  <c r="BU32" i="346"/>
  <c r="L35" i="265"/>
  <c r="J35" i="265"/>
  <c r="CA53" i="264"/>
  <c r="CA55" i="264" s="1"/>
  <c r="CA22" i="264"/>
  <c r="F23" i="264" s="1"/>
  <c r="H36" i="49"/>
  <c r="AO82" i="262"/>
  <c r="AO83" i="262" s="1"/>
  <c r="AO88" i="262" s="1"/>
  <c r="AO90" i="262" s="1"/>
  <c r="AO91" i="262" s="1"/>
  <c r="AO38" i="49" s="1"/>
  <c r="AO39" i="49" s="1"/>
  <c r="AO43" i="49" s="1"/>
  <c r="AO47" i="49" s="1"/>
  <c r="AP47" i="262"/>
  <c r="AP48" i="262" s="1"/>
  <c r="AO95" i="262"/>
  <c r="AO74" i="262"/>
  <c r="AO17" i="49" s="1"/>
  <c r="AO18" i="49" s="1"/>
  <c r="AO42" i="258" s="1"/>
  <c r="AQ10" i="346"/>
  <c r="AQ31" i="346"/>
  <c r="AQ35" i="346" s="1"/>
  <c r="AN37" i="258"/>
  <c r="AI273" i="264"/>
  <c r="AI284" i="264" s="1"/>
  <c r="AI10" i="264"/>
  <c r="AI11" i="264" s="1"/>
  <c r="AI13" i="264" s="1"/>
  <c r="AI15" i="264" s="1"/>
  <c r="AI299" i="264" s="1"/>
  <c r="AI54" i="258"/>
  <c r="AI53" i="49" s="1"/>
  <c r="AI52" i="49"/>
  <c r="BG18" i="258"/>
  <c r="BG49" i="49" s="1"/>
  <c r="BG23" i="258"/>
  <c r="BG24" i="258" s="1"/>
  <c r="BG271" i="264"/>
  <c r="BG282" i="264" s="1"/>
  <c r="BG9" i="264"/>
  <c r="AJ75" i="258"/>
  <c r="AJ76" i="258" s="1"/>
  <c r="AJ51" i="258"/>
  <c r="AJ61" i="258"/>
  <c r="AJ62" i="258" s="1"/>
  <c r="AJ10" i="262"/>
  <c r="AJ11" i="262" s="1"/>
  <c r="BF32" i="262"/>
  <c r="BG26" i="262"/>
  <c r="BG19" i="262" s="1"/>
  <c r="BG23" i="262" s="1"/>
  <c r="AU14" i="49"/>
  <c r="AU45" i="49"/>
  <c r="AV17" i="353"/>
  <c r="AV19" i="353" s="1"/>
  <c r="AV41" i="353"/>
  <c r="BV32" i="346" l="1"/>
  <c r="BV24" i="346"/>
  <c r="BW21" i="346" s="1"/>
  <c r="H53" i="264"/>
  <c r="H22" i="264"/>
  <c r="H38" i="265"/>
  <c r="K38" i="265" s="1"/>
  <c r="I7" i="406"/>
  <c r="H98" i="265"/>
  <c r="K98" i="265" s="1"/>
  <c r="H55" i="264"/>
  <c r="F56" i="264"/>
  <c r="AP56" i="262"/>
  <c r="AP57" i="262" s="1"/>
  <c r="AP67" i="262" s="1"/>
  <c r="AP66" i="262"/>
  <c r="AO74" i="258"/>
  <c r="AQ36" i="346"/>
  <c r="AQ13" i="49" s="1"/>
  <c r="AQ15" i="49" s="1"/>
  <c r="AQ41" i="262" s="1"/>
  <c r="AQ42" i="262"/>
  <c r="AQ41" i="346"/>
  <c r="AQ42" i="346" s="1"/>
  <c r="AO268" i="264"/>
  <c r="AO279" i="264" s="1"/>
  <c r="AO96" i="262"/>
  <c r="AO97" i="262" s="1"/>
  <c r="AO76" i="49" s="1"/>
  <c r="AO77" i="49" s="1"/>
  <c r="AI32" i="264"/>
  <c r="AI65" i="264"/>
  <c r="AI67" i="264" s="1"/>
  <c r="AI54" i="49"/>
  <c r="AI57" i="49" s="1"/>
  <c r="AI58" i="49" s="1"/>
  <c r="AJ56" i="49" s="1"/>
  <c r="AI21" i="49"/>
  <c r="AI22" i="49" s="1"/>
  <c r="AI25" i="49" s="1"/>
  <c r="AI26" i="49" s="1"/>
  <c r="AI88" i="49" s="1"/>
  <c r="AI89" i="49" s="1"/>
  <c r="AJ272" i="264"/>
  <c r="AJ283" i="264" s="1"/>
  <c r="AJ12" i="262"/>
  <c r="AJ52" i="258"/>
  <c r="AJ53" i="258" s="1"/>
  <c r="BG28" i="262"/>
  <c r="BG29" i="262" s="1"/>
  <c r="BG43" i="262"/>
  <c r="AJ68" i="49"/>
  <c r="AJ65" i="258"/>
  <c r="AK59" i="258"/>
  <c r="AK36" i="258" s="1"/>
  <c r="AK38" i="258" s="1"/>
  <c r="AK46" i="258" s="1"/>
  <c r="BH21" i="258"/>
  <c r="BH15" i="258" s="1"/>
  <c r="BH17" i="258" s="1"/>
  <c r="BG81" i="49"/>
  <c r="BG27" i="258"/>
  <c r="AO59" i="264"/>
  <c r="AO61" i="264" s="1"/>
  <c r="AO93" i="264"/>
  <c r="AO94" i="264" s="1"/>
  <c r="AO96" i="264" s="1"/>
  <c r="AO287" i="264"/>
  <c r="AO289" i="264" s="1"/>
  <c r="AO50" i="49"/>
  <c r="AO291" i="264"/>
  <c r="AO292" i="264" s="1"/>
  <c r="AO294" i="264" s="1"/>
  <c r="AO296" i="264" s="1"/>
  <c r="AO27" i="264"/>
  <c r="AV75" i="49"/>
  <c r="AV44" i="353"/>
  <c r="AW38" i="353"/>
  <c r="AV269" i="264"/>
  <c r="AV280" i="264" s="1"/>
  <c r="AV20" i="353"/>
  <c r="AI301" i="264"/>
  <c r="AI303" i="264"/>
  <c r="AI304" i="264" s="1"/>
  <c r="AI306" i="264" s="1"/>
  <c r="AI308" i="264" s="1"/>
  <c r="AK73" i="258"/>
  <c r="AK41" i="258" s="1"/>
  <c r="AK43" i="258" s="1"/>
  <c r="AK47" i="258" s="1"/>
  <c r="AJ79" i="258"/>
  <c r="AJ82" i="49"/>
  <c r="AJ83" i="49" s="1"/>
  <c r="BW24" i="346" l="1"/>
  <c r="BX21" i="346" s="1"/>
  <c r="BW32" i="346"/>
  <c r="H104" i="265"/>
  <c r="K104" i="265" s="1"/>
  <c r="I11" i="406"/>
  <c r="J98" i="265"/>
  <c r="L98" i="265"/>
  <c r="L38" i="265"/>
  <c r="J38" i="265"/>
  <c r="AP68" i="262"/>
  <c r="AP72" i="262" s="1"/>
  <c r="AP73" i="262" s="1"/>
  <c r="AP74" i="262" s="1"/>
  <c r="AP17" i="49" s="1"/>
  <c r="AP18" i="49" s="1"/>
  <c r="AP62" i="262"/>
  <c r="AP63" i="262" s="1"/>
  <c r="AQ60" i="262" s="1"/>
  <c r="AQ55" i="262" s="1"/>
  <c r="AP94" i="262"/>
  <c r="AP86" i="262" s="1"/>
  <c r="AQ44" i="262"/>
  <c r="AR39" i="346"/>
  <c r="AQ46" i="346"/>
  <c r="AQ64" i="49"/>
  <c r="AQ65" i="49" s="1"/>
  <c r="AO100" i="262"/>
  <c r="AJ24" i="49"/>
  <c r="AI91" i="49"/>
  <c r="AI92" i="49" s="1"/>
  <c r="AO60" i="258"/>
  <c r="AO37" i="258"/>
  <c r="AJ69" i="49"/>
  <c r="AJ71" i="49" s="1"/>
  <c r="AJ79" i="49" s="1"/>
  <c r="AJ94" i="49" s="1"/>
  <c r="AJ95" i="49" s="1"/>
  <c r="AJ54" i="258"/>
  <c r="AJ273" i="264"/>
  <c r="AJ284" i="264" s="1"/>
  <c r="AJ10" i="264"/>
  <c r="AJ11" i="264" s="1"/>
  <c r="AJ13" i="264" s="1"/>
  <c r="AJ15" i="264" s="1"/>
  <c r="AV45" i="49"/>
  <c r="AV14" i="49"/>
  <c r="AO97" i="264"/>
  <c r="AO100" i="264" s="1"/>
  <c r="BH23" i="258"/>
  <c r="BH24" i="258" s="1"/>
  <c r="BH18" i="258"/>
  <c r="BH49" i="49" s="1"/>
  <c r="BH271" i="264"/>
  <c r="BH282" i="264" s="1"/>
  <c r="BH9" i="264"/>
  <c r="AJ52" i="49"/>
  <c r="AJ20" i="49"/>
  <c r="AW17" i="353"/>
  <c r="AW19" i="353" s="1"/>
  <c r="AW41" i="353"/>
  <c r="AK48" i="258"/>
  <c r="BH26" i="262"/>
  <c r="BH19" i="262" s="1"/>
  <c r="BH23" i="262" s="1"/>
  <c r="BG32" i="262"/>
  <c r="BX32" i="346" l="1"/>
  <c r="BX24" i="346"/>
  <c r="BY21" i="346" s="1"/>
  <c r="L104" i="265"/>
  <c r="J104" i="265"/>
  <c r="AP95" i="262"/>
  <c r="AP87" i="262"/>
  <c r="AP82" i="262"/>
  <c r="AP83" i="262" s="1"/>
  <c r="AP88" i="262" s="1"/>
  <c r="AQ47" i="262"/>
  <c r="AQ48" i="262" s="1"/>
  <c r="AQ51" i="262"/>
  <c r="AQ52" i="262" s="1"/>
  <c r="AQ61" i="262" s="1"/>
  <c r="AR31" i="346"/>
  <c r="AR35" i="346" s="1"/>
  <c r="AR10" i="346"/>
  <c r="AX38" i="353"/>
  <c r="AW44" i="353"/>
  <c r="AW75" i="49"/>
  <c r="AW20" i="353"/>
  <c r="AW269" i="264"/>
  <c r="AW280" i="264" s="1"/>
  <c r="AP74" i="258"/>
  <c r="AP42" i="258"/>
  <c r="AJ21" i="49"/>
  <c r="AJ22" i="49" s="1"/>
  <c r="AJ25" i="49" s="1"/>
  <c r="AJ26" i="49" s="1"/>
  <c r="AJ53" i="49"/>
  <c r="AJ54" i="49" s="1"/>
  <c r="AJ57" i="49" s="1"/>
  <c r="AJ58" i="49" s="1"/>
  <c r="BH43" i="262"/>
  <c r="BH28" i="262"/>
  <c r="BH29" i="262" s="1"/>
  <c r="AK10" i="262"/>
  <c r="AK11" i="262" s="1"/>
  <c r="AK75" i="258"/>
  <c r="AK76" i="258" s="1"/>
  <c r="AK51" i="258"/>
  <c r="AK61" i="258"/>
  <c r="AK62" i="258" s="1"/>
  <c r="BH27" i="258"/>
  <c r="BI21" i="258"/>
  <c r="BI15" i="258" s="1"/>
  <c r="BI17" i="258" s="1"/>
  <c r="BH81" i="49"/>
  <c r="AJ299" i="264"/>
  <c r="AJ32" i="264"/>
  <c r="AJ65" i="264"/>
  <c r="AJ67" i="264" s="1"/>
  <c r="BY24" i="346" l="1"/>
  <c r="BZ21" i="346" s="1"/>
  <c r="BY32" i="346"/>
  <c r="AP90" i="262"/>
  <c r="AP91" i="262" s="1"/>
  <c r="AP38" i="49" s="1"/>
  <c r="AP39" i="49" s="1"/>
  <c r="AP43" i="49" s="1"/>
  <c r="AP47" i="49" s="1"/>
  <c r="AP50" i="49" s="1"/>
  <c r="AQ56" i="262"/>
  <c r="AQ57" i="262" s="1"/>
  <c r="AQ66" i="262"/>
  <c r="AR41" i="346"/>
  <c r="AR42" i="346" s="1"/>
  <c r="AR42" i="262"/>
  <c r="AR36" i="346"/>
  <c r="AR13" i="49" s="1"/>
  <c r="AR15" i="49" s="1"/>
  <c r="AR41" i="262" s="1"/>
  <c r="AK52" i="258"/>
  <c r="AK53" i="258" s="1"/>
  <c r="AK272" i="264"/>
  <c r="AK283" i="264" s="1"/>
  <c r="AK12" i="262"/>
  <c r="AX17" i="353"/>
  <c r="AX19" i="353" s="1"/>
  <c r="AX41" i="353"/>
  <c r="AK68" i="49"/>
  <c r="AK65" i="258"/>
  <c r="AL59" i="258"/>
  <c r="AL36" i="258" s="1"/>
  <c r="AL38" i="258" s="1"/>
  <c r="AL46" i="258" s="1"/>
  <c r="AK56" i="49"/>
  <c r="AJ91" i="49"/>
  <c r="AJ92" i="49" s="1"/>
  <c r="AJ88" i="49"/>
  <c r="AJ89" i="49" s="1"/>
  <c r="AK24" i="49"/>
  <c r="AJ301" i="264"/>
  <c r="AJ303" i="264"/>
  <c r="AJ304" i="264" s="1"/>
  <c r="AJ306" i="264" s="1"/>
  <c r="AJ308" i="264" s="1"/>
  <c r="BI9" i="264"/>
  <c r="BI23" i="258"/>
  <c r="BI24" i="258" s="1"/>
  <c r="BI271" i="264"/>
  <c r="BI282" i="264" s="1"/>
  <c r="BI18" i="258"/>
  <c r="BI49" i="49" s="1"/>
  <c r="AK82" i="49"/>
  <c r="AK83" i="49" s="1"/>
  <c r="AL73" i="258"/>
  <c r="AL41" i="258" s="1"/>
  <c r="AL43" i="258" s="1"/>
  <c r="AL47" i="258" s="1"/>
  <c r="AK79" i="258"/>
  <c r="BH32" i="262"/>
  <c r="BI26" i="262"/>
  <c r="BI19" i="262" s="1"/>
  <c r="BI23" i="262" s="1"/>
  <c r="AW45" i="49"/>
  <c r="AW14" i="49"/>
  <c r="BZ32" i="346" l="1"/>
  <c r="BZ24" i="346"/>
  <c r="CA21" i="346" s="1"/>
  <c r="AP268" i="264"/>
  <c r="AP279" i="264" s="1"/>
  <c r="AP96" i="262"/>
  <c r="AP97" i="262" s="1"/>
  <c r="AQ94" i="262" s="1"/>
  <c r="AQ86" i="262" s="1"/>
  <c r="AP93" i="264"/>
  <c r="AP94" i="264" s="1"/>
  <c r="AP96" i="264" s="1"/>
  <c r="AP97" i="264" s="1"/>
  <c r="AP100" i="264" s="1"/>
  <c r="AP59" i="264"/>
  <c r="AP61" i="264" s="1"/>
  <c r="AP287" i="264"/>
  <c r="AP289" i="264" s="1"/>
  <c r="AP27" i="264"/>
  <c r="AP291" i="264"/>
  <c r="AP292" i="264" s="1"/>
  <c r="AP294" i="264" s="1"/>
  <c r="AP296" i="264" s="1"/>
  <c r="AR44" i="262"/>
  <c r="AR47" i="262" s="1"/>
  <c r="AR48" i="262" s="1"/>
  <c r="AR66" i="262" s="1"/>
  <c r="AQ67" i="262"/>
  <c r="AQ68" i="262" s="1"/>
  <c r="AQ72" i="262" s="1"/>
  <c r="AQ73" i="262" s="1"/>
  <c r="AQ87" i="262" s="1"/>
  <c r="AQ62" i="262"/>
  <c r="AQ63" i="262" s="1"/>
  <c r="AR60" i="262" s="1"/>
  <c r="AR55" i="262" s="1"/>
  <c r="AS39" i="346"/>
  <c r="AR64" i="49"/>
  <c r="AR65" i="49" s="1"/>
  <c r="AR46" i="346"/>
  <c r="AX20" i="353"/>
  <c r="AX269" i="264"/>
  <c r="AX280" i="264" s="1"/>
  <c r="BI28" i="262"/>
  <c r="BI29" i="262" s="1"/>
  <c r="BI43" i="262"/>
  <c r="BJ21" i="258"/>
  <c r="BJ15" i="258" s="1"/>
  <c r="BJ17" i="258" s="1"/>
  <c r="BI81" i="49"/>
  <c r="BI27" i="258"/>
  <c r="AK69" i="49"/>
  <c r="AK71" i="49" s="1"/>
  <c r="AK79" i="49" s="1"/>
  <c r="AK94" i="49" s="1"/>
  <c r="AK95" i="49" s="1"/>
  <c r="AK273" i="264"/>
  <c r="AK284" i="264" s="1"/>
  <c r="AK10" i="264"/>
  <c r="AK11" i="264" s="1"/>
  <c r="AK13" i="264" s="1"/>
  <c r="AK15" i="264" s="1"/>
  <c r="AK54" i="258"/>
  <c r="AP37" i="258"/>
  <c r="AP60" i="258"/>
  <c r="AL48" i="258"/>
  <c r="AX44" i="353"/>
  <c r="AX75" i="49"/>
  <c r="AY38" i="353"/>
  <c r="AK52" i="49"/>
  <c r="AK20" i="49"/>
  <c r="AP100" i="262" l="1"/>
  <c r="CA24" i="346"/>
  <c r="CA32" i="346"/>
  <c r="AP76" i="49"/>
  <c r="AP77" i="49" s="1"/>
  <c r="AR56" i="262"/>
  <c r="AR57" i="262" s="1"/>
  <c r="AR62" i="262" s="1"/>
  <c r="AR51" i="262"/>
  <c r="AR52" i="262" s="1"/>
  <c r="AR61" i="262" s="1"/>
  <c r="AQ82" i="262"/>
  <c r="AQ83" i="262" s="1"/>
  <c r="AQ88" i="262" s="1"/>
  <c r="AQ90" i="262" s="1"/>
  <c r="AQ96" i="262" s="1"/>
  <c r="AQ95" i="262"/>
  <c r="AQ74" i="262"/>
  <c r="AQ17" i="49" s="1"/>
  <c r="AQ18" i="49" s="1"/>
  <c r="AQ42" i="258" s="1"/>
  <c r="AS10" i="346"/>
  <c r="AS31" i="346"/>
  <c r="AS35" i="346" s="1"/>
  <c r="AK65" i="264"/>
  <c r="AK67" i="264" s="1"/>
  <c r="AK32" i="264"/>
  <c r="AK299" i="264"/>
  <c r="AL61" i="258"/>
  <c r="AL62" i="258" s="1"/>
  <c r="AL51" i="258"/>
  <c r="AL10" i="262"/>
  <c r="AL11" i="262" s="1"/>
  <c r="AL75" i="258"/>
  <c r="AL76" i="258" s="1"/>
  <c r="BJ9" i="264"/>
  <c r="BJ23" i="258"/>
  <c r="BJ24" i="258" s="1"/>
  <c r="BJ18" i="258"/>
  <c r="BJ49" i="49" s="1"/>
  <c r="BJ271" i="264"/>
  <c r="BJ282" i="264" s="1"/>
  <c r="AX14" i="49"/>
  <c r="AX45" i="49"/>
  <c r="AY17" i="353"/>
  <c r="AY19" i="353" s="1"/>
  <c r="AY41" i="353"/>
  <c r="AK53" i="49"/>
  <c r="AK54" i="49" s="1"/>
  <c r="AK57" i="49" s="1"/>
  <c r="AK58" i="49" s="1"/>
  <c r="AK21" i="49"/>
  <c r="AK22" i="49" s="1"/>
  <c r="AK25" i="49" s="1"/>
  <c r="AK26" i="49" s="1"/>
  <c r="BJ26" i="262"/>
  <c r="BJ19" i="262" s="1"/>
  <c r="BJ23" i="262" s="1"/>
  <c r="BI32" i="262"/>
  <c r="AQ74" i="258" l="1"/>
  <c r="AR63" i="262"/>
  <c r="AS60" i="262" s="1"/>
  <c r="AS55" i="262" s="1"/>
  <c r="AQ97" i="262"/>
  <c r="AQ76" i="49" s="1"/>
  <c r="AQ77" i="49" s="1"/>
  <c r="AR67" i="262"/>
  <c r="AR68" i="262" s="1"/>
  <c r="AR72" i="262" s="1"/>
  <c r="AR73" i="262" s="1"/>
  <c r="AS36" i="346"/>
  <c r="AS13" i="49" s="1"/>
  <c r="AS15" i="49" s="1"/>
  <c r="AS41" i="262" s="1"/>
  <c r="AS41" i="346"/>
  <c r="AS42" i="346" s="1"/>
  <c r="AS42" i="262"/>
  <c r="AQ268" i="264"/>
  <c r="AQ279" i="264" s="1"/>
  <c r="AQ91" i="262"/>
  <c r="AQ38" i="49" s="1"/>
  <c r="AQ39" i="49" s="1"/>
  <c r="AK88" i="49"/>
  <c r="AK89" i="49" s="1"/>
  <c r="AL24" i="49"/>
  <c r="AL56" i="49"/>
  <c r="AK91" i="49"/>
  <c r="AK92" i="49" s="1"/>
  <c r="BJ81" i="49"/>
  <c r="BJ27" i="258"/>
  <c r="BK21" i="258"/>
  <c r="BK15" i="258" s="1"/>
  <c r="BK17" i="258" s="1"/>
  <c r="AL52" i="258"/>
  <c r="AL53" i="258" s="1"/>
  <c r="AL272" i="264"/>
  <c r="AL283" i="264" s="1"/>
  <c r="AL12" i="262"/>
  <c r="AK301" i="264"/>
  <c r="AK303" i="264"/>
  <c r="AK304" i="264" s="1"/>
  <c r="AK306" i="264" s="1"/>
  <c r="AK308" i="264" s="1"/>
  <c r="BJ43" i="262"/>
  <c r="BJ28" i="262"/>
  <c r="BJ29" i="262" s="1"/>
  <c r="AY44" i="353"/>
  <c r="AY75" i="49"/>
  <c r="AZ38" i="353"/>
  <c r="AL68" i="49"/>
  <c r="AL65" i="258"/>
  <c r="AM59" i="258"/>
  <c r="AY20" i="353"/>
  <c r="AY269" i="264"/>
  <c r="AY280" i="264" s="1"/>
  <c r="AL82" i="49"/>
  <c r="AL83" i="49" s="1"/>
  <c r="AL79" i="258"/>
  <c r="AM73" i="258"/>
  <c r="AM41" i="258" s="1"/>
  <c r="AM43" i="258" s="1"/>
  <c r="AM47" i="258" s="1"/>
  <c r="AM36" i="258" l="1"/>
  <c r="AM38" i="258" s="1"/>
  <c r="AM46" i="258" s="1"/>
  <c r="AM48" i="258" s="1"/>
  <c r="AM61" i="258" s="1"/>
  <c r="AM62" i="258" s="1"/>
  <c r="AQ43" i="49"/>
  <c r="AQ100" i="262"/>
  <c r="AR94" i="262"/>
  <c r="AR86" i="262" s="1"/>
  <c r="AS44" i="262"/>
  <c r="AS51" i="262" s="1"/>
  <c r="AS52" i="262" s="1"/>
  <c r="AS46" i="346"/>
  <c r="AT39" i="346"/>
  <c r="AS64" i="49"/>
  <c r="AS65" i="49" s="1"/>
  <c r="AQ27" i="264"/>
  <c r="AQ93" i="264"/>
  <c r="AQ94" i="264" s="1"/>
  <c r="AQ96" i="264" s="1"/>
  <c r="AQ97" i="264" s="1"/>
  <c r="AQ100" i="264" s="1"/>
  <c r="AQ287" i="264"/>
  <c r="AQ289" i="264" s="1"/>
  <c r="AQ291" i="264"/>
  <c r="AQ292" i="264" s="1"/>
  <c r="AQ294" i="264" s="1"/>
  <c r="AQ296" i="264" s="1"/>
  <c r="AQ59" i="264"/>
  <c r="AQ61" i="264" s="1"/>
  <c r="AR87" i="262"/>
  <c r="AR74" i="262"/>
  <c r="AR17" i="49" s="1"/>
  <c r="AR18" i="49" s="1"/>
  <c r="AL10" i="264"/>
  <c r="AL11" i="264" s="1"/>
  <c r="AL13" i="264" s="1"/>
  <c r="AL15" i="264" s="1"/>
  <c r="AL273" i="264"/>
  <c r="AL284" i="264" s="1"/>
  <c r="AL54" i="258"/>
  <c r="AR95" i="262"/>
  <c r="AR82" i="262"/>
  <c r="AR83" i="262" s="1"/>
  <c r="AR88" i="262" s="1"/>
  <c r="AL20" i="49"/>
  <c r="AL52" i="49"/>
  <c r="BK271" i="264"/>
  <c r="BK282" i="264" s="1"/>
  <c r="BK18" i="258"/>
  <c r="BK49" i="49" s="1"/>
  <c r="BK9" i="264"/>
  <c r="BK23" i="258"/>
  <c r="BK24" i="258" s="1"/>
  <c r="AL69" i="49"/>
  <c r="AL71" i="49" s="1"/>
  <c r="AL79" i="49" s="1"/>
  <c r="AL94" i="49" s="1"/>
  <c r="AL95" i="49" s="1"/>
  <c r="BK26" i="262"/>
  <c r="BK19" i="262" s="1"/>
  <c r="BK23" i="262" s="1"/>
  <c r="BJ32" i="262"/>
  <c r="AY14" i="49"/>
  <c r="AY45" i="49"/>
  <c r="AZ17" i="353"/>
  <c r="AZ19" i="353" s="1"/>
  <c r="AZ41" i="353"/>
  <c r="AQ47" i="49" l="1"/>
  <c r="AQ50" i="49" s="1"/>
  <c r="AS47" i="262"/>
  <c r="AS48" i="262" s="1"/>
  <c r="AS66" i="262" s="1"/>
  <c r="AT31" i="346"/>
  <c r="AT35" i="346" s="1"/>
  <c r="AT10" i="346"/>
  <c r="AR90" i="262"/>
  <c r="AR96" i="262" s="1"/>
  <c r="AR97" i="262" s="1"/>
  <c r="AM51" i="258"/>
  <c r="AM75" i="258"/>
  <c r="AM76" i="258" s="1"/>
  <c r="AM82" i="49" s="1"/>
  <c r="AM83" i="49" s="1"/>
  <c r="AM10" i="262"/>
  <c r="AM11" i="262" s="1"/>
  <c r="AM12" i="262" s="1"/>
  <c r="AZ20" i="353"/>
  <c r="AZ269" i="264"/>
  <c r="AZ280" i="264" s="1"/>
  <c r="AL299" i="264"/>
  <c r="AL65" i="264"/>
  <c r="AL67" i="264" s="1"/>
  <c r="AL32" i="264"/>
  <c r="AZ44" i="353"/>
  <c r="AZ75" i="49"/>
  <c r="BA38" i="353"/>
  <c r="BK43" i="262"/>
  <c r="BK28" i="262"/>
  <c r="BK29" i="262" s="1"/>
  <c r="BK27" i="258"/>
  <c r="BK81" i="49"/>
  <c r="BL21" i="258"/>
  <c r="BL15" i="258" s="1"/>
  <c r="BL17" i="258" s="1"/>
  <c r="AR42" i="258"/>
  <c r="AR74" i="258"/>
  <c r="AS61" i="262"/>
  <c r="AL21" i="49"/>
  <c r="AL22" i="49" s="1"/>
  <c r="AL25" i="49" s="1"/>
  <c r="AL26" i="49" s="1"/>
  <c r="AL53" i="49"/>
  <c r="AL54" i="49" s="1"/>
  <c r="AL57" i="49" s="1"/>
  <c r="AL58" i="49" s="1"/>
  <c r="AM65" i="258"/>
  <c r="AN59" i="258"/>
  <c r="AN36" i="258" s="1"/>
  <c r="AN38" i="258" s="1"/>
  <c r="AN46" i="258" s="1"/>
  <c r="AM68" i="49"/>
  <c r="AQ60" i="258" l="1"/>
  <c r="AQ37" i="258"/>
  <c r="AS56" i="262"/>
  <c r="AS57" i="262" s="1"/>
  <c r="AS62" i="262" s="1"/>
  <c r="AS63" i="262" s="1"/>
  <c r="AT60" i="262" s="1"/>
  <c r="AT55" i="262" s="1"/>
  <c r="AT41" i="346"/>
  <c r="AT42" i="346" s="1"/>
  <c r="AT36" i="346"/>
  <c r="AT13" i="49" s="1"/>
  <c r="AT15" i="49" s="1"/>
  <c r="AT41" i="262" s="1"/>
  <c r="AT42" i="262"/>
  <c r="AR268" i="264"/>
  <c r="AR279" i="264" s="1"/>
  <c r="AR91" i="262"/>
  <c r="AR38" i="49" s="1"/>
  <c r="AR39" i="49" s="1"/>
  <c r="AN73" i="258"/>
  <c r="AN41" i="258" s="1"/>
  <c r="AN43" i="258" s="1"/>
  <c r="AN47" i="258" s="1"/>
  <c r="AN48" i="258" s="1"/>
  <c r="AN10" i="262" s="1"/>
  <c r="AN11" i="262" s="1"/>
  <c r="AM272" i="264"/>
  <c r="AM283" i="264" s="1"/>
  <c r="AM52" i="258"/>
  <c r="AM53" i="258" s="1"/>
  <c r="AM273" i="264" s="1"/>
  <c r="AM284" i="264" s="1"/>
  <c r="AM79" i="258"/>
  <c r="AL88" i="49"/>
  <c r="AL89" i="49" s="1"/>
  <c r="AM24" i="49"/>
  <c r="AM56" i="49"/>
  <c r="AL91" i="49"/>
  <c r="AL92" i="49" s="1"/>
  <c r="AM52" i="49"/>
  <c r="AM20" i="49"/>
  <c r="AL301" i="264"/>
  <c r="AL303" i="264"/>
  <c r="AL304" i="264" s="1"/>
  <c r="AL306" i="264" s="1"/>
  <c r="AL308" i="264" s="1"/>
  <c r="AZ45" i="49"/>
  <c r="AZ14" i="49"/>
  <c r="AM69" i="49"/>
  <c r="AM71" i="49" s="1"/>
  <c r="AM79" i="49" s="1"/>
  <c r="AM94" i="49" s="1"/>
  <c r="AM95" i="49" s="1"/>
  <c r="BL26" i="262"/>
  <c r="BL19" i="262" s="1"/>
  <c r="BL23" i="262" s="1"/>
  <c r="BK32" i="262"/>
  <c r="BL271" i="264"/>
  <c r="BL282" i="264" s="1"/>
  <c r="BL9" i="264"/>
  <c r="BL23" i="258"/>
  <c r="BL24" i="258" s="1"/>
  <c r="BL18" i="258"/>
  <c r="BL49" i="49" s="1"/>
  <c r="AR100" i="262"/>
  <c r="AR76" i="49"/>
  <c r="AR77" i="49" s="1"/>
  <c r="AS94" i="262"/>
  <c r="AS86" i="262" s="1"/>
  <c r="BA17" i="353"/>
  <c r="BA19" i="353" s="1"/>
  <c r="BA41" i="353"/>
  <c r="AR27" i="264" l="1"/>
  <c r="AR43" i="49"/>
  <c r="AS67" i="262"/>
  <c r="AS68" i="262" s="1"/>
  <c r="AS72" i="262" s="1"/>
  <c r="AT44" i="262"/>
  <c r="AT51" i="262" s="1"/>
  <c r="AT52" i="262" s="1"/>
  <c r="AT64" i="49"/>
  <c r="AT65" i="49" s="1"/>
  <c r="AU39" i="346"/>
  <c r="AT46" i="346"/>
  <c r="AR291" i="264"/>
  <c r="AR292" i="264" s="1"/>
  <c r="AR294" i="264" s="1"/>
  <c r="AR296" i="264" s="1"/>
  <c r="AR93" i="264"/>
  <c r="AR94" i="264" s="1"/>
  <c r="AR96" i="264" s="1"/>
  <c r="AR97" i="264" s="1"/>
  <c r="AR100" i="264" s="1"/>
  <c r="AR59" i="264"/>
  <c r="AR61" i="264" s="1"/>
  <c r="AR287" i="264"/>
  <c r="AR289" i="264" s="1"/>
  <c r="AM54" i="258"/>
  <c r="AM21" i="49" s="1"/>
  <c r="AM22" i="49" s="1"/>
  <c r="AM25" i="49" s="1"/>
  <c r="AM26" i="49" s="1"/>
  <c r="AM10" i="264"/>
  <c r="AM11" i="264" s="1"/>
  <c r="AM13" i="264" s="1"/>
  <c r="AM15" i="264" s="1"/>
  <c r="AM299" i="264" s="1"/>
  <c r="AN61" i="258"/>
  <c r="AN62" i="258" s="1"/>
  <c r="AN68" i="49" s="1"/>
  <c r="AN75" i="258"/>
  <c r="AN76" i="258" s="1"/>
  <c r="AN82" i="49" s="1"/>
  <c r="AN83" i="49" s="1"/>
  <c r="AN51" i="258"/>
  <c r="BL28" i="262"/>
  <c r="BL29" i="262" s="1"/>
  <c r="BL43" i="262"/>
  <c r="BL27" i="258"/>
  <c r="BL81" i="49"/>
  <c r="BM21" i="258"/>
  <c r="BM15" i="258" s="1"/>
  <c r="BM17" i="258" s="1"/>
  <c r="AN12" i="262"/>
  <c r="AN272" i="264"/>
  <c r="AN283" i="264" s="1"/>
  <c r="AN52" i="258"/>
  <c r="BA20" i="353"/>
  <c r="BA269" i="264"/>
  <c r="BA280" i="264" s="1"/>
  <c r="BA75" i="49"/>
  <c r="BA44" i="353"/>
  <c r="BB38" i="353"/>
  <c r="AR47" i="49" l="1"/>
  <c r="AR50" i="49" s="1"/>
  <c r="AR37" i="258" s="1"/>
  <c r="AT47" i="262"/>
  <c r="AT48" i="262" s="1"/>
  <c r="AT66" i="262" s="1"/>
  <c r="AU31" i="346"/>
  <c r="AU35" i="346" s="1"/>
  <c r="AU10" i="346"/>
  <c r="AS73" i="262"/>
  <c r="AM53" i="49"/>
  <c r="AM54" i="49" s="1"/>
  <c r="AM57" i="49" s="1"/>
  <c r="AM58" i="49" s="1"/>
  <c r="AM91" i="49" s="1"/>
  <c r="AM92" i="49" s="1"/>
  <c r="AO59" i="258"/>
  <c r="AO36" i="258" s="1"/>
  <c r="AO38" i="258" s="1"/>
  <c r="AO46" i="258" s="1"/>
  <c r="AN65" i="258"/>
  <c r="AM32" i="264"/>
  <c r="AN79" i="258"/>
  <c r="AM65" i="264"/>
  <c r="AM67" i="264" s="1"/>
  <c r="AN53" i="258"/>
  <c r="AN273" i="264" s="1"/>
  <c r="AN284" i="264" s="1"/>
  <c r="AO73" i="258"/>
  <c r="AO41" i="258" s="1"/>
  <c r="AO43" i="258" s="1"/>
  <c r="AO47" i="258" s="1"/>
  <c r="BA14" i="49"/>
  <c r="BA45" i="49"/>
  <c r="AM303" i="264"/>
  <c r="AM304" i="264" s="1"/>
  <c r="AM306" i="264" s="1"/>
  <c r="AM308" i="264" s="1"/>
  <c r="AM301" i="264"/>
  <c r="BM26" i="262"/>
  <c r="BM19" i="262" s="1"/>
  <c r="BM23" i="262" s="1"/>
  <c r="BL32" i="262"/>
  <c r="AM88" i="49"/>
  <c r="AM89" i="49" s="1"/>
  <c r="AN24" i="49"/>
  <c r="BB17" i="353"/>
  <c r="BB19" i="353" s="1"/>
  <c r="BB41" i="353"/>
  <c r="AN69" i="49"/>
  <c r="AN71" i="49" s="1"/>
  <c r="AN79" i="49" s="1"/>
  <c r="AN94" i="49" s="1"/>
  <c r="AN95" i="49" s="1"/>
  <c r="AN52" i="49"/>
  <c r="AN20" i="49"/>
  <c r="BM23" i="258"/>
  <c r="BM24" i="258" s="1"/>
  <c r="BM18" i="258"/>
  <c r="BM49" i="49" s="1"/>
  <c r="BM9" i="264"/>
  <c r="BM271" i="264"/>
  <c r="BM282" i="264" s="1"/>
  <c r="AT61" i="262"/>
  <c r="AR60" i="258" l="1"/>
  <c r="AT56" i="262"/>
  <c r="AT57" i="262" s="1"/>
  <c r="AT62" i="262" s="1"/>
  <c r="AT63" i="262" s="1"/>
  <c r="AU60" i="262" s="1"/>
  <c r="AU55" i="262" s="1"/>
  <c r="AU36" i="346"/>
  <c r="AU13" i="49" s="1"/>
  <c r="AU15" i="49" s="1"/>
  <c r="AU41" i="262" s="1"/>
  <c r="AU42" i="262"/>
  <c r="AU41" i="346"/>
  <c r="AU42" i="346" s="1"/>
  <c r="AS87" i="262"/>
  <c r="AS74" i="262"/>
  <c r="AN56" i="49"/>
  <c r="AO48" i="258"/>
  <c r="AO61" i="258" s="1"/>
  <c r="AO62" i="258" s="1"/>
  <c r="AN10" i="264"/>
  <c r="AN11" i="264" s="1"/>
  <c r="AN13" i="264" s="1"/>
  <c r="AN15" i="264" s="1"/>
  <c r="AN299" i="264" s="1"/>
  <c r="AN54" i="258"/>
  <c r="AN53" i="49" s="1"/>
  <c r="AN54" i="49" s="1"/>
  <c r="AN57" i="49" s="1"/>
  <c r="BM27" i="258"/>
  <c r="BN21" i="258"/>
  <c r="BN15" i="258" s="1"/>
  <c r="BN17" i="258" s="1"/>
  <c r="BM81" i="49"/>
  <c r="BB44" i="353"/>
  <c r="BB75" i="49"/>
  <c r="BC38" i="353"/>
  <c r="BB269" i="264"/>
  <c r="BB280" i="264" s="1"/>
  <c r="BB20" i="353"/>
  <c r="BM28" i="262"/>
  <c r="BM29" i="262" s="1"/>
  <c r="BM43" i="262"/>
  <c r="AT67" i="262" l="1"/>
  <c r="AT68" i="262" s="1"/>
  <c r="AT72" i="262" s="1"/>
  <c r="AU44" i="262"/>
  <c r="AU47" i="262" s="1"/>
  <c r="AU48" i="262" s="1"/>
  <c r="AU64" i="49"/>
  <c r="AU65" i="49" s="1"/>
  <c r="AV39" i="346"/>
  <c r="AU46" i="346"/>
  <c r="AN21" i="49"/>
  <c r="AN22" i="49" s="1"/>
  <c r="AN25" i="49" s="1"/>
  <c r="AN26" i="49" s="1"/>
  <c r="AN88" i="49" s="1"/>
  <c r="AN89" i="49" s="1"/>
  <c r="AN32" i="264"/>
  <c r="AN58" i="49"/>
  <c r="AO56" i="49" s="1"/>
  <c r="AO51" i="258"/>
  <c r="AO75" i="258"/>
  <c r="AO76" i="258" s="1"/>
  <c r="AO82" i="49" s="1"/>
  <c r="AO83" i="49" s="1"/>
  <c r="AO10" i="262"/>
  <c r="AO11" i="262" s="1"/>
  <c r="AO272" i="264" s="1"/>
  <c r="AO283" i="264" s="1"/>
  <c r="AN65" i="264"/>
  <c r="AN67" i="264" s="1"/>
  <c r="AS95" i="262"/>
  <c r="AS82" i="262"/>
  <c r="AS83" i="262" s="1"/>
  <c r="AS88" i="262" s="1"/>
  <c r="AS90" i="262" s="1"/>
  <c r="AP59" i="258"/>
  <c r="AP36" i="258" s="1"/>
  <c r="AP38" i="258" s="1"/>
  <c r="AP46" i="258" s="1"/>
  <c r="AO68" i="49"/>
  <c r="AO65" i="258"/>
  <c r="BN26" i="262"/>
  <c r="BN19" i="262" s="1"/>
  <c r="BN23" i="262" s="1"/>
  <c r="BM32" i="262"/>
  <c r="AN301" i="264"/>
  <c r="AN303" i="264"/>
  <c r="AN304" i="264" s="1"/>
  <c r="AN306" i="264" s="1"/>
  <c r="AN308" i="264" s="1"/>
  <c r="BB45" i="49"/>
  <c r="BB14" i="49"/>
  <c r="AS17" i="49"/>
  <c r="AS18" i="49" s="1"/>
  <c r="BN9" i="264"/>
  <c r="BN18" i="258"/>
  <c r="BN49" i="49" s="1"/>
  <c r="BN23" i="258"/>
  <c r="BN24" i="258" s="1"/>
  <c r="BN271" i="264"/>
  <c r="BN282" i="264" s="1"/>
  <c r="BC17" i="353"/>
  <c r="BC19" i="353" s="1"/>
  <c r="BC41" i="353"/>
  <c r="AU51" i="262" l="1"/>
  <c r="AU52" i="262" s="1"/>
  <c r="AU61" i="262" s="1"/>
  <c r="AV10" i="346"/>
  <c r="AV31" i="346"/>
  <c r="AV35" i="346" s="1"/>
  <c r="AT73" i="262"/>
  <c r="AO24" i="49"/>
  <c r="AN91" i="49"/>
  <c r="AN92" i="49" s="1"/>
  <c r="AO52" i="258"/>
  <c r="AO53" i="258" s="1"/>
  <c r="AO54" i="258" s="1"/>
  <c r="AO79" i="258"/>
  <c r="AP73" i="258"/>
  <c r="AP41" i="258" s="1"/>
  <c r="AP43" i="258" s="1"/>
  <c r="AP47" i="258" s="1"/>
  <c r="AP48" i="258" s="1"/>
  <c r="AP10" i="262" s="1"/>
  <c r="AP11" i="262" s="1"/>
  <c r="AO12" i="262"/>
  <c r="AO52" i="49" s="1"/>
  <c r="BN27" i="258"/>
  <c r="BO21" i="258"/>
  <c r="BO15" i="258" s="1"/>
  <c r="BO17" i="258" s="1"/>
  <c r="BN81" i="49"/>
  <c r="AS74" i="258"/>
  <c r="AS42" i="258"/>
  <c r="AU56" i="262"/>
  <c r="AU57" i="262" s="1"/>
  <c r="AU66" i="262"/>
  <c r="BC269" i="264"/>
  <c r="BC280" i="264" s="1"/>
  <c r="BC20" i="353"/>
  <c r="BN43" i="262"/>
  <c r="BN28" i="262"/>
  <c r="BN29" i="262" s="1"/>
  <c r="AS91" i="262"/>
  <c r="AS38" i="49" s="1"/>
  <c r="AS39" i="49" s="1"/>
  <c r="AS43" i="49" s="1"/>
  <c r="AS47" i="49" s="1"/>
  <c r="AS268" i="264"/>
  <c r="AS279" i="264" s="1"/>
  <c r="AS96" i="262"/>
  <c r="AS97" i="262" s="1"/>
  <c r="AO69" i="49"/>
  <c r="AO71" i="49" s="1"/>
  <c r="AO79" i="49" s="1"/>
  <c r="AO94" i="49" s="1"/>
  <c r="AO95" i="49" s="1"/>
  <c r="BC75" i="49"/>
  <c r="BD38" i="353"/>
  <c r="BC44" i="353"/>
  <c r="AV42" i="262" l="1"/>
  <c r="AV41" i="346"/>
  <c r="AV42" i="346" s="1"/>
  <c r="AV36" i="346"/>
  <c r="AV13" i="49" s="1"/>
  <c r="AV15" i="49" s="1"/>
  <c r="AV41" i="262" s="1"/>
  <c r="AT87" i="262"/>
  <c r="AT74" i="262"/>
  <c r="AO273" i="264"/>
  <c r="AO284" i="264" s="1"/>
  <c r="AO10" i="264"/>
  <c r="AO11" i="264" s="1"/>
  <c r="AO13" i="264" s="1"/>
  <c r="AO15" i="264" s="1"/>
  <c r="AO299" i="264" s="1"/>
  <c r="AO20" i="49"/>
  <c r="AP75" i="258"/>
  <c r="AP76" i="258" s="1"/>
  <c r="AP79" i="258" s="1"/>
  <c r="AP61" i="258"/>
  <c r="AP62" i="258" s="1"/>
  <c r="AP68" i="49" s="1"/>
  <c r="AP51" i="258"/>
  <c r="AT95" i="262"/>
  <c r="AS100" i="262"/>
  <c r="AS76" i="49"/>
  <c r="AS77" i="49" s="1"/>
  <c r="AT94" i="262"/>
  <c r="AT86" i="262" s="1"/>
  <c r="AO21" i="49"/>
  <c r="AO53" i="49"/>
  <c r="AO54" i="49" s="1"/>
  <c r="AO57" i="49" s="1"/>
  <c r="AO58" i="49" s="1"/>
  <c r="AS291" i="264"/>
  <c r="AS292" i="264" s="1"/>
  <c r="AS294" i="264" s="1"/>
  <c r="AS296" i="264" s="1"/>
  <c r="AS27" i="264"/>
  <c r="AS287" i="264"/>
  <c r="AS289" i="264" s="1"/>
  <c r="AS50" i="49"/>
  <c r="AS93" i="264"/>
  <c r="AS94" i="264" s="1"/>
  <c r="AS96" i="264" s="1"/>
  <c r="AS59" i="264"/>
  <c r="AS61" i="264" s="1"/>
  <c r="BC14" i="49"/>
  <c r="BC45" i="49"/>
  <c r="AU62" i="262"/>
  <c r="AU63" i="262" s="1"/>
  <c r="AV60" i="262" s="1"/>
  <c r="AV55" i="262" s="1"/>
  <c r="AU67" i="262"/>
  <c r="AU68" i="262" s="1"/>
  <c r="AP272" i="264"/>
  <c r="AP283" i="264" s="1"/>
  <c r="AP12" i="262"/>
  <c r="AP52" i="258"/>
  <c r="BD17" i="353"/>
  <c r="BD19" i="353" s="1"/>
  <c r="BD41" i="353"/>
  <c r="BO26" i="262"/>
  <c r="BO19" i="262" s="1"/>
  <c r="BO23" i="262" s="1"/>
  <c r="BN32" i="262"/>
  <c r="BO18" i="258"/>
  <c r="BO49" i="49" s="1"/>
  <c r="BO23" i="258"/>
  <c r="BO24" i="258" s="1"/>
  <c r="BO271" i="264"/>
  <c r="BO282" i="264" s="1"/>
  <c r="BO9" i="264"/>
  <c r="AV44" i="262" l="1"/>
  <c r="AV47" i="262" s="1"/>
  <c r="AV48" i="262" s="1"/>
  <c r="AW39" i="346"/>
  <c r="AV64" i="49"/>
  <c r="AV65" i="49" s="1"/>
  <c r="AV46" i="346"/>
  <c r="AO32" i="264"/>
  <c r="AO65" i="264"/>
  <c r="AO67" i="264" s="1"/>
  <c r="AO22" i="49"/>
  <c r="AP65" i="258"/>
  <c r="AQ59" i="258"/>
  <c r="AQ36" i="258" s="1"/>
  <c r="AQ38" i="258" s="1"/>
  <c r="AQ46" i="258" s="1"/>
  <c r="AP82" i="49"/>
  <c r="AP83" i="49" s="1"/>
  <c r="AQ73" i="258"/>
  <c r="AQ41" i="258" s="1"/>
  <c r="AQ43" i="258" s="1"/>
  <c r="AQ47" i="258" s="1"/>
  <c r="AP53" i="258"/>
  <c r="AP54" i="258" s="1"/>
  <c r="AT17" i="49"/>
  <c r="AT18" i="49" s="1"/>
  <c r="AT82" i="262"/>
  <c r="AT83" i="262" s="1"/>
  <c r="AT88" i="262" s="1"/>
  <c r="AT90" i="262" s="1"/>
  <c r="AP69" i="49"/>
  <c r="AP71" i="49" s="1"/>
  <c r="AP79" i="49" s="1"/>
  <c r="BO28" i="262"/>
  <c r="BO29" i="262" s="1"/>
  <c r="BO43" i="262"/>
  <c r="BE38" i="353"/>
  <c r="BD44" i="353"/>
  <c r="BD75" i="49"/>
  <c r="AS37" i="258"/>
  <c r="AS60" i="258"/>
  <c r="BD20" i="353"/>
  <c r="BD269" i="264"/>
  <c r="BD280" i="264" s="1"/>
  <c r="AP56" i="49"/>
  <c r="AO91" i="49"/>
  <c r="AO92" i="49" s="1"/>
  <c r="BO27" i="258"/>
  <c r="BP21" i="258"/>
  <c r="BP15" i="258" s="1"/>
  <c r="BP17" i="258" s="1"/>
  <c r="BO81" i="49"/>
  <c r="AU72" i="262"/>
  <c r="AO303" i="264"/>
  <c r="AO304" i="264" s="1"/>
  <c r="AO306" i="264" s="1"/>
  <c r="AO308" i="264" s="1"/>
  <c r="AO301" i="264"/>
  <c r="AP20" i="49"/>
  <c r="AP52" i="49"/>
  <c r="AS97" i="264"/>
  <c r="AS100" i="264" s="1"/>
  <c r="AV51" i="262" l="1"/>
  <c r="AV52" i="262" s="1"/>
  <c r="AV61" i="262" s="1"/>
  <c r="AW10" i="346"/>
  <c r="AW31" i="346"/>
  <c r="AW35" i="346" s="1"/>
  <c r="AU73" i="262"/>
  <c r="AO25" i="49"/>
  <c r="AO26" i="49" s="1"/>
  <c r="AT96" i="262"/>
  <c r="AT97" i="262" s="1"/>
  <c r="AT76" i="49" s="1"/>
  <c r="AT77" i="49" s="1"/>
  <c r="AT91" i="262"/>
  <c r="AT38" i="49" s="1"/>
  <c r="AT39" i="49" s="1"/>
  <c r="AT268" i="264"/>
  <c r="AT279" i="264" s="1"/>
  <c r="AP10" i="264"/>
  <c r="AP11" i="264" s="1"/>
  <c r="AP13" i="264" s="1"/>
  <c r="AP15" i="264" s="1"/>
  <c r="AP32" i="264" s="1"/>
  <c r="AP273" i="264"/>
  <c r="AP284" i="264" s="1"/>
  <c r="AP94" i="49"/>
  <c r="AP95" i="49" s="1"/>
  <c r="AQ48" i="258"/>
  <c r="AQ51" i="258" s="1"/>
  <c r="BP271" i="264"/>
  <c r="BP282" i="264" s="1"/>
  <c r="BP9" i="264"/>
  <c r="BP23" i="258"/>
  <c r="BP24" i="258" s="1"/>
  <c r="BP18" i="258"/>
  <c r="BP49" i="49" s="1"/>
  <c r="BD45" i="49"/>
  <c r="BD14" i="49"/>
  <c r="AT42" i="258"/>
  <c r="AT74" i="258"/>
  <c r="BE17" i="353"/>
  <c r="BE19" i="353" s="1"/>
  <c r="BE41" i="353"/>
  <c r="AP53" i="49"/>
  <c r="AP54" i="49" s="1"/>
  <c r="AP57" i="49" s="1"/>
  <c r="AP58" i="49" s="1"/>
  <c r="AP21" i="49"/>
  <c r="AP22" i="49" s="1"/>
  <c r="AP25" i="49" s="1"/>
  <c r="AV66" i="262"/>
  <c r="AV56" i="262"/>
  <c r="AV57" i="262" s="1"/>
  <c r="BP26" i="262"/>
  <c r="BP19" i="262" s="1"/>
  <c r="BP23" i="262" s="1"/>
  <c r="BO32" i="262"/>
  <c r="AT59" i="264" l="1"/>
  <c r="AT61" i="264" s="1"/>
  <c r="AT43" i="49"/>
  <c r="AT47" i="49" s="1"/>
  <c r="AT50" i="49" s="1"/>
  <c r="AT37" i="258" s="1"/>
  <c r="AW42" i="262"/>
  <c r="AW36" i="346"/>
  <c r="AW13" i="49" s="1"/>
  <c r="AW15" i="49" s="1"/>
  <c r="AW41" i="262" s="1"/>
  <c r="AW41" i="346"/>
  <c r="AW42" i="346" s="1"/>
  <c r="AU87" i="262"/>
  <c r="AU74" i="262"/>
  <c r="AP24" i="49"/>
  <c r="AP26" i="49" s="1"/>
  <c r="AO88" i="49"/>
  <c r="AO89" i="49" s="1"/>
  <c r="AU94" i="262"/>
  <c r="AU86" i="262" s="1"/>
  <c r="AT27" i="264"/>
  <c r="AT291" i="264"/>
  <c r="AT292" i="264" s="1"/>
  <c r="AT294" i="264" s="1"/>
  <c r="AT296" i="264" s="1"/>
  <c r="AT287" i="264"/>
  <c r="AT289" i="264" s="1"/>
  <c r="AT100" i="262"/>
  <c r="AT93" i="264"/>
  <c r="AT94" i="264" s="1"/>
  <c r="AT96" i="264" s="1"/>
  <c r="AT97" i="264" s="1"/>
  <c r="AT100" i="264" s="1"/>
  <c r="AP65" i="264"/>
  <c r="AP67" i="264" s="1"/>
  <c r="AP299" i="264"/>
  <c r="AP303" i="264" s="1"/>
  <c r="AP304" i="264" s="1"/>
  <c r="AP306" i="264" s="1"/>
  <c r="AP308" i="264" s="1"/>
  <c r="AQ10" i="262"/>
  <c r="AQ11" i="262" s="1"/>
  <c r="AQ272" i="264" s="1"/>
  <c r="AQ283" i="264" s="1"/>
  <c r="AQ75" i="258"/>
  <c r="AQ76" i="258" s="1"/>
  <c r="AQ61" i="258"/>
  <c r="AQ62" i="258" s="1"/>
  <c r="AQ65" i="258" s="1"/>
  <c r="AV67" i="262"/>
  <c r="AV68" i="262" s="1"/>
  <c r="AV62" i="262"/>
  <c r="AV63" i="262" s="1"/>
  <c r="AW60" i="262" s="1"/>
  <c r="AW55" i="262" s="1"/>
  <c r="BE75" i="49"/>
  <c r="BF38" i="353"/>
  <c r="BE44" i="353"/>
  <c r="BE269" i="264"/>
  <c r="BE280" i="264" s="1"/>
  <c r="BE20" i="353"/>
  <c r="BP81" i="49"/>
  <c r="BQ21" i="258"/>
  <c r="BQ15" i="258" s="1"/>
  <c r="BQ17" i="258" s="1"/>
  <c r="BP27" i="258"/>
  <c r="BP43" i="262"/>
  <c r="BP28" i="262"/>
  <c r="BP29" i="262" s="1"/>
  <c r="AQ56" i="49"/>
  <c r="AP91" i="49"/>
  <c r="AP92" i="49" s="1"/>
  <c r="AW44" i="262" l="1"/>
  <c r="AW51" i="262" s="1"/>
  <c r="AW52" i="262" s="1"/>
  <c r="AW64" i="49"/>
  <c r="AW65" i="49" s="1"/>
  <c r="AW46" i="346"/>
  <c r="AX39" i="346"/>
  <c r="AQ24" i="49"/>
  <c r="AP88" i="49"/>
  <c r="AP89" i="49" s="1"/>
  <c r="AT60" i="258"/>
  <c r="AP301" i="264"/>
  <c r="AQ12" i="262"/>
  <c r="AQ52" i="258"/>
  <c r="AQ53" i="258" s="1"/>
  <c r="AR59" i="258"/>
  <c r="AR36" i="258" s="1"/>
  <c r="AR38" i="258" s="1"/>
  <c r="AR46" i="258" s="1"/>
  <c r="AQ68" i="49"/>
  <c r="AQ69" i="49" s="1"/>
  <c r="AQ71" i="49" s="1"/>
  <c r="AQ79" i="49" s="1"/>
  <c r="AQ79" i="258"/>
  <c r="AQ82" i="49"/>
  <c r="AQ83" i="49" s="1"/>
  <c r="AR73" i="258"/>
  <c r="AR41" i="258" s="1"/>
  <c r="AR43" i="258" s="1"/>
  <c r="AR47" i="258" s="1"/>
  <c r="BQ18" i="258"/>
  <c r="BQ49" i="49" s="1"/>
  <c r="BQ271" i="264"/>
  <c r="BQ282" i="264" s="1"/>
  <c r="BQ9" i="264"/>
  <c r="BQ23" i="258"/>
  <c r="BQ24" i="258" s="1"/>
  <c r="BQ26" i="262"/>
  <c r="BQ19" i="262" s="1"/>
  <c r="BQ23" i="262" s="1"/>
  <c r="BP32" i="262"/>
  <c r="BF17" i="353"/>
  <c r="BF19" i="353" s="1"/>
  <c r="BF41" i="353"/>
  <c r="AV72" i="262"/>
  <c r="AU95" i="262"/>
  <c r="AU82" i="262"/>
  <c r="AU83" i="262" s="1"/>
  <c r="BE45" i="49"/>
  <c r="BE14" i="49"/>
  <c r="AW47" i="262" l="1"/>
  <c r="AW48" i="262" s="1"/>
  <c r="AW56" i="262" s="1"/>
  <c r="AW57" i="262" s="1"/>
  <c r="AX10" i="346"/>
  <c r="AX31" i="346"/>
  <c r="AX35" i="346" s="1"/>
  <c r="AV73" i="262"/>
  <c r="AQ20" i="49"/>
  <c r="AQ52" i="49"/>
  <c r="AQ54" i="258"/>
  <c r="AQ273" i="264"/>
  <c r="AQ284" i="264" s="1"/>
  <c r="AQ10" i="264"/>
  <c r="AQ11" i="264" s="1"/>
  <c r="AQ13" i="264" s="1"/>
  <c r="AQ15" i="264" s="1"/>
  <c r="AQ94" i="49"/>
  <c r="AQ95" i="49" s="1"/>
  <c r="AR48" i="258"/>
  <c r="AW61" i="262"/>
  <c r="AU88" i="262"/>
  <c r="AU90" i="262" s="1"/>
  <c r="BF20" i="353"/>
  <c r="BF269" i="264"/>
  <c r="BF280" i="264" s="1"/>
  <c r="BQ81" i="49"/>
  <c r="BR21" i="258"/>
  <c r="BR15" i="258" s="1"/>
  <c r="BR17" i="258" s="1"/>
  <c r="BQ27" i="258"/>
  <c r="BQ43" i="262"/>
  <c r="BQ28" i="262"/>
  <c r="BQ29" i="262" s="1"/>
  <c r="AU17" i="49"/>
  <c r="AU18" i="49" s="1"/>
  <c r="BF44" i="353"/>
  <c r="BF75" i="49"/>
  <c r="BG38" i="353"/>
  <c r="AW66" i="262" l="1"/>
  <c r="AX41" i="346"/>
  <c r="AX42" i="346" s="1"/>
  <c r="AX36" i="346"/>
  <c r="AX13" i="49" s="1"/>
  <c r="AX15" i="49" s="1"/>
  <c r="AX41" i="262" s="1"/>
  <c r="AX42" i="262"/>
  <c r="AV87" i="262"/>
  <c r="AV74" i="262"/>
  <c r="AQ21" i="49"/>
  <c r="AQ22" i="49" s="1"/>
  <c r="AQ25" i="49" s="1"/>
  <c r="AQ26" i="49" s="1"/>
  <c r="AQ53" i="49"/>
  <c r="AQ54" i="49" s="1"/>
  <c r="AQ57" i="49" s="1"/>
  <c r="AQ58" i="49" s="1"/>
  <c r="AQ32" i="264"/>
  <c r="AQ299" i="264"/>
  <c r="AQ65" i="264"/>
  <c r="AQ67" i="264" s="1"/>
  <c r="AR61" i="258"/>
  <c r="AR62" i="258" s="1"/>
  <c r="AR10" i="262"/>
  <c r="AR11" i="262" s="1"/>
  <c r="AR75" i="258"/>
  <c r="AR76" i="258" s="1"/>
  <c r="AR51" i="258"/>
  <c r="AV82" i="262"/>
  <c r="AV83" i="262" s="1"/>
  <c r="AU42" i="258"/>
  <c r="AU74" i="258"/>
  <c r="BG17" i="353"/>
  <c r="BG19" i="353" s="1"/>
  <c r="BG41" i="353"/>
  <c r="AW62" i="262"/>
  <c r="AW63" i="262" s="1"/>
  <c r="AX60" i="262" s="1"/>
  <c r="AX55" i="262" s="1"/>
  <c r="AW67" i="262"/>
  <c r="BR18" i="258"/>
  <c r="BR49" i="49" s="1"/>
  <c r="BR271" i="264"/>
  <c r="BR282" i="264" s="1"/>
  <c r="BR23" i="258"/>
  <c r="BR24" i="258" s="1"/>
  <c r="BR9" i="264"/>
  <c r="AU96" i="262"/>
  <c r="AU97" i="262" s="1"/>
  <c r="AU91" i="262"/>
  <c r="AU38" i="49" s="1"/>
  <c r="AU39" i="49" s="1"/>
  <c r="AU43" i="49" s="1"/>
  <c r="AU47" i="49" s="1"/>
  <c r="AU268" i="264"/>
  <c r="AU279" i="264" s="1"/>
  <c r="BQ32" i="262"/>
  <c r="BR26" i="262"/>
  <c r="BR19" i="262" s="1"/>
  <c r="BR23" i="262" s="1"/>
  <c r="BF14" i="49"/>
  <c r="BF45" i="49"/>
  <c r="AW68" i="262" l="1"/>
  <c r="AW72" i="262" s="1"/>
  <c r="AX44" i="262"/>
  <c r="AX46" i="346"/>
  <c r="AY39" i="346"/>
  <c r="AX64" i="49"/>
  <c r="AX65" i="49" s="1"/>
  <c r="AV17" i="49"/>
  <c r="AV18" i="49" s="1"/>
  <c r="AQ91" i="49"/>
  <c r="AQ92" i="49" s="1"/>
  <c r="AR56" i="49"/>
  <c r="AQ303" i="264"/>
  <c r="AQ304" i="264" s="1"/>
  <c r="AQ306" i="264" s="1"/>
  <c r="AQ308" i="264" s="1"/>
  <c r="AQ301" i="264"/>
  <c r="AQ88" i="49"/>
  <c r="AQ89" i="49" s="1"/>
  <c r="AR24" i="49"/>
  <c r="AS73" i="258"/>
  <c r="AS41" i="258" s="1"/>
  <c r="AS43" i="258" s="1"/>
  <c r="AS47" i="258" s="1"/>
  <c r="AR82" i="49"/>
  <c r="AR83" i="49" s="1"/>
  <c r="AR79" i="258"/>
  <c r="AR52" i="258"/>
  <c r="AR53" i="258" s="1"/>
  <c r="AR272" i="264"/>
  <c r="AR283" i="264" s="1"/>
  <c r="AR12" i="262"/>
  <c r="AR68" i="49"/>
  <c r="AR69" i="49" s="1"/>
  <c r="AR71" i="49" s="1"/>
  <c r="AR79" i="49" s="1"/>
  <c r="AR65" i="258"/>
  <c r="AS59" i="258"/>
  <c r="AS36" i="258" s="1"/>
  <c r="AS38" i="258" s="1"/>
  <c r="AS46" i="258" s="1"/>
  <c r="AV95" i="262"/>
  <c r="BR43" i="262"/>
  <c r="BR28" i="262"/>
  <c r="BR29" i="262" s="1"/>
  <c r="AV88" i="262"/>
  <c r="AU291" i="264"/>
  <c r="AU292" i="264" s="1"/>
  <c r="AU294" i="264" s="1"/>
  <c r="AU296" i="264" s="1"/>
  <c r="AU27" i="264"/>
  <c r="AU50" i="49"/>
  <c r="AU287" i="264"/>
  <c r="AU289" i="264" s="1"/>
  <c r="AU59" i="264"/>
  <c r="AU61" i="264" s="1"/>
  <c r="AU93" i="264"/>
  <c r="AU94" i="264" s="1"/>
  <c r="AU96" i="264" s="1"/>
  <c r="BH38" i="353"/>
  <c r="BG75" i="49"/>
  <c r="BG44" i="353"/>
  <c r="AV94" i="262"/>
  <c r="AV86" i="262" s="1"/>
  <c r="AU76" i="49"/>
  <c r="AU77" i="49" s="1"/>
  <c r="AU100" i="262"/>
  <c r="BR27" i="258"/>
  <c r="BR81" i="49"/>
  <c r="BS21" i="258"/>
  <c r="BS15" i="258" s="1"/>
  <c r="BS17" i="258" s="1"/>
  <c r="BG20" i="353"/>
  <c r="BG269" i="264"/>
  <c r="BG280" i="264" s="1"/>
  <c r="AX47" i="262" l="1"/>
  <c r="AX48" i="262" s="1"/>
  <c r="AX51" i="262"/>
  <c r="AX52" i="262" s="1"/>
  <c r="AX61" i="262" s="1"/>
  <c r="AY31" i="346"/>
  <c r="AY35" i="346" s="1"/>
  <c r="AY10" i="346"/>
  <c r="AW73" i="262"/>
  <c r="AS48" i="258"/>
  <c r="AS75" i="258" s="1"/>
  <c r="AS76" i="258" s="1"/>
  <c r="AS82" i="49" s="1"/>
  <c r="AS83" i="49" s="1"/>
  <c r="AR94" i="49"/>
  <c r="AR95" i="49" s="1"/>
  <c r="AV90" i="262"/>
  <c r="AV268" i="264" s="1"/>
  <c r="AV279" i="264" s="1"/>
  <c r="AR10" i="264"/>
  <c r="AR11" i="264" s="1"/>
  <c r="AR13" i="264" s="1"/>
  <c r="AR15" i="264" s="1"/>
  <c r="AR54" i="258"/>
  <c r="AR273" i="264"/>
  <c r="AR284" i="264" s="1"/>
  <c r="AR52" i="49"/>
  <c r="AR20" i="49"/>
  <c r="AU97" i="264"/>
  <c r="AU100" i="264" s="1"/>
  <c r="BS26" i="262"/>
  <c r="BS19" i="262" s="1"/>
  <c r="BS23" i="262" s="1"/>
  <c r="BR32" i="262"/>
  <c r="BG14" i="49"/>
  <c r="BG45" i="49"/>
  <c r="AV74" i="258"/>
  <c r="AV42" i="258"/>
  <c r="BS271" i="264"/>
  <c r="BS282" i="264" s="1"/>
  <c r="BS9" i="264"/>
  <c r="BS23" i="258"/>
  <c r="BS24" i="258" s="1"/>
  <c r="BS18" i="258"/>
  <c r="BS49" i="49" s="1"/>
  <c r="BH17" i="353"/>
  <c r="BH19" i="353" s="1"/>
  <c r="BH41" i="353"/>
  <c r="AU60" i="258"/>
  <c r="AU37" i="258"/>
  <c r="AX66" i="262" l="1"/>
  <c r="AX56" i="262"/>
  <c r="AX57" i="262" s="1"/>
  <c r="AY42" i="262"/>
  <c r="AY36" i="346"/>
  <c r="AY13" i="49" s="1"/>
  <c r="AY15" i="49" s="1"/>
  <c r="AY41" i="262" s="1"/>
  <c r="AY41" i="346"/>
  <c r="AY42" i="346" s="1"/>
  <c r="AW87" i="262"/>
  <c r="AW74" i="262"/>
  <c r="AS79" i="258"/>
  <c r="AT73" i="258"/>
  <c r="AT41" i="258" s="1"/>
  <c r="AT43" i="258" s="1"/>
  <c r="AT47" i="258" s="1"/>
  <c r="AS51" i="258"/>
  <c r="AS61" i="258"/>
  <c r="AS62" i="258" s="1"/>
  <c r="AT59" i="258" s="1"/>
  <c r="AT36" i="258" s="1"/>
  <c r="AT38" i="258" s="1"/>
  <c r="AT46" i="258" s="1"/>
  <c r="AS10" i="262"/>
  <c r="AS11" i="262" s="1"/>
  <c r="AS52" i="258" s="1"/>
  <c r="AV91" i="262"/>
  <c r="AV38" i="49" s="1"/>
  <c r="AV39" i="49" s="1"/>
  <c r="AV96" i="262"/>
  <c r="AV97" i="262" s="1"/>
  <c r="AV100" i="262" s="1"/>
  <c r="AR21" i="49"/>
  <c r="AR22" i="49" s="1"/>
  <c r="AR25" i="49" s="1"/>
  <c r="AR26" i="49" s="1"/>
  <c r="AR53" i="49"/>
  <c r="AR54" i="49" s="1"/>
  <c r="AR57" i="49" s="1"/>
  <c r="AR58" i="49" s="1"/>
  <c r="AR32" i="264"/>
  <c r="AR299" i="264"/>
  <c r="AR65" i="264"/>
  <c r="AR67" i="264" s="1"/>
  <c r="BH20" i="353"/>
  <c r="BH269" i="264"/>
  <c r="BH280" i="264" s="1"/>
  <c r="BS81" i="49"/>
  <c r="BS27" i="258"/>
  <c r="BT21" i="258"/>
  <c r="BT15" i="258" s="1"/>
  <c r="BT17" i="258" s="1"/>
  <c r="BS28" i="262"/>
  <c r="BS29" i="262" s="1"/>
  <c r="BS43" i="262"/>
  <c r="BH44" i="353"/>
  <c r="BH75" i="49"/>
  <c r="BI38" i="353"/>
  <c r="AV27" i="264" l="1"/>
  <c r="AV43" i="49"/>
  <c r="AV47" i="49" s="1"/>
  <c r="AV50" i="49" s="1"/>
  <c r="AV60" i="258" s="1"/>
  <c r="AY44" i="262"/>
  <c r="AY47" i="262" s="1"/>
  <c r="AY48" i="262" s="1"/>
  <c r="AY66" i="262" s="1"/>
  <c r="AX67" i="262"/>
  <c r="AX68" i="262" s="1"/>
  <c r="AX72" i="262" s="1"/>
  <c r="AX73" i="262" s="1"/>
  <c r="AX82" i="262" s="1"/>
  <c r="AX83" i="262" s="1"/>
  <c r="AX88" i="262" s="1"/>
  <c r="AX62" i="262"/>
  <c r="AX63" i="262" s="1"/>
  <c r="AY60" i="262" s="1"/>
  <c r="AY55" i="262" s="1"/>
  <c r="AY46" i="346"/>
  <c r="AY64" i="49"/>
  <c r="AY65" i="49" s="1"/>
  <c r="AZ39" i="346"/>
  <c r="AW95" i="262"/>
  <c r="AW82" i="262"/>
  <c r="AW83" i="262" s="1"/>
  <c r="AW88" i="262" s="1"/>
  <c r="AS272" i="264"/>
  <c r="AS283" i="264" s="1"/>
  <c r="AT48" i="258"/>
  <c r="AT61" i="258" s="1"/>
  <c r="AT62" i="258" s="1"/>
  <c r="AS65" i="258"/>
  <c r="AS68" i="49"/>
  <c r="AS69" i="49" s="1"/>
  <c r="AS71" i="49" s="1"/>
  <c r="AS79" i="49" s="1"/>
  <c r="AS94" i="49" s="1"/>
  <c r="AS95" i="49" s="1"/>
  <c r="AS53" i="258"/>
  <c r="AS273" i="264" s="1"/>
  <c r="AS284" i="264" s="1"/>
  <c r="AS12" i="262"/>
  <c r="AV291" i="264"/>
  <c r="AV292" i="264" s="1"/>
  <c r="AV294" i="264" s="1"/>
  <c r="AV296" i="264" s="1"/>
  <c r="AW94" i="262"/>
  <c r="AW86" i="262" s="1"/>
  <c r="AV76" i="49"/>
  <c r="AV77" i="49" s="1"/>
  <c r="AV59" i="264"/>
  <c r="AV61" i="264" s="1"/>
  <c r="AV287" i="264"/>
  <c r="AV289" i="264" s="1"/>
  <c r="AV93" i="264"/>
  <c r="AV94" i="264" s="1"/>
  <c r="AV96" i="264" s="1"/>
  <c r="AV97" i="264" s="1"/>
  <c r="AV100" i="264" s="1"/>
  <c r="AR301" i="264"/>
  <c r="AR303" i="264"/>
  <c r="AR304" i="264" s="1"/>
  <c r="AR306" i="264" s="1"/>
  <c r="AR308" i="264" s="1"/>
  <c r="AR91" i="49"/>
  <c r="AR92" i="49" s="1"/>
  <c r="AS56" i="49"/>
  <c r="AS24" i="49"/>
  <c r="AR88" i="49"/>
  <c r="AR89" i="49" s="1"/>
  <c r="BI17" i="353"/>
  <c r="BI19" i="353" s="1"/>
  <c r="BI41" i="353"/>
  <c r="BT23" i="258"/>
  <c r="BT24" i="258" s="1"/>
  <c r="BT18" i="258"/>
  <c r="BT49" i="49" s="1"/>
  <c r="BT9" i="264"/>
  <c r="BT271" i="264"/>
  <c r="BT282" i="264" s="1"/>
  <c r="BH14" i="49"/>
  <c r="BH45" i="49"/>
  <c r="AW17" i="49"/>
  <c r="AW18" i="49" s="1"/>
  <c r="BS32" i="262"/>
  <c r="BT26" i="262"/>
  <c r="BT19" i="262" s="1"/>
  <c r="BT23" i="262" s="1"/>
  <c r="AY51" i="262" l="1"/>
  <c r="AY52" i="262" s="1"/>
  <c r="AY61" i="262" s="1"/>
  <c r="AY56" i="262"/>
  <c r="AY57" i="262" s="1"/>
  <c r="AY62" i="262" s="1"/>
  <c r="AX95" i="262"/>
  <c r="AX74" i="262"/>
  <c r="AX17" i="49" s="1"/>
  <c r="AX18" i="49" s="1"/>
  <c r="AX74" i="258" s="1"/>
  <c r="AX87" i="262"/>
  <c r="AZ10" i="346"/>
  <c r="AZ31" i="346"/>
  <c r="AZ35" i="346" s="1"/>
  <c r="AT51" i="258"/>
  <c r="AT75" i="258"/>
  <c r="AT76" i="258" s="1"/>
  <c r="AU73" i="258" s="1"/>
  <c r="AU41" i="258" s="1"/>
  <c r="AU43" i="258" s="1"/>
  <c r="AU47" i="258" s="1"/>
  <c r="AT10" i="262"/>
  <c r="AT11" i="262" s="1"/>
  <c r="AT272" i="264" s="1"/>
  <c r="AT283" i="264" s="1"/>
  <c r="AS54" i="258"/>
  <c r="AS53" i="49" s="1"/>
  <c r="AS10" i="264"/>
  <c r="AS11" i="264" s="1"/>
  <c r="AS13" i="264" s="1"/>
  <c r="AS15" i="264" s="1"/>
  <c r="AS32" i="264" s="1"/>
  <c r="AS52" i="49"/>
  <c r="AS20" i="49"/>
  <c r="AV37" i="258"/>
  <c r="AW90" i="262"/>
  <c r="AW268" i="264" s="1"/>
  <c r="AW279" i="264" s="1"/>
  <c r="AW42" i="258"/>
  <c r="AW74" i="258"/>
  <c r="BI269" i="264"/>
  <c r="BI280" i="264" s="1"/>
  <c r="BI20" i="353"/>
  <c r="BT81" i="49"/>
  <c r="BT27" i="258"/>
  <c r="BU21" i="258"/>
  <c r="BU15" i="258" s="1"/>
  <c r="BU17" i="258" s="1"/>
  <c r="AT65" i="258"/>
  <c r="AT68" i="49"/>
  <c r="AU59" i="258"/>
  <c r="AU36" i="258" s="1"/>
  <c r="AU38" i="258" s="1"/>
  <c r="AU46" i="258" s="1"/>
  <c r="BT43" i="262"/>
  <c r="BT28" i="262"/>
  <c r="BT29" i="262" s="1"/>
  <c r="BI75" i="49"/>
  <c r="BJ38" i="353"/>
  <c r="BI44" i="353"/>
  <c r="AY63" i="262" l="1"/>
  <c r="AZ60" i="262" s="1"/>
  <c r="AZ55" i="262" s="1"/>
  <c r="AY67" i="262"/>
  <c r="AY68" i="262" s="1"/>
  <c r="AY72" i="262" s="1"/>
  <c r="AY73" i="262" s="1"/>
  <c r="AX42" i="258"/>
  <c r="AZ36" i="346"/>
  <c r="AZ13" i="49" s="1"/>
  <c r="AZ15" i="49" s="1"/>
  <c r="AZ41" i="262" s="1"/>
  <c r="AZ42" i="262"/>
  <c r="AZ41" i="346"/>
  <c r="AZ42" i="346" s="1"/>
  <c r="AT82" i="49"/>
  <c r="AT83" i="49" s="1"/>
  <c r="AT79" i="258"/>
  <c r="AT52" i="258"/>
  <c r="AT53" i="258" s="1"/>
  <c r="AT273" i="264" s="1"/>
  <c r="AT284" i="264" s="1"/>
  <c r="AT12" i="262"/>
  <c r="AT20" i="49" s="1"/>
  <c r="AS21" i="49"/>
  <c r="AS22" i="49" s="1"/>
  <c r="AS25" i="49" s="1"/>
  <c r="AS26" i="49" s="1"/>
  <c r="AT24" i="49" s="1"/>
  <c r="AS54" i="49"/>
  <c r="AS57" i="49" s="1"/>
  <c r="AS58" i="49" s="1"/>
  <c r="AT56" i="49" s="1"/>
  <c r="AS65" i="264"/>
  <c r="AS67" i="264" s="1"/>
  <c r="AS299" i="264"/>
  <c r="AS303" i="264" s="1"/>
  <c r="AS304" i="264" s="1"/>
  <c r="AS306" i="264" s="1"/>
  <c r="AS308" i="264" s="1"/>
  <c r="AW96" i="262"/>
  <c r="AW97" i="262" s="1"/>
  <c r="AW100" i="262" s="1"/>
  <c r="AW91" i="262"/>
  <c r="AW38" i="49" s="1"/>
  <c r="AW39" i="49" s="1"/>
  <c r="BI45" i="49"/>
  <c r="BI14" i="49"/>
  <c r="BU23" i="258"/>
  <c r="BU24" i="258" s="1"/>
  <c r="BU18" i="258"/>
  <c r="BU49" i="49" s="1"/>
  <c r="BU271" i="264"/>
  <c r="BU282" i="264" s="1"/>
  <c r="BU9" i="264"/>
  <c r="BJ17" i="353"/>
  <c r="BJ19" i="353" s="1"/>
  <c r="BJ41" i="353"/>
  <c r="BT32" i="262"/>
  <c r="BU26" i="262"/>
  <c r="BU19" i="262" s="1"/>
  <c r="BU23" i="262" s="1"/>
  <c r="AU48" i="258"/>
  <c r="AT69" i="49"/>
  <c r="AT71" i="49" s="1"/>
  <c r="AT79" i="49" s="1"/>
  <c r="AW27" i="264" l="1"/>
  <c r="AW43" i="49"/>
  <c r="AW47" i="49" s="1"/>
  <c r="AW50" i="49" s="1"/>
  <c r="AW60" i="258" s="1"/>
  <c r="AZ44" i="262"/>
  <c r="AZ64" i="49"/>
  <c r="AZ65" i="49" s="1"/>
  <c r="BA39" i="346"/>
  <c r="AZ46" i="346"/>
  <c r="AY87" i="262"/>
  <c r="AY74" i="262"/>
  <c r="AY17" i="49" s="1"/>
  <c r="AY18" i="49" s="1"/>
  <c r="AS301" i="264"/>
  <c r="AT10" i="264"/>
  <c r="AT11" i="264" s="1"/>
  <c r="AT13" i="264" s="1"/>
  <c r="AT15" i="264" s="1"/>
  <c r="AT299" i="264" s="1"/>
  <c r="AT54" i="258"/>
  <c r="AT21" i="49" s="1"/>
  <c r="AT22" i="49" s="1"/>
  <c r="AT25" i="49" s="1"/>
  <c r="AT26" i="49" s="1"/>
  <c r="AT94" i="49"/>
  <c r="AT95" i="49" s="1"/>
  <c r="AT52" i="49"/>
  <c r="AS91" i="49"/>
  <c r="AS92" i="49" s="1"/>
  <c r="AS88" i="49"/>
  <c r="AS89" i="49" s="1"/>
  <c r="AW59" i="264"/>
  <c r="AW61" i="264" s="1"/>
  <c r="AX94" i="262"/>
  <c r="AX86" i="262" s="1"/>
  <c r="AX90" i="262" s="1"/>
  <c r="AX268" i="264" s="1"/>
  <c r="AX279" i="264" s="1"/>
  <c r="AW291" i="264"/>
  <c r="AW292" i="264" s="1"/>
  <c r="AW294" i="264" s="1"/>
  <c r="AW296" i="264" s="1"/>
  <c r="AW93" i="264"/>
  <c r="AW94" i="264" s="1"/>
  <c r="AW96" i="264" s="1"/>
  <c r="AW97" i="264" s="1"/>
  <c r="AW100" i="264" s="1"/>
  <c r="AW76" i="49"/>
  <c r="AW77" i="49" s="1"/>
  <c r="AW287" i="264"/>
  <c r="AW289" i="264" s="1"/>
  <c r="BU43" i="262"/>
  <c r="BU28" i="262"/>
  <c r="BU29" i="262" s="1"/>
  <c r="BJ20" i="353"/>
  <c r="BJ269" i="264"/>
  <c r="BJ280" i="264" s="1"/>
  <c r="AU75" i="258"/>
  <c r="AU76" i="258" s="1"/>
  <c r="AU10" i="262"/>
  <c r="AU11" i="262" s="1"/>
  <c r="AU51" i="258"/>
  <c r="AU61" i="258"/>
  <c r="AU62" i="258" s="1"/>
  <c r="AY82" i="262"/>
  <c r="AY83" i="262" s="1"/>
  <c r="AY88" i="262" s="1"/>
  <c r="AY95" i="262"/>
  <c r="BV21" i="258"/>
  <c r="BV15" i="258" s="1"/>
  <c r="BV17" i="258" s="1"/>
  <c r="BU27" i="258"/>
  <c r="BU81" i="49"/>
  <c r="BJ75" i="49"/>
  <c r="BK38" i="353"/>
  <c r="BJ44" i="353"/>
  <c r="AZ47" i="262" l="1"/>
  <c r="AZ48" i="262" s="1"/>
  <c r="AZ51" i="262"/>
  <c r="AZ52" i="262" s="1"/>
  <c r="AZ61" i="262" s="1"/>
  <c r="BA10" i="346"/>
  <c r="BA31" i="346"/>
  <c r="BA35" i="346" s="1"/>
  <c r="AT65" i="264"/>
  <c r="AT67" i="264" s="1"/>
  <c r="AT32" i="264"/>
  <c r="AT53" i="49"/>
  <c r="AT54" i="49" s="1"/>
  <c r="AT57" i="49" s="1"/>
  <c r="AT58" i="49" s="1"/>
  <c r="AT91" i="49" s="1"/>
  <c r="AT92" i="49" s="1"/>
  <c r="AX96" i="262"/>
  <c r="AX97" i="262" s="1"/>
  <c r="AX76" i="49" s="1"/>
  <c r="AX77" i="49" s="1"/>
  <c r="AW37" i="258"/>
  <c r="AX91" i="262"/>
  <c r="AX38" i="49" s="1"/>
  <c r="AX39" i="49" s="1"/>
  <c r="BK17" i="353"/>
  <c r="BK19" i="353" s="1"/>
  <c r="BK41" i="353"/>
  <c r="AU24" i="49"/>
  <c r="AT88" i="49"/>
  <c r="AT89" i="49" s="1"/>
  <c r="BJ14" i="49"/>
  <c r="BJ45" i="49"/>
  <c r="AU52" i="258"/>
  <c r="AU53" i="258" s="1"/>
  <c r="AU272" i="264"/>
  <c r="AU283" i="264" s="1"/>
  <c r="AU12" i="262"/>
  <c r="BV26" i="262"/>
  <c r="BV19" i="262" s="1"/>
  <c r="BV23" i="262" s="1"/>
  <c r="BU32" i="262"/>
  <c r="BV9" i="264"/>
  <c r="BV23" i="258"/>
  <c r="BV24" i="258" s="1"/>
  <c r="BV271" i="264"/>
  <c r="BV282" i="264" s="1"/>
  <c r="BV18" i="258"/>
  <c r="BV49" i="49" s="1"/>
  <c r="AY42" i="258"/>
  <c r="AY74" i="258"/>
  <c r="AU79" i="258"/>
  <c r="AV73" i="258"/>
  <c r="AV41" i="258" s="1"/>
  <c r="AV43" i="258" s="1"/>
  <c r="AV47" i="258" s="1"/>
  <c r="AU82" i="49"/>
  <c r="AU83" i="49" s="1"/>
  <c r="AT303" i="264"/>
  <c r="AT304" i="264" s="1"/>
  <c r="AT306" i="264" s="1"/>
  <c r="AT308" i="264" s="1"/>
  <c r="AT301" i="264"/>
  <c r="AU68" i="49"/>
  <c r="AU65" i="258"/>
  <c r="AV59" i="258"/>
  <c r="AV36" i="258" s="1"/>
  <c r="AV38" i="258" s="1"/>
  <c r="AV46" i="258" s="1"/>
  <c r="AX27" i="264" l="1"/>
  <c r="AX43" i="49"/>
  <c r="AX47" i="49" s="1"/>
  <c r="AX50" i="49" s="1"/>
  <c r="AX60" i="258" s="1"/>
  <c r="AZ66" i="262"/>
  <c r="AZ56" i="262"/>
  <c r="AZ57" i="262" s="1"/>
  <c r="BA36" i="346"/>
  <c r="BA13" i="49" s="1"/>
  <c r="BA15" i="49" s="1"/>
  <c r="BA41" i="262" s="1"/>
  <c r="BA41" i="346"/>
  <c r="BA42" i="346" s="1"/>
  <c r="BA42" i="262"/>
  <c r="AU56" i="49"/>
  <c r="AY94" i="262"/>
  <c r="AY86" i="262" s="1"/>
  <c r="AY90" i="262" s="1"/>
  <c r="AY96" i="262" s="1"/>
  <c r="AY97" i="262" s="1"/>
  <c r="AX100" i="262"/>
  <c r="AX93" i="264"/>
  <c r="AX94" i="264" s="1"/>
  <c r="AX96" i="264" s="1"/>
  <c r="AX97" i="264" s="1"/>
  <c r="AX100" i="264" s="1"/>
  <c r="AX59" i="264"/>
  <c r="AX61" i="264" s="1"/>
  <c r="AX291" i="264"/>
  <c r="AX292" i="264" s="1"/>
  <c r="AX294" i="264" s="1"/>
  <c r="AX296" i="264" s="1"/>
  <c r="AX287" i="264"/>
  <c r="AX289" i="264" s="1"/>
  <c r="AV48" i="258"/>
  <c r="AV10" i="262" s="1"/>
  <c r="AV11" i="262" s="1"/>
  <c r="AU273" i="264"/>
  <c r="AU284" i="264" s="1"/>
  <c r="AU10" i="264"/>
  <c r="AU11" i="264" s="1"/>
  <c r="AU13" i="264" s="1"/>
  <c r="AU15" i="264" s="1"/>
  <c r="AU54" i="258"/>
  <c r="AU69" i="49"/>
  <c r="AU71" i="49" s="1"/>
  <c r="AU79" i="49" s="1"/>
  <c r="AU94" i="49" s="1"/>
  <c r="AU95" i="49" s="1"/>
  <c r="BV43" i="262"/>
  <c r="BV28" i="262"/>
  <c r="BV29" i="262" s="1"/>
  <c r="BW21" i="258"/>
  <c r="BW15" i="258" s="1"/>
  <c r="BW17" i="258" s="1"/>
  <c r="BV81" i="49"/>
  <c r="BV27" i="258"/>
  <c r="AU52" i="49"/>
  <c r="AU20" i="49"/>
  <c r="BK75" i="49"/>
  <c r="BL38" i="353"/>
  <c r="BK44" i="353"/>
  <c r="BK269" i="264"/>
  <c r="BK280" i="264" s="1"/>
  <c r="BK20" i="353"/>
  <c r="BA44" i="262" l="1"/>
  <c r="AZ67" i="262"/>
  <c r="AZ68" i="262" s="1"/>
  <c r="AZ72" i="262" s="1"/>
  <c r="AZ73" i="262" s="1"/>
  <c r="AZ95" i="262" s="1"/>
  <c r="AZ62" i="262"/>
  <c r="AZ63" i="262" s="1"/>
  <c r="BA60" i="262" s="1"/>
  <c r="BA55" i="262" s="1"/>
  <c r="BA64" i="49"/>
  <c r="BA65" i="49" s="1"/>
  <c r="BA46" i="346"/>
  <c r="BB39" i="346"/>
  <c r="AY268" i="264"/>
  <c r="AY279" i="264" s="1"/>
  <c r="AX37" i="258"/>
  <c r="AY91" i="262"/>
  <c r="AY38" i="49" s="1"/>
  <c r="AY39" i="49" s="1"/>
  <c r="AV61" i="258"/>
  <c r="AV62" i="258" s="1"/>
  <c r="AW59" i="258" s="1"/>
  <c r="AW36" i="258" s="1"/>
  <c r="AW38" i="258" s="1"/>
  <c r="AW46" i="258" s="1"/>
  <c r="AV75" i="258"/>
  <c r="AV76" i="258" s="1"/>
  <c r="AV79" i="258" s="1"/>
  <c r="AV51" i="258"/>
  <c r="AY76" i="49"/>
  <c r="AY77" i="49" s="1"/>
  <c r="AY100" i="262"/>
  <c r="AZ94" i="262"/>
  <c r="AZ86" i="262" s="1"/>
  <c r="AU53" i="49"/>
  <c r="AU54" i="49" s="1"/>
  <c r="AU57" i="49" s="1"/>
  <c r="AU58" i="49" s="1"/>
  <c r="AU21" i="49"/>
  <c r="AU22" i="49" s="1"/>
  <c r="AU25" i="49" s="1"/>
  <c r="AU26" i="49" s="1"/>
  <c r="BK14" i="49"/>
  <c r="BK45" i="49"/>
  <c r="BL17" i="353"/>
  <c r="BL19" i="353" s="1"/>
  <c r="BL41" i="353"/>
  <c r="BW271" i="264"/>
  <c r="BW282" i="264" s="1"/>
  <c r="BW9" i="264"/>
  <c r="BW23" i="258"/>
  <c r="BW24" i="258" s="1"/>
  <c r="BW18" i="258"/>
  <c r="BW49" i="49" s="1"/>
  <c r="BW26" i="262"/>
  <c r="BW19" i="262" s="1"/>
  <c r="BW23" i="262" s="1"/>
  <c r="BV32" i="262"/>
  <c r="AU299" i="264"/>
  <c r="AU65" i="264"/>
  <c r="AU67" i="264" s="1"/>
  <c r="AU32" i="264"/>
  <c r="AV272" i="264"/>
  <c r="AV283" i="264" s="1"/>
  <c r="AV52" i="258"/>
  <c r="AV12" i="262"/>
  <c r="AY287" i="264" l="1"/>
  <c r="AY289" i="264" s="1"/>
  <c r="AY43" i="49"/>
  <c r="AY47" i="49" s="1"/>
  <c r="AY50" i="49" s="1"/>
  <c r="AY37" i="258" s="1"/>
  <c r="AZ74" i="262"/>
  <c r="AZ17" i="49" s="1"/>
  <c r="AZ18" i="49" s="1"/>
  <c r="AZ74" i="258" s="1"/>
  <c r="AZ87" i="262"/>
  <c r="AZ82" i="262"/>
  <c r="AZ83" i="262" s="1"/>
  <c r="AZ88" i="262" s="1"/>
  <c r="BA47" i="262"/>
  <c r="BA48" i="262" s="1"/>
  <c r="BA51" i="262"/>
  <c r="BA52" i="262" s="1"/>
  <c r="BA61" i="262" s="1"/>
  <c r="BB31" i="346"/>
  <c r="BB35" i="346" s="1"/>
  <c r="BB10" i="346"/>
  <c r="AU303" i="264"/>
  <c r="AU304" i="264" s="1"/>
  <c r="AU306" i="264" s="1"/>
  <c r="AU308" i="264" s="1"/>
  <c r="AU301" i="264"/>
  <c r="AY93" i="264"/>
  <c r="AY94" i="264" s="1"/>
  <c r="AY96" i="264" s="1"/>
  <c r="AY97" i="264" s="1"/>
  <c r="AY100" i="264" s="1"/>
  <c r="AY27" i="264"/>
  <c r="AY291" i="264"/>
  <c r="AY292" i="264" s="1"/>
  <c r="AY294" i="264" s="1"/>
  <c r="AY296" i="264" s="1"/>
  <c r="AY59" i="264"/>
  <c r="AY61" i="264" s="1"/>
  <c r="AV82" i="49"/>
  <c r="AV83" i="49" s="1"/>
  <c r="AV68" i="49"/>
  <c r="AV69" i="49" s="1"/>
  <c r="AV71" i="49" s="1"/>
  <c r="AV79" i="49" s="1"/>
  <c r="AV53" i="258"/>
  <c r="AV10" i="264" s="1"/>
  <c r="AV11" i="264" s="1"/>
  <c r="AV13" i="264" s="1"/>
  <c r="AV15" i="264" s="1"/>
  <c r="AV65" i="258"/>
  <c r="AW73" i="258"/>
  <c r="AW41" i="258" s="1"/>
  <c r="AW43" i="258" s="1"/>
  <c r="AW47" i="258" s="1"/>
  <c r="AW48" i="258" s="1"/>
  <c r="AW61" i="258" s="1"/>
  <c r="AW62" i="258" s="1"/>
  <c r="BW81" i="49"/>
  <c r="BW27" i="258"/>
  <c r="BX21" i="258"/>
  <c r="BX15" i="258" s="1"/>
  <c r="BX17" i="258" s="1"/>
  <c r="BL269" i="264"/>
  <c r="BL280" i="264" s="1"/>
  <c r="BL20" i="353"/>
  <c r="AV56" i="49"/>
  <c r="AU91" i="49"/>
  <c r="AU92" i="49" s="1"/>
  <c r="BW28" i="262"/>
  <c r="BW29" i="262" s="1"/>
  <c r="BW43" i="262"/>
  <c r="AV52" i="49"/>
  <c r="AV20" i="49"/>
  <c r="AU88" i="49"/>
  <c r="AU89" i="49" s="1"/>
  <c r="AV24" i="49"/>
  <c r="BM38" i="353"/>
  <c r="BL75" i="49"/>
  <c r="BL44" i="353"/>
  <c r="AZ42" i="258" l="1"/>
  <c r="AZ90" i="262"/>
  <c r="AZ91" i="262" s="1"/>
  <c r="AZ38" i="49" s="1"/>
  <c r="AZ39" i="49" s="1"/>
  <c r="AZ43" i="49" s="1"/>
  <c r="AZ47" i="49" s="1"/>
  <c r="BA66" i="262"/>
  <c r="BA56" i="262"/>
  <c r="BA57" i="262" s="1"/>
  <c r="BB42" i="262"/>
  <c r="BB36" i="346"/>
  <c r="BB13" i="49" s="1"/>
  <c r="BB15" i="49" s="1"/>
  <c r="BB41" i="262" s="1"/>
  <c r="BB41" i="346"/>
  <c r="BB42" i="346" s="1"/>
  <c r="AY60" i="258"/>
  <c r="AV94" i="49"/>
  <c r="AV95" i="49" s="1"/>
  <c r="AV273" i="264"/>
  <c r="AV284" i="264" s="1"/>
  <c r="AV54" i="258"/>
  <c r="AV53" i="49" s="1"/>
  <c r="AV54" i="49" s="1"/>
  <c r="AV57" i="49" s="1"/>
  <c r="AV58" i="49" s="1"/>
  <c r="AW51" i="258"/>
  <c r="AW10" i="262"/>
  <c r="AW11" i="262" s="1"/>
  <c r="AW272" i="264" s="1"/>
  <c r="AW283" i="264" s="1"/>
  <c r="AW75" i="258"/>
  <c r="AW76" i="258" s="1"/>
  <c r="AW79" i="258" s="1"/>
  <c r="BM17" i="353"/>
  <c r="BM19" i="353" s="1"/>
  <c r="BM41" i="353"/>
  <c r="AV32" i="264"/>
  <c r="AV299" i="264"/>
  <c r="AV65" i="264"/>
  <c r="AV67" i="264" s="1"/>
  <c r="AW65" i="258"/>
  <c r="AX59" i="258"/>
  <c r="AX36" i="258" s="1"/>
  <c r="AX38" i="258" s="1"/>
  <c r="AX46" i="258" s="1"/>
  <c r="AW68" i="49"/>
  <c r="BL14" i="49"/>
  <c r="BL45" i="49"/>
  <c r="BX26" i="262"/>
  <c r="BX19" i="262" s="1"/>
  <c r="BX23" i="262" s="1"/>
  <c r="BW32" i="262"/>
  <c r="BX18" i="258"/>
  <c r="BX49" i="49" s="1"/>
  <c r="BX271" i="264"/>
  <c r="BX282" i="264" s="1"/>
  <c r="BX9" i="264"/>
  <c r="BX23" i="258"/>
  <c r="BX24" i="258" s="1"/>
  <c r="BB44" i="262" l="1"/>
  <c r="BB51" i="262" s="1"/>
  <c r="BB52" i="262" s="1"/>
  <c r="BB61" i="262" s="1"/>
  <c r="AZ268" i="264"/>
  <c r="AZ279" i="264" s="1"/>
  <c r="AZ96" i="262"/>
  <c r="AZ97" i="262" s="1"/>
  <c r="AZ100" i="262" s="1"/>
  <c r="BA67" i="262"/>
  <c r="BA68" i="262" s="1"/>
  <c r="BA72" i="262" s="1"/>
  <c r="BA73" i="262" s="1"/>
  <c r="BA82" i="262" s="1"/>
  <c r="BA83" i="262" s="1"/>
  <c r="BA88" i="262" s="1"/>
  <c r="BA62" i="262"/>
  <c r="BA63" i="262" s="1"/>
  <c r="BB60" i="262" s="1"/>
  <c r="BB55" i="262" s="1"/>
  <c r="BB64" i="49"/>
  <c r="BB65" i="49" s="1"/>
  <c r="BC39" i="346"/>
  <c r="BB46" i="346"/>
  <c r="AV303" i="264"/>
  <c r="AV304" i="264" s="1"/>
  <c r="AV306" i="264" s="1"/>
  <c r="AV308" i="264" s="1"/>
  <c r="AV301" i="264"/>
  <c r="AV21" i="49"/>
  <c r="AV22" i="49" s="1"/>
  <c r="AV25" i="49" s="1"/>
  <c r="AV26" i="49" s="1"/>
  <c r="AW24" i="49" s="1"/>
  <c r="AW12" i="262"/>
  <c r="AW52" i="49" s="1"/>
  <c r="AW52" i="258"/>
  <c r="AW53" i="258" s="1"/>
  <c r="AW10" i="264" s="1"/>
  <c r="AW11" i="264" s="1"/>
  <c r="AW13" i="264" s="1"/>
  <c r="AW15" i="264" s="1"/>
  <c r="AX73" i="258"/>
  <c r="AX41" i="258" s="1"/>
  <c r="AX43" i="258" s="1"/>
  <c r="AX47" i="258" s="1"/>
  <c r="AX48" i="258" s="1"/>
  <c r="AX75" i="258" s="1"/>
  <c r="AX76" i="258" s="1"/>
  <c r="AW82" i="49"/>
  <c r="AW83" i="49" s="1"/>
  <c r="BX27" i="258"/>
  <c r="BX81" i="49"/>
  <c r="BY21" i="258"/>
  <c r="BY15" i="258" s="1"/>
  <c r="BY17" i="258" s="1"/>
  <c r="AW69" i="49"/>
  <c r="AW71" i="49" s="1"/>
  <c r="AW79" i="49" s="1"/>
  <c r="BX28" i="262"/>
  <c r="BX29" i="262" s="1"/>
  <c r="BX43" i="262"/>
  <c r="AZ59" i="264"/>
  <c r="AZ61" i="264" s="1"/>
  <c r="AZ291" i="264"/>
  <c r="AZ292" i="264" s="1"/>
  <c r="AZ294" i="264" s="1"/>
  <c r="AZ296" i="264" s="1"/>
  <c r="AZ287" i="264"/>
  <c r="AZ289" i="264" s="1"/>
  <c r="AZ50" i="49"/>
  <c r="AZ93" i="264"/>
  <c r="AZ94" i="264" s="1"/>
  <c r="AZ96" i="264" s="1"/>
  <c r="AZ27" i="264"/>
  <c r="BM75" i="49"/>
  <c r="BM44" i="353"/>
  <c r="BN38" i="353"/>
  <c r="AW56" i="49"/>
  <c r="AV91" i="49"/>
  <c r="AV92" i="49" s="1"/>
  <c r="BM20" i="353"/>
  <c r="BM269" i="264"/>
  <c r="BM280" i="264" s="1"/>
  <c r="BA94" i="262" l="1"/>
  <c r="BA86" i="262" s="1"/>
  <c r="AZ76" i="49"/>
  <c r="AZ77" i="49" s="1"/>
  <c r="BB47" i="262"/>
  <c r="BB48" i="262" s="1"/>
  <c r="BB66" i="262" s="1"/>
  <c r="BA74" i="262"/>
  <c r="BA17" i="49" s="1"/>
  <c r="BA18" i="49" s="1"/>
  <c r="BA74" i="258" s="1"/>
  <c r="BA87" i="262"/>
  <c r="BA95" i="262"/>
  <c r="BC10" i="346"/>
  <c r="BC31" i="346"/>
  <c r="BC35" i="346" s="1"/>
  <c r="AW273" i="264"/>
  <c r="AW284" i="264" s="1"/>
  <c r="AV88" i="49"/>
  <c r="AV89" i="49" s="1"/>
  <c r="AW94" i="49"/>
  <c r="AW95" i="49" s="1"/>
  <c r="AW20" i="49"/>
  <c r="AW54" i="258"/>
  <c r="AW21" i="49" s="1"/>
  <c r="AX10" i="262"/>
  <c r="AX11" i="262" s="1"/>
  <c r="AX12" i="262" s="1"/>
  <c r="AX51" i="258"/>
  <c r="AX61" i="258"/>
  <c r="AX62" i="258" s="1"/>
  <c r="AX68" i="49" s="1"/>
  <c r="AZ97" i="264"/>
  <c r="AZ100" i="264" s="1"/>
  <c r="BM45" i="49"/>
  <c r="BM14" i="49"/>
  <c r="AZ37" i="258"/>
  <c r="AZ60" i="258"/>
  <c r="BN17" i="353"/>
  <c r="BN19" i="353" s="1"/>
  <c r="BN41" i="353"/>
  <c r="AW299" i="264"/>
  <c r="AW65" i="264"/>
  <c r="AW67" i="264" s="1"/>
  <c r="AW32" i="264"/>
  <c r="AY73" i="258"/>
  <c r="AY41" i="258" s="1"/>
  <c r="AY43" i="258" s="1"/>
  <c r="AY47" i="258" s="1"/>
  <c r="AX79" i="258"/>
  <c r="AX82" i="49"/>
  <c r="AX83" i="49" s="1"/>
  <c r="BY26" i="262"/>
  <c r="BY19" i="262" s="1"/>
  <c r="BY23" i="262" s="1"/>
  <c r="BX32" i="262"/>
  <c r="BY18" i="258"/>
  <c r="BY49" i="49" s="1"/>
  <c r="BY271" i="264"/>
  <c r="BY282" i="264" s="1"/>
  <c r="BY9" i="264"/>
  <c r="BY23" i="258"/>
  <c r="BY24" i="258" s="1"/>
  <c r="BA90" i="262" l="1"/>
  <c r="BA268" i="264" s="1"/>
  <c r="BA279" i="264" s="1"/>
  <c r="BB56" i="262"/>
  <c r="BB57" i="262" s="1"/>
  <c r="BB67" i="262" s="1"/>
  <c r="BB68" i="262" s="1"/>
  <c r="BB72" i="262" s="1"/>
  <c r="BB73" i="262" s="1"/>
  <c r="BA42" i="258"/>
  <c r="BC42" i="262"/>
  <c r="BC41" i="346"/>
  <c r="BC42" i="346" s="1"/>
  <c r="BC36" i="346"/>
  <c r="BC13" i="49" s="1"/>
  <c r="BC15" i="49" s="1"/>
  <c r="BC41" i="262" s="1"/>
  <c r="AW303" i="264"/>
  <c r="AW304" i="264" s="1"/>
  <c r="AW306" i="264" s="1"/>
  <c r="AW308" i="264" s="1"/>
  <c r="AW301" i="264"/>
  <c r="AW22" i="49"/>
  <c r="AW25" i="49" s="1"/>
  <c r="AW26" i="49" s="1"/>
  <c r="AX24" i="49" s="1"/>
  <c r="AX52" i="258"/>
  <c r="AX53" i="258" s="1"/>
  <c r="AX10" i="264" s="1"/>
  <c r="AX11" i="264" s="1"/>
  <c r="AX13" i="264" s="1"/>
  <c r="AX15" i="264" s="1"/>
  <c r="AW53" i="49"/>
  <c r="AW54" i="49" s="1"/>
  <c r="AW57" i="49" s="1"/>
  <c r="AW58" i="49" s="1"/>
  <c r="AW91" i="49" s="1"/>
  <c r="AW92" i="49" s="1"/>
  <c r="AX272" i="264"/>
  <c r="AX283" i="264" s="1"/>
  <c r="AX65" i="258"/>
  <c r="AY59" i="258"/>
  <c r="AY36" i="258" s="1"/>
  <c r="AY38" i="258" s="1"/>
  <c r="AY46" i="258" s="1"/>
  <c r="AY48" i="258" s="1"/>
  <c r="BY81" i="49"/>
  <c r="BZ21" i="258"/>
  <c r="BZ15" i="258" s="1"/>
  <c r="BZ17" i="258" s="1"/>
  <c r="BY27" i="258"/>
  <c r="BY28" i="262"/>
  <c r="BY29" i="262" s="1"/>
  <c r="BY43" i="262"/>
  <c r="BN75" i="49"/>
  <c r="BO38" i="353"/>
  <c r="BN44" i="353"/>
  <c r="BN269" i="264"/>
  <c r="BN280" i="264" s="1"/>
  <c r="BN20" i="353"/>
  <c r="AX20" i="49"/>
  <c r="AX52" i="49"/>
  <c r="AX69" i="49"/>
  <c r="AX71" i="49" s="1"/>
  <c r="AX79" i="49" s="1"/>
  <c r="AX94" i="49" s="1"/>
  <c r="AX95" i="49" s="1"/>
  <c r="BA96" i="262" l="1"/>
  <c r="BA97" i="262" s="1"/>
  <c r="BA76" i="49" s="1"/>
  <c r="BA77" i="49" s="1"/>
  <c r="BA91" i="262"/>
  <c r="BA38" i="49" s="1"/>
  <c r="BA39" i="49" s="1"/>
  <c r="BA291" i="264" s="1"/>
  <c r="BA292" i="264" s="1"/>
  <c r="BA294" i="264" s="1"/>
  <c r="BA296" i="264" s="1"/>
  <c r="BB62" i="262"/>
  <c r="BB63" i="262" s="1"/>
  <c r="BC60" i="262" s="1"/>
  <c r="BC55" i="262" s="1"/>
  <c r="BC44" i="262"/>
  <c r="BD39" i="346"/>
  <c r="BC46" i="346"/>
  <c r="BC64" i="49"/>
  <c r="BC65" i="49" s="1"/>
  <c r="BB87" i="262"/>
  <c r="BB74" i="262"/>
  <c r="BB17" i="49" s="1"/>
  <c r="BB18" i="49" s="1"/>
  <c r="AW88" i="49"/>
  <c r="AW89" i="49" s="1"/>
  <c r="AX56" i="49"/>
  <c r="AX54" i="258"/>
  <c r="AX21" i="49" s="1"/>
  <c r="AX22" i="49" s="1"/>
  <c r="AX25" i="49" s="1"/>
  <c r="AX26" i="49" s="1"/>
  <c r="AX273" i="264"/>
  <c r="AX284" i="264" s="1"/>
  <c r="BN45" i="49"/>
  <c r="BN14" i="49"/>
  <c r="BO17" i="353"/>
  <c r="BO19" i="353" s="1"/>
  <c r="BO41" i="353"/>
  <c r="BZ271" i="264"/>
  <c r="BZ9" i="264"/>
  <c r="BZ23" i="258"/>
  <c r="BZ24" i="258" s="1"/>
  <c r="BZ18" i="258"/>
  <c r="BZ49" i="49" s="1"/>
  <c r="BB82" i="262"/>
  <c r="BB83" i="262" s="1"/>
  <c r="BB88" i="262" s="1"/>
  <c r="BB95" i="262"/>
  <c r="AX65" i="264"/>
  <c r="AX67" i="264" s="1"/>
  <c r="AX32" i="264"/>
  <c r="AX299" i="264"/>
  <c r="BZ26" i="262"/>
  <c r="BZ19" i="262" s="1"/>
  <c r="BZ23" i="262" s="1"/>
  <c r="BY32" i="262"/>
  <c r="AY75" i="258"/>
  <c r="AY76" i="258" s="1"/>
  <c r="AY61" i="258"/>
  <c r="AY62" i="258" s="1"/>
  <c r="AY10" i="262"/>
  <c r="AY11" i="262" s="1"/>
  <c r="AY51" i="258"/>
  <c r="BA59" i="264" l="1"/>
  <c r="BA61" i="264" s="1"/>
  <c r="BA93" i="264"/>
  <c r="BA94" i="264" s="1"/>
  <c r="BA96" i="264" s="1"/>
  <c r="BA97" i="264" s="1"/>
  <c r="BA100" i="264" s="1"/>
  <c r="BA43" i="49"/>
  <c r="BA47" i="49" s="1"/>
  <c r="BA50" i="49" s="1"/>
  <c r="BA60" i="258" s="1"/>
  <c r="BA27" i="264"/>
  <c r="BA287" i="264"/>
  <c r="BA289" i="264" s="1"/>
  <c r="BA100" i="262"/>
  <c r="BB94" i="262"/>
  <c r="BB86" i="262" s="1"/>
  <c r="BB90" i="262" s="1"/>
  <c r="BB268" i="264" s="1"/>
  <c r="BB279" i="264" s="1"/>
  <c r="BC51" i="262"/>
  <c r="BC52" i="262" s="1"/>
  <c r="BC61" i="262" s="1"/>
  <c r="BC47" i="262"/>
  <c r="BC48" i="262" s="1"/>
  <c r="BD31" i="346"/>
  <c r="BD35" i="346" s="1"/>
  <c r="BD10" i="346"/>
  <c r="AX303" i="264"/>
  <c r="AX304" i="264" s="1"/>
  <c r="AX306" i="264" s="1"/>
  <c r="AX308" i="264" s="1"/>
  <c r="AX301" i="264"/>
  <c r="AX53" i="49"/>
  <c r="AX54" i="49" s="1"/>
  <c r="AX57" i="49" s="1"/>
  <c r="AX58" i="49" s="1"/>
  <c r="AY56" i="49" s="1"/>
  <c r="AX88" i="49"/>
  <c r="AX89" i="49" s="1"/>
  <c r="AY24" i="49"/>
  <c r="AZ59" i="258"/>
  <c r="AZ36" i="258" s="1"/>
  <c r="AZ38" i="258" s="1"/>
  <c r="AZ46" i="258" s="1"/>
  <c r="AY68" i="49"/>
  <c r="AY65" i="258"/>
  <c r="BZ81" i="49"/>
  <c r="BZ27" i="258"/>
  <c r="CA21" i="258"/>
  <c r="CA15" i="258" s="1"/>
  <c r="CA17" i="258" s="1"/>
  <c r="BO269" i="264"/>
  <c r="BO280" i="264" s="1"/>
  <c r="BO20" i="353"/>
  <c r="BZ28" i="262"/>
  <c r="BZ29" i="262" s="1"/>
  <c r="BZ43" i="262"/>
  <c r="AY79" i="258"/>
  <c r="AZ73" i="258"/>
  <c r="AZ41" i="258" s="1"/>
  <c r="AZ43" i="258" s="1"/>
  <c r="AZ47" i="258" s="1"/>
  <c r="AY82" i="49"/>
  <c r="AY83" i="49" s="1"/>
  <c r="BB74" i="258"/>
  <c r="BB42" i="258"/>
  <c r="AY52" i="258"/>
  <c r="AY53" i="258" s="1"/>
  <c r="AY12" i="262"/>
  <c r="AY272" i="264"/>
  <c r="AY283" i="264" s="1"/>
  <c r="BP38" i="353"/>
  <c r="BO44" i="353"/>
  <c r="BO75" i="49"/>
  <c r="BA37" i="258" l="1"/>
  <c r="BC56" i="262"/>
  <c r="BC57" i="262" s="1"/>
  <c r="BC66" i="262"/>
  <c r="BD36" i="346"/>
  <c r="BD13" i="49" s="1"/>
  <c r="BD15" i="49" s="1"/>
  <c r="BD41" i="262" s="1"/>
  <c r="BD41" i="346"/>
  <c r="BD42" i="346" s="1"/>
  <c r="BD42" i="262"/>
  <c r="BB91" i="262"/>
  <c r="BB38" i="49" s="1"/>
  <c r="BB39" i="49" s="1"/>
  <c r="BB96" i="262"/>
  <c r="BB97" i="262" s="1"/>
  <c r="BB76" i="49" s="1"/>
  <c r="BB77" i="49" s="1"/>
  <c r="AX91" i="49"/>
  <c r="AX92" i="49" s="1"/>
  <c r="AY10" i="264"/>
  <c r="AY11" i="264" s="1"/>
  <c r="AY13" i="264" s="1"/>
  <c r="AY15" i="264" s="1"/>
  <c r="AY54" i="258"/>
  <c r="AY273" i="264"/>
  <c r="AY284" i="264" s="1"/>
  <c r="BO14" i="49"/>
  <c r="BO45" i="49"/>
  <c r="AY69" i="49"/>
  <c r="AY71" i="49" s="1"/>
  <c r="AY79" i="49" s="1"/>
  <c r="AY94" i="49" s="1"/>
  <c r="AY95" i="49" s="1"/>
  <c r="BP17" i="353"/>
  <c r="BP19" i="353" s="1"/>
  <c r="BP41" i="353"/>
  <c r="CA9" i="264"/>
  <c r="CA23" i="258"/>
  <c r="CA24" i="258" s="1"/>
  <c r="CA18" i="258"/>
  <c r="CA271" i="264"/>
  <c r="H17" i="258"/>
  <c r="AZ48" i="258"/>
  <c r="AY20" i="49"/>
  <c r="AY52" i="49"/>
  <c r="CA26" i="262"/>
  <c r="CA19" i="262" s="1"/>
  <c r="CA23" i="262" s="1"/>
  <c r="BZ32" i="262"/>
  <c r="BB93" i="264" l="1"/>
  <c r="BB94" i="264" s="1"/>
  <c r="BB96" i="264" s="1"/>
  <c r="BB97" i="264" s="1"/>
  <c r="BB100" i="264" s="1"/>
  <c r="BB43" i="49"/>
  <c r="BB47" i="49" s="1"/>
  <c r="BB50" i="49" s="1"/>
  <c r="BB37" i="258" s="1"/>
  <c r="BC67" i="262"/>
  <c r="BC68" i="262" s="1"/>
  <c r="BC72" i="262" s="1"/>
  <c r="BC73" i="262" s="1"/>
  <c r="BC95" i="262" s="1"/>
  <c r="BC62" i="262"/>
  <c r="BC63" i="262" s="1"/>
  <c r="BD60" i="262" s="1"/>
  <c r="BD55" i="262" s="1"/>
  <c r="BD44" i="262"/>
  <c r="BE39" i="346"/>
  <c r="BD46" i="346"/>
  <c r="BD64" i="49"/>
  <c r="BD65" i="49" s="1"/>
  <c r="BB59" i="264"/>
  <c r="BB61" i="264" s="1"/>
  <c r="BB287" i="264"/>
  <c r="BB289" i="264" s="1"/>
  <c r="BB100" i="262"/>
  <c r="BC94" i="262"/>
  <c r="BC86" i="262" s="1"/>
  <c r="BB291" i="264"/>
  <c r="BB292" i="264" s="1"/>
  <c r="BB294" i="264" s="1"/>
  <c r="BB296" i="264" s="1"/>
  <c r="BB27" i="264"/>
  <c r="H271" i="264"/>
  <c r="H9" i="264"/>
  <c r="H23" i="258"/>
  <c r="CA28" i="262"/>
  <c r="CA29" i="262" s="1"/>
  <c r="CA32" i="262" s="1"/>
  <c r="CA43" i="262"/>
  <c r="H23" i="262"/>
  <c r="AZ51" i="258"/>
  <c r="AZ61" i="258"/>
  <c r="AZ62" i="258" s="1"/>
  <c r="AZ10" i="262"/>
  <c r="AZ11" i="262" s="1"/>
  <c r="AZ75" i="258"/>
  <c r="AZ76" i="258" s="1"/>
  <c r="BQ38" i="353"/>
  <c r="BP44" i="353"/>
  <c r="BP75" i="49"/>
  <c r="CA49" i="49"/>
  <c r="H18" i="258"/>
  <c r="H49" i="49" s="1"/>
  <c r="H49" i="265" s="1"/>
  <c r="K49" i="265" s="1"/>
  <c r="BP269" i="264"/>
  <c r="BP280" i="264" s="1"/>
  <c r="BP20" i="353"/>
  <c r="AY53" i="49"/>
  <c r="AY54" i="49" s="1"/>
  <c r="AY57" i="49" s="1"/>
  <c r="AY58" i="49" s="1"/>
  <c r="AY21" i="49"/>
  <c r="AY22" i="49" s="1"/>
  <c r="AY25" i="49" s="1"/>
  <c r="AY26" i="49" s="1"/>
  <c r="CA27" i="258"/>
  <c r="F29" i="258" s="1"/>
  <c r="F30" i="258" s="1"/>
  <c r="CA81" i="49"/>
  <c r="AY299" i="264"/>
  <c r="AY65" i="264"/>
  <c r="AY67" i="264" s="1"/>
  <c r="AY32" i="264"/>
  <c r="BC82" i="262" l="1"/>
  <c r="BC83" i="262" s="1"/>
  <c r="BC88" i="262" s="1"/>
  <c r="BC74" i="262"/>
  <c r="BC17" i="49" s="1"/>
  <c r="BC18" i="49" s="1"/>
  <c r="BC42" i="258" s="1"/>
  <c r="BC87" i="262"/>
  <c r="BD47" i="262"/>
  <c r="BD48" i="262" s="1"/>
  <c r="BD51" i="262"/>
  <c r="BD52" i="262" s="1"/>
  <c r="BD61" i="262" s="1"/>
  <c r="BE10" i="346"/>
  <c r="BE31" i="346"/>
  <c r="BE35" i="346" s="1"/>
  <c r="AY303" i="264"/>
  <c r="AY304" i="264" s="1"/>
  <c r="AY306" i="264" s="1"/>
  <c r="AY308" i="264" s="1"/>
  <c r="AY301" i="264"/>
  <c r="BB60" i="258"/>
  <c r="AZ24" i="49"/>
  <c r="AY88" i="49"/>
  <c r="AY89" i="49" s="1"/>
  <c r="BP45" i="49"/>
  <c r="BP14" i="49"/>
  <c r="AZ272" i="264"/>
  <c r="AZ283" i="264" s="1"/>
  <c r="AZ12" i="262"/>
  <c r="AZ52" i="258"/>
  <c r="AZ53" i="258" s="1"/>
  <c r="BA59" i="258"/>
  <c r="BA36" i="258" s="1"/>
  <c r="BA38" i="258" s="1"/>
  <c r="BA46" i="258" s="1"/>
  <c r="AZ68" i="49"/>
  <c r="AZ65" i="258"/>
  <c r="AZ56" i="49"/>
  <c r="AY91" i="49"/>
  <c r="AY92" i="49" s="1"/>
  <c r="L49" i="265"/>
  <c r="J49" i="265"/>
  <c r="BQ17" i="353"/>
  <c r="BQ19" i="353" s="1"/>
  <c r="BQ41" i="353"/>
  <c r="BA73" i="258"/>
  <c r="BA41" i="258" s="1"/>
  <c r="BA43" i="258" s="1"/>
  <c r="BA47" i="258" s="1"/>
  <c r="AZ79" i="258"/>
  <c r="AZ82" i="49"/>
  <c r="AZ83" i="49" s="1"/>
  <c r="H43" i="262"/>
  <c r="H28" i="262"/>
  <c r="BC74" i="258" l="1"/>
  <c r="BC90" i="262"/>
  <c r="BC268" i="264" s="1"/>
  <c r="BC279" i="264" s="1"/>
  <c r="BD66" i="262"/>
  <c r="BD56" i="262"/>
  <c r="BD57" i="262" s="1"/>
  <c r="BE36" i="346"/>
  <c r="BE13" i="49" s="1"/>
  <c r="BE15" i="49" s="1"/>
  <c r="BE41" i="262" s="1"/>
  <c r="BE41" i="346"/>
  <c r="BE42" i="346" s="1"/>
  <c r="BE42" i="262"/>
  <c r="BQ75" i="49"/>
  <c r="BR38" i="353"/>
  <c r="BQ44" i="353"/>
  <c r="BA48" i="258"/>
  <c r="AZ52" i="49"/>
  <c r="AZ20" i="49"/>
  <c r="AZ273" i="264"/>
  <c r="AZ284" i="264" s="1"/>
  <c r="AZ10" i="264"/>
  <c r="AZ11" i="264" s="1"/>
  <c r="AZ13" i="264" s="1"/>
  <c r="AZ15" i="264" s="1"/>
  <c r="AZ54" i="258"/>
  <c r="BQ269" i="264"/>
  <c r="BQ280" i="264" s="1"/>
  <c r="BQ20" i="353"/>
  <c r="AZ69" i="49"/>
  <c r="AZ71" i="49" s="1"/>
  <c r="AZ79" i="49" s="1"/>
  <c r="AZ94" i="49" s="1"/>
  <c r="AZ95" i="49" s="1"/>
  <c r="BC91" i="262" l="1"/>
  <c r="BC38" i="49" s="1"/>
  <c r="BC39" i="49" s="1"/>
  <c r="BC96" i="262"/>
  <c r="BC97" i="262" s="1"/>
  <c r="BC100" i="262" s="1"/>
  <c r="BE44" i="262"/>
  <c r="BD62" i="262"/>
  <c r="BD63" i="262" s="1"/>
  <c r="BE60" i="262" s="1"/>
  <c r="BE55" i="262" s="1"/>
  <c r="BD67" i="262"/>
  <c r="BD68" i="262" s="1"/>
  <c r="BD72" i="262" s="1"/>
  <c r="BD73" i="262" s="1"/>
  <c r="BD95" i="262" s="1"/>
  <c r="BE46" i="346"/>
  <c r="BF39" i="346"/>
  <c r="BE64" i="49"/>
  <c r="BE65" i="49" s="1"/>
  <c r="AZ53" i="49"/>
  <c r="AZ54" i="49" s="1"/>
  <c r="AZ57" i="49" s="1"/>
  <c r="AZ58" i="49" s="1"/>
  <c r="AZ21" i="49"/>
  <c r="AZ22" i="49" s="1"/>
  <c r="AZ25" i="49" s="1"/>
  <c r="AZ26" i="49" s="1"/>
  <c r="BR17" i="353"/>
  <c r="BR19" i="353" s="1"/>
  <c r="BR41" i="353"/>
  <c r="AZ32" i="264"/>
  <c r="AZ299" i="264"/>
  <c r="AZ65" i="264"/>
  <c r="AZ67" i="264" s="1"/>
  <c r="BA75" i="258"/>
  <c r="BA76" i="258" s="1"/>
  <c r="BA61" i="258"/>
  <c r="BA62" i="258" s="1"/>
  <c r="BA51" i="258"/>
  <c r="BA10" i="262"/>
  <c r="BA11" i="262" s="1"/>
  <c r="BQ14" i="49"/>
  <c r="BQ45" i="49"/>
  <c r="BC287" i="264" l="1"/>
  <c r="BC289" i="264" s="1"/>
  <c r="BC43" i="49"/>
  <c r="BC47" i="49" s="1"/>
  <c r="BC50" i="49" s="1"/>
  <c r="BC60" i="258" s="1"/>
  <c r="BC93" i="264"/>
  <c r="BC94" i="264" s="1"/>
  <c r="BC96" i="264" s="1"/>
  <c r="BC97" i="264" s="1"/>
  <c r="BC100" i="264" s="1"/>
  <c r="BC27" i="264"/>
  <c r="BC59" i="264"/>
  <c r="BC61" i="264" s="1"/>
  <c r="BC291" i="264"/>
  <c r="BC292" i="264" s="1"/>
  <c r="BC294" i="264" s="1"/>
  <c r="BC296" i="264" s="1"/>
  <c r="BC76" i="49"/>
  <c r="BC77" i="49" s="1"/>
  <c r="BD94" i="262"/>
  <c r="BD86" i="262" s="1"/>
  <c r="BD87" i="262"/>
  <c r="BD82" i="262"/>
  <c r="BD83" i="262" s="1"/>
  <c r="BD88" i="262" s="1"/>
  <c r="BD74" i="262"/>
  <c r="BD17" i="49" s="1"/>
  <c r="BD18" i="49" s="1"/>
  <c r="BD42" i="258" s="1"/>
  <c r="BE51" i="262"/>
  <c r="BE52" i="262" s="1"/>
  <c r="BE61" i="262" s="1"/>
  <c r="BE47" i="262"/>
  <c r="BE48" i="262" s="1"/>
  <c r="BF10" i="346"/>
  <c r="BF31" i="346"/>
  <c r="BF35" i="346" s="1"/>
  <c r="AZ303" i="264"/>
  <c r="AZ304" i="264" s="1"/>
  <c r="AZ306" i="264" s="1"/>
  <c r="AZ308" i="264" s="1"/>
  <c r="AZ301" i="264"/>
  <c r="BR44" i="353"/>
  <c r="BR75" i="49"/>
  <c r="BS38" i="353"/>
  <c r="BA272" i="264"/>
  <c r="BA283" i="264" s="1"/>
  <c r="BA12" i="262"/>
  <c r="BA52" i="258"/>
  <c r="BA53" i="258" s="1"/>
  <c r="BB59" i="258"/>
  <c r="BB36" i="258" s="1"/>
  <c r="BB38" i="258" s="1"/>
  <c r="BB46" i="258" s="1"/>
  <c r="BA65" i="258"/>
  <c r="BA68" i="49"/>
  <c r="BR269" i="264"/>
  <c r="BR280" i="264" s="1"/>
  <c r="BR20" i="353"/>
  <c r="AZ88" i="49"/>
  <c r="AZ89" i="49" s="1"/>
  <c r="BA24" i="49"/>
  <c r="BA56" i="49"/>
  <c r="AZ91" i="49"/>
  <c r="AZ92" i="49" s="1"/>
  <c r="BA82" i="49"/>
  <c r="BA83" i="49" s="1"/>
  <c r="BB73" i="258"/>
  <c r="BB41" i="258" s="1"/>
  <c r="BB43" i="258" s="1"/>
  <c r="BB47" i="258" s="1"/>
  <c r="BA79" i="258"/>
  <c r="BC37" i="258" l="1"/>
  <c r="BD90" i="262"/>
  <c r="BD268" i="264" s="1"/>
  <c r="BD279" i="264" s="1"/>
  <c r="BD74" i="258"/>
  <c r="BE66" i="262"/>
  <c r="BE56" i="262"/>
  <c r="BE57" i="262" s="1"/>
  <c r="BF36" i="346"/>
  <c r="BF13" i="49" s="1"/>
  <c r="BF15" i="49" s="1"/>
  <c r="BF41" i="262" s="1"/>
  <c r="BF42" i="262"/>
  <c r="BF41" i="346"/>
  <c r="BF42" i="346" s="1"/>
  <c r="BA69" i="49"/>
  <c r="BA71" i="49" s="1"/>
  <c r="BA79" i="49" s="1"/>
  <c r="BA94" i="49" s="1"/>
  <c r="BA95" i="49" s="1"/>
  <c r="BS17" i="353"/>
  <c r="BS19" i="353" s="1"/>
  <c r="BS41" i="353"/>
  <c r="BA54" i="258"/>
  <c r="BA10" i="264"/>
  <c r="BA11" i="264" s="1"/>
  <c r="BA13" i="264" s="1"/>
  <c r="BA15" i="264" s="1"/>
  <c r="BA273" i="264"/>
  <c r="BA284" i="264" s="1"/>
  <c r="BR45" i="49"/>
  <c r="BR14" i="49"/>
  <c r="BB48" i="258"/>
  <c r="BA52" i="49"/>
  <c r="BA20" i="49"/>
  <c r="BD96" i="262" l="1"/>
  <c r="BD97" i="262" s="1"/>
  <c r="BD100" i="262" s="1"/>
  <c r="BD91" i="262"/>
  <c r="BD38" i="49" s="1"/>
  <c r="BD39" i="49" s="1"/>
  <c r="BF44" i="262"/>
  <c r="BE62" i="262"/>
  <c r="BE63" i="262" s="1"/>
  <c r="BF60" i="262" s="1"/>
  <c r="BF55" i="262" s="1"/>
  <c r="BE67" i="262"/>
  <c r="BE68" i="262" s="1"/>
  <c r="BE72" i="262" s="1"/>
  <c r="BE73" i="262" s="1"/>
  <c r="BE82" i="262" s="1"/>
  <c r="BE83" i="262" s="1"/>
  <c r="BE88" i="262" s="1"/>
  <c r="BF46" i="346"/>
  <c r="BG39" i="346"/>
  <c r="BF64" i="49"/>
  <c r="BF65" i="49" s="1"/>
  <c r="BB75" i="258"/>
  <c r="BB76" i="258" s="1"/>
  <c r="BB51" i="258"/>
  <c r="BB61" i="258"/>
  <c r="BB62" i="258" s="1"/>
  <c r="BB10" i="262"/>
  <c r="BB11" i="262" s="1"/>
  <c r="BA32" i="264"/>
  <c r="BA299" i="264"/>
  <c r="BA65" i="264"/>
  <c r="BA67" i="264" s="1"/>
  <c r="BS75" i="49"/>
  <c r="BT38" i="353"/>
  <c r="BS44" i="353"/>
  <c r="BA53" i="49"/>
  <c r="BA54" i="49" s="1"/>
  <c r="BA57" i="49" s="1"/>
  <c r="BA58" i="49" s="1"/>
  <c r="BA21" i="49"/>
  <c r="BA22" i="49" s="1"/>
  <c r="BA25" i="49" s="1"/>
  <c r="BA26" i="49" s="1"/>
  <c r="BS20" i="353"/>
  <c r="BS269" i="264"/>
  <c r="BS280" i="264" s="1"/>
  <c r="BD43" i="49" l="1"/>
  <c r="BE94" i="262"/>
  <c r="BE86" i="262" s="1"/>
  <c r="BD76" i="49"/>
  <c r="BD77" i="49" s="1"/>
  <c r="BD287" i="264"/>
  <c r="BD289" i="264" s="1"/>
  <c r="BD291" i="264"/>
  <c r="BD292" i="264" s="1"/>
  <c r="BD294" i="264" s="1"/>
  <c r="BD296" i="264" s="1"/>
  <c r="BD59" i="264"/>
  <c r="BD61" i="264" s="1"/>
  <c r="BD93" i="264"/>
  <c r="BD94" i="264" s="1"/>
  <c r="BD96" i="264" s="1"/>
  <c r="BD97" i="264" s="1"/>
  <c r="BD100" i="264" s="1"/>
  <c r="BD27" i="264"/>
  <c r="BE74" i="262"/>
  <c r="BE17" i="49" s="1"/>
  <c r="BE18" i="49" s="1"/>
  <c r="BE74" i="258" s="1"/>
  <c r="BE87" i="262"/>
  <c r="BE90" i="262" s="1"/>
  <c r="BE268" i="264" s="1"/>
  <c r="BE279" i="264" s="1"/>
  <c r="BE95" i="262"/>
  <c r="BF51" i="262"/>
  <c r="BF52" i="262" s="1"/>
  <c r="BF61" i="262" s="1"/>
  <c r="BF47" i="262"/>
  <c r="BF48" i="262" s="1"/>
  <c r="BG31" i="346"/>
  <c r="BG35" i="346" s="1"/>
  <c r="BG10" i="346"/>
  <c r="BA303" i="264"/>
  <c r="BA304" i="264" s="1"/>
  <c r="BA306" i="264" s="1"/>
  <c r="BA308" i="264" s="1"/>
  <c r="BA301" i="264"/>
  <c r="BA88" i="49"/>
  <c r="BA89" i="49" s="1"/>
  <c r="BB24" i="49"/>
  <c r="BB56" i="49"/>
  <c r="BA91" i="49"/>
  <c r="BA92" i="49" s="1"/>
  <c r="BT17" i="353"/>
  <c r="BT19" i="353" s="1"/>
  <c r="BT41" i="353"/>
  <c r="BB68" i="49"/>
  <c r="BB65" i="258"/>
  <c r="BC59" i="258"/>
  <c r="BC36" i="258" s="1"/>
  <c r="BC38" i="258" s="1"/>
  <c r="BC46" i="258" s="1"/>
  <c r="BS45" i="49"/>
  <c r="BS14" i="49"/>
  <c r="BB52" i="258"/>
  <c r="BB53" i="258" s="1"/>
  <c r="BB12" i="262"/>
  <c r="BB272" i="264"/>
  <c r="BB283" i="264" s="1"/>
  <c r="BB82" i="49"/>
  <c r="BB83" i="49" s="1"/>
  <c r="BB79" i="258"/>
  <c r="BC73" i="258"/>
  <c r="BC41" i="258" s="1"/>
  <c r="BC43" i="258" s="1"/>
  <c r="BC47" i="258" s="1"/>
  <c r="BD47" i="49" l="1"/>
  <c r="BD50" i="49" s="1"/>
  <c r="BE42" i="258"/>
  <c r="BF66" i="262"/>
  <c r="BF56" i="262"/>
  <c r="BF57" i="262" s="1"/>
  <c r="BG42" i="262"/>
  <c r="BG36" i="346"/>
  <c r="BG13" i="49" s="1"/>
  <c r="BG15" i="49" s="1"/>
  <c r="BG41" i="262" s="1"/>
  <c r="BG41" i="346"/>
  <c r="BG42" i="346" s="1"/>
  <c r="BE91" i="262"/>
  <c r="BE38" i="49" s="1"/>
  <c r="BE39" i="49" s="1"/>
  <c r="BE96" i="262"/>
  <c r="BE97" i="262" s="1"/>
  <c r="BF94" i="262" s="1"/>
  <c r="BF86" i="262" s="1"/>
  <c r="BC48" i="258"/>
  <c r="BC61" i="258" s="1"/>
  <c r="BC62" i="258" s="1"/>
  <c r="BB20" i="49"/>
  <c r="BB52" i="49"/>
  <c r="BT20" i="353"/>
  <c r="BT269" i="264"/>
  <c r="BT280" i="264" s="1"/>
  <c r="BB273" i="264"/>
  <c r="BB284" i="264" s="1"/>
  <c r="BB10" i="264"/>
  <c r="BB11" i="264" s="1"/>
  <c r="BB13" i="264" s="1"/>
  <c r="BB15" i="264" s="1"/>
  <c r="BB54" i="258"/>
  <c r="BB69" i="49"/>
  <c r="BB71" i="49" s="1"/>
  <c r="BB79" i="49" s="1"/>
  <c r="BB94" i="49" s="1"/>
  <c r="BB95" i="49" s="1"/>
  <c r="BT75" i="49"/>
  <c r="BT44" i="353"/>
  <c r="BU38" i="353"/>
  <c r="BD37" i="258" l="1"/>
  <c r="BD60" i="258"/>
  <c r="BE27" i="264"/>
  <c r="BE43" i="49"/>
  <c r="BE47" i="49" s="1"/>
  <c r="BE50" i="49" s="1"/>
  <c r="BE60" i="258" s="1"/>
  <c r="BG44" i="262"/>
  <c r="BG47" i="262" s="1"/>
  <c r="BG48" i="262" s="1"/>
  <c r="BG66" i="262" s="1"/>
  <c r="BF67" i="262"/>
  <c r="BF68" i="262" s="1"/>
  <c r="BF72" i="262" s="1"/>
  <c r="BF73" i="262" s="1"/>
  <c r="BF95" i="262" s="1"/>
  <c r="BF62" i="262"/>
  <c r="BF63" i="262" s="1"/>
  <c r="BG60" i="262" s="1"/>
  <c r="BG55" i="262" s="1"/>
  <c r="BH39" i="346"/>
  <c r="BG64" i="49"/>
  <c r="BG65" i="49" s="1"/>
  <c r="BG46" i="346"/>
  <c r="BE76" i="49"/>
  <c r="BE77" i="49" s="1"/>
  <c r="BE100" i="262"/>
  <c r="BE287" i="264"/>
  <c r="BE289" i="264" s="1"/>
  <c r="BE291" i="264"/>
  <c r="BE292" i="264" s="1"/>
  <c r="BE294" i="264" s="1"/>
  <c r="BE296" i="264" s="1"/>
  <c r="BE59" i="264"/>
  <c r="BE61" i="264" s="1"/>
  <c r="BE93" i="264"/>
  <c r="BE94" i="264" s="1"/>
  <c r="BE96" i="264" s="1"/>
  <c r="BE97" i="264" s="1"/>
  <c r="BE100" i="264" s="1"/>
  <c r="BC10" i="262"/>
  <c r="BC11" i="262" s="1"/>
  <c r="BC52" i="258" s="1"/>
  <c r="BC75" i="258"/>
  <c r="BC76" i="258" s="1"/>
  <c r="BC79" i="258" s="1"/>
  <c r="BC51" i="258"/>
  <c r="BB21" i="49"/>
  <c r="BB22" i="49" s="1"/>
  <c r="BB25" i="49" s="1"/>
  <c r="BB26" i="49" s="1"/>
  <c r="BB53" i="49"/>
  <c r="BB54" i="49" s="1"/>
  <c r="BB57" i="49" s="1"/>
  <c r="BB58" i="49" s="1"/>
  <c r="BT14" i="49"/>
  <c r="BT45" i="49"/>
  <c r="BC68" i="49"/>
  <c r="BD59" i="258"/>
  <c r="BD36" i="258" s="1"/>
  <c r="BC65" i="258"/>
  <c r="BU17" i="353"/>
  <c r="BU19" i="353" s="1"/>
  <c r="BU41" i="353"/>
  <c r="BB299" i="264"/>
  <c r="BB32" i="264"/>
  <c r="BB65" i="264"/>
  <c r="BB67" i="264" s="1"/>
  <c r="BD38" i="258" l="1"/>
  <c r="BD46" i="258" s="1"/>
  <c r="BG56" i="262"/>
  <c r="BG57" i="262" s="1"/>
  <c r="BG62" i="262" s="1"/>
  <c r="BG51" i="262"/>
  <c r="BG52" i="262" s="1"/>
  <c r="BG61" i="262" s="1"/>
  <c r="BF74" i="262"/>
  <c r="BF17" i="49" s="1"/>
  <c r="BF18" i="49" s="1"/>
  <c r="BF42" i="258" s="1"/>
  <c r="BF87" i="262"/>
  <c r="BF82" i="262"/>
  <c r="BF83" i="262" s="1"/>
  <c r="BF88" i="262" s="1"/>
  <c r="BH10" i="346"/>
  <c r="BH31" i="346"/>
  <c r="BH35" i="346" s="1"/>
  <c r="BB303" i="264"/>
  <c r="BB304" i="264" s="1"/>
  <c r="BB306" i="264" s="1"/>
  <c r="BB308" i="264" s="1"/>
  <c r="BB301" i="264"/>
  <c r="BE37" i="258"/>
  <c r="BD73" i="258"/>
  <c r="BD41" i="258" s="1"/>
  <c r="BD43" i="258" s="1"/>
  <c r="BD47" i="258" s="1"/>
  <c r="BC12" i="262"/>
  <c r="BC52" i="49" s="1"/>
  <c r="BC272" i="264"/>
  <c r="BC283" i="264" s="1"/>
  <c r="BC53" i="258"/>
  <c r="BC54" i="258" s="1"/>
  <c r="BC82" i="49"/>
  <c r="BC83" i="49" s="1"/>
  <c r="BC69" i="49"/>
  <c r="BC71" i="49" s="1"/>
  <c r="BC79" i="49" s="1"/>
  <c r="BC56" i="49"/>
  <c r="BB91" i="49"/>
  <c r="BB92" i="49" s="1"/>
  <c r="BU269" i="264"/>
  <c r="BU280" i="264" s="1"/>
  <c r="BU20" i="353"/>
  <c r="BV38" i="353"/>
  <c r="BU75" i="49"/>
  <c r="BU44" i="353"/>
  <c r="BB88" i="49"/>
  <c r="BB89" i="49" s="1"/>
  <c r="BC24" i="49"/>
  <c r="BD48" i="258" l="1"/>
  <c r="BD10" i="262" s="1"/>
  <c r="BD11" i="262" s="1"/>
  <c r="BD272" i="264" s="1"/>
  <c r="BD283" i="264" s="1"/>
  <c r="BG63" i="262"/>
  <c r="BH60" i="262" s="1"/>
  <c r="BH55" i="262" s="1"/>
  <c r="BF74" i="258"/>
  <c r="BF90" i="262"/>
  <c r="BF96" i="262" s="1"/>
  <c r="BF97" i="262" s="1"/>
  <c r="BF100" i="262" s="1"/>
  <c r="BG67" i="262"/>
  <c r="BG68" i="262" s="1"/>
  <c r="BG72" i="262" s="1"/>
  <c r="BG73" i="262" s="1"/>
  <c r="BH41" i="346"/>
  <c r="BH42" i="346" s="1"/>
  <c r="BH42" i="262"/>
  <c r="BH36" i="346"/>
  <c r="BH13" i="49" s="1"/>
  <c r="BH15" i="49" s="1"/>
  <c r="BH41" i="262" s="1"/>
  <c r="BC20" i="49"/>
  <c r="BC94" i="49"/>
  <c r="BC95" i="49" s="1"/>
  <c r="BC273" i="264"/>
  <c r="BC284" i="264" s="1"/>
  <c r="BC10" i="264"/>
  <c r="BC11" i="264" s="1"/>
  <c r="BC13" i="264" s="1"/>
  <c r="BC15" i="264" s="1"/>
  <c r="BC32" i="264" s="1"/>
  <c r="BU45" i="49"/>
  <c r="BU14" i="49"/>
  <c r="BC53" i="49"/>
  <c r="BC54" i="49" s="1"/>
  <c r="BC57" i="49" s="1"/>
  <c r="BC58" i="49" s="1"/>
  <c r="BC21" i="49"/>
  <c r="BV17" i="353"/>
  <c r="BV19" i="353" s="1"/>
  <c r="BV41" i="353"/>
  <c r="BG94" i="262" l="1"/>
  <c r="BG86" i="262" s="1"/>
  <c r="BD61" i="258"/>
  <c r="BD62" i="258" s="1"/>
  <c r="BD68" i="49" s="1"/>
  <c r="BD69" i="49" s="1"/>
  <c r="BD71" i="49" s="1"/>
  <c r="BD79" i="49" s="1"/>
  <c r="BD51" i="258"/>
  <c r="BD75" i="258"/>
  <c r="BD76" i="258" s="1"/>
  <c r="BE73" i="258" s="1"/>
  <c r="BE41" i="258" s="1"/>
  <c r="BE43" i="258" s="1"/>
  <c r="BE47" i="258" s="1"/>
  <c r="BF268" i="264"/>
  <c r="BF279" i="264" s="1"/>
  <c r="BF76" i="49"/>
  <c r="BF77" i="49" s="1"/>
  <c r="BF91" i="262"/>
  <c r="BF38" i="49" s="1"/>
  <c r="BF39" i="49" s="1"/>
  <c r="BH44" i="262"/>
  <c r="BH46" i="346"/>
  <c r="BI39" i="346"/>
  <c r="BH64" i="49"/>
  <c r="BH65" i="49" s="1"/>
  <c r="BG87" i="262"/>
  <c r="BG74" i="262"/>
  <c r="BG17" i="49" s="1"/>
  <c r="BG18" i="49" s="1"/>
  <c r="BC22" i="49"/>
  <c r="BC25" i="49" s="1"/>
  <c r="BC26" i="49" s="1"/>
  <c r="BD24" i="49" s="1"/>
  <c r="BD12" i="262"/>
  <c r="BD20" i="49" s="1"/>
  <c r="BD79" i="258"/>
  <c r="BD52" i="258"/>
  <c r="BC299" i="264"/>
  <c r="BC303" i="264" s="1"/>
  <c r="BC304" i="264" s="1"/>
  <c r="BC306" i="264" s="1"/>
  <c r="BC308" i="264" s="1"/>
  <c r="BC65" i="264"/>
  <c r="BC67" i="264" s="1"/>
  <c r="BD56" i="49"/>
  <c r="BC91" i="49"/>
  <c r="BC92" i="49" s="1"/>
  <c r="BV269" i="264"/>
  <c r="BV280" i="264" s="1"/>
  <c r="BV20" i="353"/>
  <c r="BV44" i="353"/>
  <c r="BW38" i="353"/>
  <c r="BV75" i="49"/>
  <c r="BG82" i="262"/>
  <c r="BG83" i="262" s="1"/>
  <c r="BG88" i="262" s="1"/>
  <c r="BG95" i="262"/>
  <c r="BE59" i="258" l="1"/>
  <c r="BE36" i="258" s="1"/>
  <c r="BE38" i="258" s="1"/>
  <c r="BE46" i="258" s="1"/>
  <c r="BE48" i="258" s="1"/>
  <c r="BC301" i="264"/>
  <c r="BD65" i="258"/>
  <c r="BD53" i="258"/>
  <c r="BD10" i="264" s="1"/>
  <c r="BD11" i="264" s="1"/>
  <c r="BD13" i="264" s="1"/>
  <c r="BD15" i="264" s="1"/>
  <c r="BD65" i="264" s="1"/>
  <c r="BD67" i="264" s="1"/>
  <c r="BD82" i="49"/>
  <c r="BD83" i="49" s="1"/>
  <c r="BD94" i="49" s="1"/>
  <c r="BD95" i="49" s="1"/>
  <c r="BF59" i="264"/>
  <c r="BF61" i="264" s="1"/>
  <c r="BF43" i="49"/>
  <c r="BF47" i="49" s="1"/>
  <c r="BF50" i="49" s="1"/>
  <c r="BF37" i="258" s="1"/>
  <c r="BF93" i="264"/>
  <c r="BF94" i="264" s="1"/>
  <c r="BF96" i="264" s="1"/>
  <c r="BF97" i="264" s="1"/>
  <c r="BF100" i="264" s="1"/>
  <c r="BF27" i="264"/>
  <c r="BF291" i="264"/>
  <c r="BF292" i="264" s="1"/>
  <c r="BF294" i="264" s="1"/>
  <c r="BF296" i="264" s="1"/>
  <c r="BF287" i="264"/>
  <c r="BF289" i="264" s="1"/>
  <c r="BH51" i="262"/>
  <c r="BH52" i="262" s="1"/>
  <c r="BH61" i="262" s="1"/>
  <c r="BH47" i="262"/>
  <c r="BH48" i="262" s="1"/>
  <c r="BI31" i="346"/>
  <c r="BI35" i="346" s="1"/>
  <c r="BI10" i="346"/>
  <c r="BG90" i="262"/>
  <c r="BG91" i="262" s="1"/>
  <c r="BG38" i="49" s="1"/>
  <c r="BG39" i="49" s="1"/>
  <c r="BG43" i="49" s="1"/>
  <c r="BG47" i="49" s="1"/>
  <c r="BD52" i="49"/>
  <c r="BC88" i="49"/>
  <c r="BC89" i="49" s="1"/>
  <c r="BG74" i="258"/>
  <c r="BG42" i="258"/>
  <c r="BW17" i="353"/>
  <c r="BW19" i="353" s="1"/>
  <c r="BW41" i="353"/>
  <c r="BV45" i="49"/>
  <c r="BV14" i="49"/>
  <c r="BE75" i="258" l="1"/>
  <c r="BE76" i="258" s="1"/>
  <c r="BF73" i="258" s="1"/>
  <c r="BF41" i="258" s="1"/>
  <c r="BF43" i="258" s="1"/>
  <c r="BF47" i="258" s="1"/>
  <c r="BE51" i="258"/>
  <c r="BE61" i="258"/>
  <c r="BE62" i="258" s="1"/>
  <c r="BE68" i="49" s="1"/>
  <c r="BE69" i="49" s="1"/>
  <c r="BE71" i="49" s="1"/>
  <c r="BE79" i="49" s="1"/>
  <c r="BE10" i="262"/>
  <c r="BE11" i="262" s="1"/>
  <c r="BE272" i="264" s="1"/>
  <c r="BE283" i="264" s="1"/>
  <c r="BD273" i="264"/>
  <c r="BD284" i="264" s="1"/>
  <c r="BD54" i="258"/>
  <c r="BD53" i="49" s="1"/>
  <c r="BD54" i="49" s="1"/>
  <c r="BD57" i="49" s="1"/>
  <c r="BD58" i="49" s="1"/>
  <c r="BE56" i="49" s="1"/>
  <c r="BD299" i="264"/>
  <c r="BD303" i="264" s="1"/>
  <c r="BD304" i="264" s="1"/>
  <c r="BD306" i="264" s="1"/>
  <c r="BD308" i="264" s="1"/>
  <c r="BD32" i="264"/>
  <c r="BF60" i="258"/>
  <c r="BH56" i="262"/>
  <c r="BH57" i="262" s="1"/>
  <c r="BH66" i="262"/>
  <c r="BI41" i="346"/>
  <c r="BI42" i="346" s="1"/>
  <c r="BI36" i="346"/>
  <c r="BI13" i="49" s="1"/>
  <c r="BI15" i="49" s="1"/>
  <c r="BI41" i="262" s="1"/>
  <c r="BI42" i="262"/>
  <c r="BG96" i="262"/>
  <c r="BG97" i="262" s="1"/>
  <c r="BG100" i="262" s="1"/>
  <c r="BG268" i="264"/>
  <c r="BG279" i="264" s="1"/>
  <c r="BW20" i="353"/>
  <c r="BW269" i="264"/>
  <c r="BW280" i="264" s="1"/>
  <c r="BW75" i="49"/>
  <c r="BW44" i="353"/>
  <c r="BX38" i="353"/>
  <c r="BG59" i="264"/>
  <c r="BG61" i="264" s="1"/>
  <c r="BG93" i="264"/>
  <c r="BG94" i="264" s="1"/>
  <c r="BG96" i="264" s="1"/>
  <c r="BG50" i="49"/>
  <c r="BG291" i="264"/>
  <c r="BG292" i="264" s="1"/>
  <c r="BG294" i="264" s="1"/>
  <c r="BG296" i="264" s="1"/>
  <c r="BG27" i="264"/>
  <c r="BG287" i="264"/>
  <c r="BG289" i="264" s="1"/>
  <c r="BE79" i="258" l="1"/>
  <c r="BE82" i="49"/>
  <c r="BE83" i="49" s="1"/>
  <c r="BE94" i="49" s="1"/>
  <c r="BE95" i="49" s="1"/>
  <c r="BE65" i="258"/>
  <c r="BF59" i="258"/>
  <c r="BF36" i="258" s="1"/>
  <c r="BF38" i="258" s="1"/>
  <c r="BF46" i="258" s="1"/>
  <c r="BF48" i="258" s="1"/>
  <c r="BE12" i="262"/>
  <c r="BE52" i="49" s="1"/>
  <c r="BE52" i="258"/>
  <c r="BE53" i="258" s="1"/>
  <c r="BE273" i="264" s="1"/>
  <c r="BE284" i="264" s="1"/>
  <c r="BD301" i="264"/>
  <c r="BD21" i="49"/>
  <c r="BD22" i="49" s="1"/>
  <c r="BD25" i="49" s="1"/>
  <c r="BD26" i="49" s="1"/>
  <c r="BE24" i="49" s="1"/>
  <c r="BH67" i="262"/>
  <c r="BH68" i="262" s="1"/>
  <c r="BH72" i="262" s="1"/>
  <c r="BH73" i="262" s="1"/>
  <c r="BH74" i="262" s="1"/>
  <c r="BH17" i="49" s="1"/>
  <c r="BH18" i="49" s="1"/>
  <c r="BH62" i="262"/>
  <c r="BH63" i="262" s="1"/>
  <c r="BI60" i="262" s="1"/>
  <c r="BI55" i="262" s="1"/>
  <c r="BI44" i="262"/>
  <c r="BJ39" i="346"/>
  <c r="BI64" i="49"/>
  <c r="BI65" i="49" s="1"/>
  <c r="BI46" i="346"/>
  <c r="BG76" i="49"/>
  <c r="BG77" i="49" s="1"/>
  <c r="BH94" i="262"/>
  <c r="BH86" i="262" s="1"/>
  <c r="BD91" i="49"/>
  <c r="BD92" i="49" s="1"/>
  <c r="BG60" i="258"/>
  <c r="BG37" i="258"/>
  <c r="BX17" i="353"/>
  <c r="BX19" i="353" s="1"/>
  <c r="BX41" i="353"/>
  <c r="BW14" i="49"/>
  <c r="BW45" i="49"/>
  <c r="BG97" i="264"/>
  <c r="BG100" i="264" s="1"/>
  <c r="BE54" i="258" l="1"/>
  <c r="BE53" i="49" s="1"/>
  <c r="BE54" i="49" s="1"/>
  <c r="BE57" i="49" s="1"/>
  <c r="BE58" i="49" s="1"/>
  <c r="BE10" i="264"/>
  <c r="BE11" i="264" s="1"/>
  <c r="BE13" i="264" s="1"/>
  <c r="BE15" i="264" s="1"/>
  <c r="BE32" i="264" s="1"/>
  <c r="BE20" i="49"/>
  <c r="BD88" i="49"/>
  <c r="BD89" i="49" s="1"/>
  <c r="BH95" i="262"/>
  <c r="BH87" i="262"/>
  <c r="BH82" i="262"/>
  <c r="BH83" i="262" s="1"/>
  <c r="BH88" i="262" s="1"/>
  <c r="BJ10" i="346"/>
  <c r="BJ31" i="346"/>
  <c r="BJ35" i="346" s="1"/>
  <c r="BI51" i="262"/>
  <c r="BI52" i="262" s="1"/>
  <c r="BI61" i="262" s="1"/>
  <c r="BI47" i="262"/>
  <c r="BI48" i="262" s="1"/>
  <c r="BX269" i="264"/>
  <c r="BX280" i="264" s="1"/>
  <c r="BX20" i="353"/>
  <c r="BF61" i="258"/>
  <c r="BF62" i="258" s="1"/>
  <c r="BF10" i="262"/>
  <c r="BF11" i="262" s="1"/>
  <c r="BF75" i="258"/>
  <c r="BF76" i="258" s="1"/>
  <c r="BF51" i="258"/>
  <c r="BH74" i="258"/>
  <c r="BH42" i="258"/>
  <c r="BY38" i="353"/>
  <c r="BX44" i="353"/>
  <c r="BX75" i="49"/>
  <c r="BE21" i="49" l="1"/>
  <c r="BE22" i="49" s="1"/>
  <c r="BE25" i="49" s="1"/>
  <c r="BE26" i="49" s="1"/>
  <c r="BE88" i="49" s="1"/>
  <c r="BE89" i="49" s="1"/>
  <c r="BE299" i="264"/>
  <c r="BE301" i="264" s="1"/>
  <c r="BE65" i="264"/>
  <c r="BE67" i="264" s="1"/>
  <c r="BH90" i="262"/>
  <c r="BH91" i="262" s="1"/>
  <c r="BH38" i="49" s="1"/>
  <c r="BH39" i="49" s="1"/>
  <c r="BI66" i="262"/>
  <c r="BI56" i="262"/>
  <c r="BI57" i="262" s="1"/>
  <c r="BJ42" i="262"/>
  <c r="BJ41" i="346"/>
  <c r="BJ42" i="346" s="1"/>
  <c r="BJ36" i="346"/>
  <c r="BJ13" i="49" s="1"/>
  <c r="BJ15" i="49" s="1"/>
  <c r="BJ41" i="262" s="1"/>
  <c r="BF82" i="49"/>
  <c r="BF83" i="49" s="1"/>
  <c r="BF79" i="258"/>
  <c r="BG73" i="258"/>
  <c r="BG41" i="258" s="1"/>
  <c r="BG43" i="258" s="1"/>
  <c r="BG47" i="258" s="1"/>
  <c r="BY17" i="353"/>
  <c r="BY19" i="353" s="1"/>
  <c r="BY41" i="353"/>
  <c r="BF12" i="262"/>
  <c r="BF52" i="258"/>
  <c r="BF53" i="258" s="1"/>
  <c r="BF272" i="264"/>
  <c r="BF283" i="264" s="1"/>
  <c r="BE91" i="49"/>
  <c r="BE92" i="49" s="1"/>
  <c r="BF56" i="49"/>
  <c r="BF65" i="258"/>
  <c r="BF68" i="49"/>
  <c r="BG59" i="258"/>
  <c r="BG36" i="258" s="1"/>
  <c r="BG38" i="258" s="1"/>
  <c r="BG46" i="258" s="1"/>
  <c r="BX45" i="49"/>
  <c r="BX14" i="49"/>
  <c r="BE303" i="264" l="1"/>
  <c r="BE304" i="264" s="1"/>
  <c r="BE306" i="264" s="1"/>
  <c r="BE308" i="264" s="1"/>
  <c r="BF24" i="49"/>
  <c r="BH27" i="264"/>
  <c r="BH43" i="49"/>
  <c r="BH96" i="262"/>
  <c r="BH97" i="262" s="1"/>
  <c r="BI94" i="262" s="1"/>
  <c r="BI86" i="262" s="1"/>
  <c r="BH291" i="264"/>
  <c r="BH292" i="264" s="1"/>
  <c r="BH294" i="264" s="1"/>
  <c r="BH296" i="264" s="1"/>
  <c r="BH287" i="264"/>
  <c r="BH289" i="264" s="1"/>
  <c r="BH268" i="264"/>
  <c r="BH279" i="264" s="1"/>
  <c r="BH59" i="264"/>
  <c r="BH61" i="264" s="1"/>
  <c r="BH93" i="264"/>
  <c r="BH94" i="264" s="1"/>
  <c r="BH96" i="264" s="1"/>
  <c r="BH97" i="264" s="1"/>
  <c r="BH100" i="264" s="1"/>
  <c r="BJ44" i="262"/>
  <c r="BJ47" i="262" s="1"/>
  <c r="BJ48" i="262" s="1"/>
  <c r="BJ56" i="262" s="1"/>
  <c r="BJ64" i="49"/>
  <c r="BJ65" i="49" s="1"/>
  <c r="BK39" i="346"/>
  <c r="BJ46" i="346"/>
  <c r="BI67" i="262"/>
  <c r="BI68" i="262" s="1"/>
  <c r="BI72" i="262" s="1"/>
  <c r="BI73" i="262" s="1"/>
  <c r="BI74" i="262" s="1"/>
  <c r="BI17" i="49" s="1"/>
  <c r="BI18" i="49" s="1"/>
  <c r="BI62" i="262"/>
  <c r="BI63" i="262" s="1"/>
  <c r="BJ60" i="262" s="1"/>
  <c r="BJ55" i="262" s="1"/>
  <c r="BG48" i="258"/>
  <c r="BG61" i="258" s="1"/>
  <c r="BG62" i="258" s="1"/>
  <c r="BY44" i="353"/>
  <c r="BZ38" i="353"/>
  <c r="BY75" i="49"/>
  <c r="BF69" i="49"/>
  <c r="BF71" i="49" s="1"/>
  <c r="BF79" i="49" s="1"/>
  <c r="BF94" i="49" s="1"/>
  <c r="BF95" i="49" s="1"/>
  <c r="BF54" i="258"/>
  <c r="BF273" i="264"/>
  <c r="BF284" i="264" s="1"/>
  <c r="BF10" i="264"/>
  <c r="BF11" i="264" s="1"/>
  <c r="BF13" i="264" s="1"/>
  <c r="BF15" i="264" s="1"/>
  <c r="BY269" i="264"/>
  <c r="BY280" i="264" s="1"/>
  <c r="BY20" i="353"/>
  <c r="BF52" i="49"/>
  <c r="BF20" i="49"/>
  <c r="BH100" i="262" l="1"/>
  <c r="BH76" i="49"/>
  <c r="BH77" i="49" s="1"/>
  <c r="BH47" i="49"/>
  <c r="BH50" i="49" s="1"/>
  <c r="BH60" i="258" s="1"/>
  <c r="BJ66" i="262"/>
  <c r="BJ51" i="262"/>
  <c r="BJ52" i="262" s="1"/>
  <c r="BJ61" i="262" s="1"/>
  <c r="BI87" i="262"/>
  <c r="BJ57" i="262"/>
  <c r="BJ62" i="262" s="1"/>
  <c r="BI82" i="262"/>
  <c r="BI83" i="262" s="1"/>
  <c r="BI88" i="262" s="1"/>
  <c r="BK10" i="346"/>
  <c r="BK31" i="346"/>
  <c r="BK35" i="346" s="1"/>
  <c r="BI95" i="262"/>
  <c r="BG75" i="258"/>
  <c r="BG76" i="258" s="1"/>
  <c r="BH73" i="258" s="1"/>
  <c r="BH41" i="258" s="1"/>
  <c r="BH43" i="258" s="1"/>
  <c r="BH47" i="258" s="1"/>
  <c r="BG51" i="258"/>
  <c r="BG10" i="262"/>
  <c r="BG11" i="262" s="1"/>
  <c r="BG12" i="262" s="1"/>
  <c r="BI74" i="258"/>
  <c r="BI42" i="258"/>
  <c r="BZ17" i="353"/>
  <c r="BZ19" i="353" s="1"/>
  <c r="BZ41" i="353"/>
  <c r="BY14" i="49"/>
  <c r="BY45" i="49"/>
  <c r="BF21" i="49"/>
  <c r="BF22" i="49" s="1"/>
  <c r="BF25" i="49" s="1"/>
  <c r="BF26" i="49" s="1"/>
  <c r="BF53" i="49"/>
  <c r="BF54" i="49" s="1"/>
  <c r="BF57" i="49" s="1"/>
  <c r="BF58" i="49" s="1"/>
  <c r="BG68" i="49"/>
  <c r="BG69" i="49" s="1"/>
  <c r="BG71" i="49" s="1"/>
  <c r="BG79" i="49" s="1"/>
  <c r="BG65" i="258"/>
  <c r="BH59" i="258"/>
  <c r="BH36" i="258" s="1"/>
  <c r="BF65" i="264"/>
  <c r="BF67" i="264" s="1"/>
  <c r="BF299" i="264"/>
  <c r="BF32" i="264"/>
  <c r="BF303" i="264" l="1"/>
  <c r="BF304" i="264" s="1"/>
  <c r="BF306" i="264" s="1"/>
  <c r="BF308" i="264" s="1"/>
  <c r="BF301" i="264"/>
  <c r="BH37" i="258"/>
  <c r="BH38" i="258" s="1"/>
  <c r="BH46" i="258" s="1"/>
  <c r="BH48" i="258" s="1"/>
  <c r="BJ67" i="262"/>
  <c r="BJ68" i="262" s="1"/>
  <c r="BJ72" i="262" s="1"/>
  <c r="BJ73" i="262" s="1"/>
  <c r="BJ63" i="262"/>
  <c r="BK60" i="262" s="1"/>
  <c r="BK55" i="262" s="1"/>
  <c r="BI90" i="262"/>
  <c r="BI96" i="262" s="1"/>
  <c r="BI97" i="262" s="1"/>
  <c r="BI100" i="262" s="1"/>
  <c r="BK42" i="262"/>
  <c r="BK41" i="346"/>
  <c r="BK42" i="346" s="1"/>
  <c r="BK36" i="346"/>
  <c r="BK13" i="49" s="1"/>
  <c r="BK15" i="49" s="1"/>
  <c r="BK41" i="262" s="1"/>
  <c r="BG79" i="258"/>
  <c r="BG82" i="49"/>
  <c r="BG83" i="49" s="1"/>
  <c r="BG94" i="49" s="1"/>
  <c r="BG95" i="49" s="1"/>
  <c r="BG52" i="258"/>
  <c r="BG53" i="258" s="1"/>
  <c r="BG272" i="264"/>
  <c r="BG283" i="264" s="1"/>
  <c r="BG52" i="49"/>
  <c r="BG20" i="49"/>
  <c r="BG56" i="49"/>
  <c r="BF91" i="49"/>
  <c r="BF92" i="49" s="1"/>
  <c r="BZ44" i="353"/>
  <c r="BZ75" i="49"/>
  <c r="CA38" i="353"/>
  <c r="BG24" i="49"/>
  <c r="BF88" i="49"/>
  <c r="BF89" i="49" s="1"/>
  <c r="BZ20" i="353"/>
  <c r="BZ269" i="264"/>
  <c r="BI91" i="262" l="1"/>
  <c r="BI38" i="49" s="1"/>
  <c r="BI39" i="49" s="1"/>
  <c r="BI268" i="264"/>
  <c r="BI279" i="264" s="1"/>
  <c r="BJ94" i="262"/>
  <c r="BJ86" i="262" s="1"/>
  <c r="BI76" i="49"/>
  <c r="BI77" i="49" s="1"/>
  <c r="BK44" i="262"/>
  <c r="BK47" i="262" s="1"/>
  <c r="BK48" i="262" s="1"/>
  <c r="BK56" i="262" s="1"/>
  <c r="BK57" i="262" s="1"/>
  <c r="BL39" i="346"/>
  <c r="BK46" i="346"/>
  <c r="BK64" i="49"/>
  <c r="BK65" i="49" s="1"/>
  <c r="BJ87" i="262"/>
  <c r="BJ74" i="262"/>
  <c r="BJ17" i="49" s="1"/>
  <c r="BJ18" i="49" s="1"/>
  <c r="BG54" i="258"/>
  <c r="BG53" i="49" s="1"/>
  <c r="BG54" i="49" s="1"/>
  <c r="BG57" i="49" s="1"/>
  <c r="BG58" i="49" s="1"/>
  <c r="BG273" i="264"/>
  <c r="BG284" i="264" s="1"/>
  <c r="BG10" i="264"/>
  <c r="BG11" i="264" s="1"/>
  <c r="BG13" i="264" s="1"/>
  <c r="BG15" i="264" s="1"/>
  <c r="BG299" i="264" s="1"/>
  <c r="BH10" i="262"/>
  <c r="BH11" i="262" s="1"/>
  <c r="BH75" i="258"/>
  <c r="BH76" i="258" s="1"/>
  <c r="BH61" i="258"/>
  <c r="BH62" i="258" s="1"/>
  <c r="BH51" i="258"/>
  <c r="BJ82" i="262"/>
  <c r="BJ83" i="262" s="1"/>
  <c r="BJ88" i="262" s="1"/>
  <c r="BJ95" i="262"/>
  <c r="BZ45" i="49"/>
  <c r="BZ14" i="49"/>
  <c r="CA17" i="353"/>
  <c r="CA19" i="353" s="1"/>
  <c r="CA41" i="353"/>
  <c r="BG303" i="264" l="1"/>
  <c r="BG304" i="264" s="1"/>
  <c r="BG306" i="264" s="1"/>
  <c r="BG308" i="264" s="1"/>
  <c r="BG301" i="264"/>
  <c r="BI43" i="49"/>
  <c r="BI27" i="264"/>
  <c r="BI59" i="264"/>
  <c r="BI61" i="264" s="1"/>
  <c r="BI291" i="264"/>
  <c r="BI292" i="264" s="1"/>
  <c r="BI294" i="264" s="1"/>
  <c r="BI296" i="264" s="1"/>
  <c r="BI287" i="264"/>
  <c r="BI289" i="264" s="1"/>
  <c r="BI93" i="264"/>
  <c r="BI94" i="264" s="1"/>
  <c r="BI96" i="264" s="1"/>
  <c r="BI97" i="264" s="1"/>
  <c r="BI100" i="264" s="1"/>
  <c r="BK66" i="262"/>
  <c r="BK51" i="262"/>
  <c r="BK52" i="262" s="1"/>
  <c r="BK61" i="262" s="1"/>
  <c r="BL31" i="346"/>
  <c r="BL35" i="346" s="1"/>
  <c r="BL10" i="346"/>
  <c r="BJ90" i="262"/>
  <c r="BJ96" i="262" s="1"/>
  <c r="BJ97" i="262" s="1"/>
  <c r="BG21" i="49"/>
  <c r="BG22" i="49" s="1"/>
  <c r="BG25" i="49" s="1"/>
  <c r="BG26" i="49" s="1"/>
  <c r="BG88" i="49" s="1"/>
  <c r="BG89" i="49" s="1"/>
  <c r="BG32" i="264"/>
  <c r="BG65" i="264"/>
  <c r="BG67" i="264" s="1"/>
  <c r="BG91" i="49"/>
  <c r="BG92" i="49" s="1"/>
  <c r="BH56" i="49"/>
  <c r="CA20" i="353"/>
  <c r="CA269" i="264"/>
  <c r="H19" i="353"/>
  <c r="H269" i="264" s="1"/>
  <c r="BI73" i="258"/>
  <c r="BI41" i="258" s="1"/>
  <c r="BI43" i="258" s="1"/>
  <c r="BI47" i="258" s="1"/>
  <c r="BH82" i="49"/>
  <c r="BH83" i="49" s="1"/>
  <c r="BH79" i="258"/>
  <c r="BK62" i="262"/>
  <c r="BK67" i="262"/>
  <c r="BH52" i="258"/>
  <c r="BH53" i="258" s="1"/>
  <c r="BH12" i="262"/>
  <c r="BH272" i="264"/>
  <c r="BH283" i="264" s="1"/>
  <c r="BJ42" i="258"/>
  <c r="BJ74" i="258"/>
  <c r="CA44" i="353"/>
  <c r="F46" i="353" s="1"/>
  <c r="F47" i="353" s="1"/>
  <c r="F18" i="259" s="1"/>
  <c r="CA75" i="49"/>
  <c r="BH65" i="258"/>
  <c r="BH68" i="49"/>
  <c r="BH69" i="49" s="1"/>
  <c r="BH71" i="49" s="1"/>
  <c r="BH79" i="49" s="1"/>
  <c r="BI59" i="258"/>
  <c r="BI36" i="258" s="1"/>
  <c r="BI47" i="49" l="1"/>
  <c r="BI50" i="49" s="1"/>
  <c r="BK68" i="262"/>
  <c r="BK72" i="262" s="1"/>
  <c r="BK73" i="262" s="1"/>
  <c r="BK63" i="262"/>
  <c r="BL60" i="262" s="1"/>
  <c r="BL55" i="262" s="1"/>
  <c r="BL41" i="346"/>
  <c r="BL42" i="346" s="1"/>
  <c r="BL36" i="346"/>
  <c r="BL13" i="49" s="1"/>
  <c r="BL15" i="49" s="1"/>
  <c r="BL41" i="262" s="1"/>
  <c r="BL42" i="262"/>
  <c r="BJ268" i="264"/>
  <c r="BJ279" i="264" s="1"/>
  <c r="BJ91" i="262"/>
  <c r="BJ38" i="49" s="1"/>
  <c r="BJ39" i="49" s="1"/>
  <c r="BH24" i="49"/>
  <c r="BH54" i="258"/>
  <c r="BH10" i="264"/>
  <c r="BH11" i="264" s="1"/>
  <c r="BH13" i="264" s="1"/>
  <c r="BH15" i="264" s="1"/>
  <c r="BH273" i="264"/>
  <c r="BH284" i="264" s="1"/>
  <c r="BH52" i="49"/>
  <c r="BH20" i="49"/>
  <c r="BJ76" i="49"/>
  <c r="BJ77" i="49" s="1"/>
  <c r="BJ100" i="262"/>
  <c r="BK94" i="262"/>
  <c r="BK86" i="262" s="1"/>
  <c r="BH94" i="49"/>
  <c r="BH95" i="49" s="1"/>
  <c r="CA45" i="49"/>
  <c r="CA14" i="49"/>
  <c r="H20" i="353"/>
  <c r="BI60" i="258" l="1"/>
  <c r="BI37" i="258"/>
  <c r="BI38" i="258" s="1"/>
  <c r="BI46" i="258" s="1"/>
  <c r="BI48" i="258" s="1"/>
  <c r="BI51" i="258" s="1"/>
  <c r="BJ291" i="264"/>
  <c r="BJ292" i="264" s="1"/>
  <c r="BJ294" i="264" s="1"/>
  <c r="BJ296" i="264" s="1"/>
  <c r="BJ43" i="49"/>
  <c r="BL44" i="262"/>
  <c r="BL64" i="49"/>
  <c r="BL65" i="49" s="1"/>
  <c r="BM39" i="346"/>
  <c r="BL46" i="346"/>
  <c r="BJ287" i="264"/>
  <c r="BJ289" i="264" s="1"/>
  <c r="BJ93" i="264"/>
  <c r="BJ94" i="264" s="1"/>
  <c r="BJ96" i="264" s="1"/>
  <c r="BJ97" i="264" s="1"/>
  <c r="BJ100" i="264" s="1"/>
  <c r="BJ27" i="264"/>
  <c r="BJ59" i="264"/>
  <c r="BJ61" i="264" s="1"/>
  <c r="BK87" i="262"/>
  <c r="BK74" i="262"/>
  <c r="BK17" i="49" s="1"/>
  <c r="BK18" i="49" s="1"/>
  <c r="H45" i="49"/>
  <c r="H45" i="265" s="1"/>
  <c r="K45" i="265" s="1"/>
  <c r="H14" i="49"/>
  <c r="H16" i="265" s="1"/>
  <c r="K16" i="265" s="1"/>
  <c r="BH32" i="264"/>
  <c r="BH65" i="264"/>
  <c r="BH67" i="264" s="1"/>
  <c r="BH299" i="264"/>
  <c r="BH21" i="49"/>
  <c r="BH22" i="49" s="1"/>
  <c r="BH25" i="49" s="1"/>
  <c r="BH26" i="49" s="1"/>
  <c r="BH53" i="49"/>
  <c r="BH54" i="49" s="1"/>
  <c r="BH57" i="49" s="1"/>
  <c r="BH58" i="49" s="1"/>
  <c r="BK82" i="262"/>
  <c r="BK83" i="262" s="1"/>
  <c r="BK88" i="262" s="1"/>
  <c r="BK95" i="262"/>
  <c r="BI61" i="258" l="1"/>
  <c r="BI62" i="258" s="1"/>
  <c r="BI68" i="49" s="1"/>
  <c r="BI69" i="49" s="1"/>
  <c r="BI71" i="49" s="1"/>
  <c r="BI79" i="49" s="1"/>
  <c r="BI10" i="262"/>
  <c r="BI11" i="262" s="1"/>
  <c r="BI272" i="264" s="1"/>
  <c r="BI283" i="264" s="1"/>
  <c r="BI75" i="258"/>
  <c r="BI76" i="258" s="1"/>
  <c r="BJ73" i="258" s="1"/>
  <c r="BJ41" i="258" s="1"/>
  <c r="BJ43" i="258" s="1"/>
  <c r="BJ47" i="258" s="1"/>
  <c r="BJ47" i="49"/>
  <c r="BJ50" i="49" s="1"/>
  <c r="BJ60" i="258" s="1"/>
  <c r="BL51" i="262"/>
  <c r="BL52" i="262" s="1"/>
  <c r="BL61" i="262" s="1"/>
  <c r="BL47" i="262"/>
  <c r="BL48" i="262" s="1"/>
  <c r="BM31" i="346"/>
  <c r="BM35" i="346" s="1"/>
  <c r="BM10" i="346"/>
  <c r="BK90" i="262"/>
  <c r="BK268" i="264" s="1"/>
  <c r="BK279" i="264" s="1"/>
  <c r="BH88" i="49"/>
  <c r="BH89" i="49" s="1"/>
  <c r="BI24" i="49"/>
  <c r="L45" i="265"/>
  <c r="J45" i="265"/>
  <c r="BK42" i="258"/>
  <c r="BK74" i="258"/>
  <c r="BH301" i="264"/>
  <c r="BH303" i="264"/>
  <c r="BH304" i="264" s="1"/>
  <c r="BH306" i="264" s="1"/>
  <c r="BH308" i="264" s="1"/>
  <c r="J16" i="265"/>
  <c r="L16" i="265"/>
  <c r="BH91" i="49"/>
  <c r="BH92" i="49" s="1"/>
  <c r="BI56" i="49"/>
  <c r="BI79" i="258" l="1"/>
  <c r="BJ59" i="258"/>
  <c r="BJ36" i="258" s="1"/>
  <c r="BI65" i="258"/>
  <c r="BI82" i="49"/>
  <c r="BI83" i="49" s="1"/>
  <c r="BI94" i="49" s="1"/>
  <c r="BI95" i="49" s="1"/>
  <c r="BI52" i="258"/>
  <c r="BI53" i="258" s="1"/>
  <c r="BI10" i="264" s="1"/>
  <c r="BI11" i="264" s="1"/>
  <c r="BI13" i="264" s="1"/>
  <c r="BI15" i="264" s="1"/>
  <c r="BI299" i="264" s="1"/>
  <c r="BI12" i="262"/>
  <c r="BI20" i="49" s="1"/>
  <c r="BJ37" i="258"/>
  <c r="BL66" i="262"/>
  <c r="BL56" i="262"/>
  <c r="BL57" i="262" s="1"/>
  <c r="BM42" i="262"/>
  <c r="BM41" i="346"/>
  <c r="BM42" i="346" s="1"/>
  <c r="BM36" i="346"/>
  <c r="BM13" i="49" s="1"/>
  <c r="BM15" i="49" s="1"/>
  <c r="BM41" i="262" s="1"/>
  <c r="BK91" i="262"/>
  <c r="BK38" i="49" s="1"/>
  <c r="BK39" i="49" s="1"/>
  <c r="BK96" i="262"/>
  <c r="BK97" i="262" s="1"/>
  <c r="BL94" i="262" s="1"/>
  <c r="BL86" i="262" s="1"/>
  <c r="BI303" i="264" l="1"/>
  <c r="BI304" i="264" s="1"/>
  <c r="BI306" i="264" s="1"/>
  <c r="BI308" i="264" s="1"/>
  <c r="BI301" i="264"/>
  <c r="BJ38" i="258"/>
  <c r="BJ46" i="258" s="1"/>
  <c r="BJ48" i="258" s="1"/>
  <c r="BJ61" i="258" s="1"/>
  <c r="BJ62" i="258" s="1"/>
  <c r="BK59" i="258" s="1"/>
  <c r="BK36" i="258" s="1"/>
  <c r="BM44" i="262"/>
  <c r="BM51" i="262" s="1"/>
  <c r="BM52" i="262" s="1"/>
  <c r="BM61" i="262" s="1"/>
  <c r="BI52" i="49"/>
  <c r="BI32" i="264"/>
  <c r="BI65" i="264"/>
  <c r="BI67" i="264" s="1"/>
  <c r="BI273" i="264"/>
  <c r="BI284" i="264" s="1"/>
  <c r="BI54" i="258"/>
  <c r="BI53" i="49" s="1"/>
  <c r="BK59" i="264"/>
  <c r="BK61" i="264" s="1"/>
  <c r="BK43" i="49"/>
  <c r="BL62" i="262"/>
  <c r="BL63" i="262" s="1"/>
  <c r="BM60" i="262" s="1"/>
  <c r="BM55" i="262" s="1"/>
  <c r="BL67" i="262"/>
  <c r="BL68" i="262" s="1"/>
  <c r="BL72" i="262" s="1"/>
  <c r="BL73" i="262" s="1"/>
  <c r="BL95" i="262" s="1"/>
  <c r="BM64" i="49"/>
  <c r="BM65" i="49" s="1"/>
  <c r="BM46" i="346"/>
  <c r="BN39" i="346"/>
  <c r="BK93" i="264"/>
  <c r="BK94" i="264" s="1"/>
  <c r="BK96" i="264" s="1"/>
  <c r="BK97" i="264" s="1"/>
  <c r="BK100" i="264" s="1"/>
  <c r="BK291" i="264"/>
  <c r="BK292" i="264" s="1"/>
  <c r="BK294" i="264" s="1"/>
  <c r="BK296" i="264" s="1"/>
  <c r="BK27" i="264"/>
  <c r="BK76" i="49"/>
  <c r="BK77" i="49" s="1"/>
  <c r="BK287" i="264"/>
  <c r="BK289" i="264" s="1"/>
  <c r="BK100" i="262"/>
  <c r="BM47" i="262" l="1"/>
  <c r="BM48" i="262" s="1"/>
  <c r="BM66" i="262" s="1"/>
  <c r="BI54" i="49"/>
  <c r="BI57" i="49" s="1"/>
  <c r="BI58" i="49" s="1"/>
  <c r="BJ56" i="49" s="1"/>
  <c r="BJ75" i="258"/>
  <c r="BJ76" i="258" s="1"/>
  <c r="BK73" i="258" s="1"/>
  <c r="BK41" i="258" s="1"/>
  <c r="BK43" i="258" s="1"/>
  <c r="BK47" i="258" s="1"/>
  <c r="BJ68" i="49"/>
  <c r="BJ69" i="49" s="1"/>
  <c r="BJ71" i="49" s="1"/>
  <c r="BJ79" i="49" s="1"/>
  <c r="BJ10" i="262"/>
  <c r="BJ11" i="262" s="1"/>
  <c r="BJ272" i="264" s="1"/>
  <c r="BJ283" i="264" s="1"/>
  <c r="BJ51" i="258"/>
  <c r="BJ65" i="258"/>
  <c r="BI21" i="49"/>
  <c r="BI22" i="49" s="1"/>
  <c r="BI25" i="49" s="1"/>
  <c r="BI26" i="49" s="1"/>
  <c r="BJ24" i="49" s="1"/>
  <c r="BK47" i="49"/>
  <c r="BK50" i="49" s="1"/>
  <c r="BK37" i="258" s="1"/>
  <c r="BK38" i="258" s="1"/>
  <c r="BK46" i="258" s="1"/>
  <c r="BL82" i="262"/>
  <c r="BL83" i="262" s="1"/>
  <c r="BL88" i="262" s="1"/>
  <c r="BL74" i="262"/>
  <c r="BL17" i="49" s="1"/>
  <c r="BL18" i="49" s="1"/>
  <c r="BL42" i="258" s="1"/>
  <c r="BL87" i="262"/>
  <c r="BN10" i="346"/>
  <c r="BN31" i="346"/>
  <c r="BN35" i="346" s="1"/>
  <c r="BJ79" i="258" l="1"/>
  <c r="BM56" i="262"/>
  <c r="BM57" i="262" s="1"/>
  <c r="BM62" i="262" s="1"/>
  <c r="BM63" i="262" s="1"/>
  <c r="BN60" i="262" s="1"/>
  <c r="BN55" i="262" s="1"/>
  <c r="BJ82" i="49"/>
  <c r="BJ83" i="49" s="1"/>
  <c r="BJ94" i="49" s="1"/>
  <c r="BJ95" i="49" s="1"/>
  <c r="BK48" i="258"/>
  <c r="BK10" i="262" s="1"/>
  <c r="BK11" i="262" s="1"/>
  <c r="BK12" i="262" s="1"/>
  <c r="BI91" i="49"/>
  <c r="BI92" i="49" s="1"/>
  <c r="BJ12" i="262"/>
  <c r="BJ20" i="49" s="1"/>
  <c r="BJ52" i="258"/>
  <c r="BJ53" i="258" s="1"/>
  <c r="BI88" i="49"/>
  <c r="BI89" i="49" s="1"/>
  <c r="BK60" i="258"/>
  <c r="BL74" i="258"/>
  <c r="BL90" i="262"/>
  <c r="BL91" i="262" s="1"/>
  <c r="BL38" i="49" s="1"/>
  <c r="BL39" i="49" s="1"/>
  <c r="BN36" i="346"/>
  <c r="BN13" i="49" s="1"/>
  <c r="BN15" i="49" s="1"/>
  <c r="BN41" i="262" s="1"/>
  <c r="BN42" i="262"/>
  <c r="BN41" i="346"/>
  <c r="BN42" i="346" s="1"/>
  <c r="BK61" i="258" l="1"/>
  <c r="BK62" i="258" s="1"/>
  <c r="BK68" i="49" s="1"/>
  <c r="BK69" i="49" s="1"/>
  <c r="BK71" i="49" s="1"/>
  <c r="BK79" i="49" s="1"/>
  <c r="BK75" i="258"/>
  <c r="BK76" i="258" s="1"/>
  <c r="BK82" i="49" s="1"/>
  <c r="BK83" i="49" s="1"/>
  <c r="BK52" i="258"/>
  <c r="BK272" i="264"/>
  <c r="BK283" i="264" s="1"/>
  <c r="BM67" i="262"/>
  <c r="BM68" i="262" s="1"/>
  <c r="BM72" i="262" s="1"/>
  <c r="BM73" i="262" s="1"/>
  <c r="BM95" i="262" s="1"/>
  <c r="BK51" i="258"/>
  <c r="BJ52" i="49"/>
  <c r="BJ10" i="264"/>
  <c r="BJ11" i="264" s="1"/>
  <c r="BJ13" i="264" s="1"/>
  <c r="BJ15" i="264" s="1"/>
  <c r="BJ32" i="264" s="1"/>
  <c r="BJ54" i="258"/>
  <c r="BJ21" i="49" s="1"/>
  <c r="BJ22" i="49" s="1"/>
  <c r="BJ25" i="49" s="1"/>
  <c r="BJ26" i="49" s="1"/>
  <c r="BJ88" i="49" s="1"/>
  <c r="BJ89" i="49" s="1"/>
  <c r="BJ273" i="264"/>
  <c r="BJ284" i="264" s="1"/>
  <c r="BL27" i="264"/>
  <c r="BL43" i="49"/>
  <c r="BL47" i="49" s="1"/>
  <c r="BL50" i="49" s="1"/>
  <c r="BL60" i="258" s="1"/>
  <c r="BL291" i="264"/>
  <c r="BL292" i="264" s="1"/>
  <c r="BL294" i="264" s="1"/>
  <c r="BL296" i="264" s="1"/>
  <c r="BL268" i="264"/>
  <c r="BL279" i="264" s="1"/>
  <c r="BL93" i="264"/>
  <c r="BL94" i="264" s="1"/>
  <c r="BL96" i="264" s="1"/>
  <c r="BL97" i="264" s="1"/>
  <c r="BL100" i="264" s="1"/>
  <c r="BL287" i="264"/>
  <c r="BL289" i="264" s="1"/>
  <c r="BL59" i="264"/>
  <c r="BL61" i="264" s="1"/>
  <c r="BL96" i="262"/>
  <c r="BL97" i="262" s="1"/>
  <c r="BL76" i="49" s="1"/>
  <c r="BL77" i="49" s="1"/>
  <c r="BN44" i="262"/>
  <c r="BN46" i="346"/>
  <c r="BO39" i="346"/>
  <c r="BN64" i="49"/>
  <c r="BN65" i="49" s="1"/>
  <c r="BK20" i="49"/>
  <c r="BK52" i="49"/>
  <c r="BK53" i="258" l="1"/>
  <c r="BK54" i="258" s="1"/>
  <c r="BK53" i="49" s="1"/>
  <c r="BK54" i="49" s="1"/>
  <c r="BK57" i="49" s="1"/>
  <c r="BK79" i="258"/>
  <c r="BL73" i="258"/>
  <c r="BL41" i="258" s="1"/>
  <c r="BL43" i="258" s="1"/>
  <c r="BL47" i="258" s="1"/>
  <c r="BK94" i="49"/>
  <c r="BK95" i="49" s="1"/>
  <c r="BM82" i="262"/>
  <c r="BM83" i="262" s="1"/>
  <c r="BM88" i="262" s="1"/>
  <c r="BM87" i="262"/>
  <c r="BM74" i="262"/>
  <c r="BM17" i="49" s="1"/>
  <c r="BM18" i="49" s="1"/>
  <c r="BM42" i="258" s="1"/>
  <c r="BK65" i="258"/>
  <c r="BJ65" i="264"/>
  <c r="BJ67" i="264" s="1"/>
  <c r="BJ299" i="264"/>
  <c r="BJ53" i="49"/>
  <c r="BJ54" i="49" s="1"/>
  <c r="BJ57" i="49" s="1"/>
  <c r="BJ58" i="49" s="1"/>
  <c r="BK56" i="49" s="1"/>
  <c r="BK24" i="49"/>
  <c r="BL59" i="258"/>
  <c r="BL36" i="258" s="1"/>
  <c r="BL37" i="258"/>
  <c r="BL100" i="262"/>
  <c r="BM94" i="262"/>
  <c r="BM86" i="262" s="1"/>
  <c r="BN47" i="262"/>
  <c r="BN48" i="262" s="1"/>
  <c r="BN51" i="262"/>
  <c r="BN52" i="262" s="1"/>
  <c r="BN61" i="262" s="1"/>
  <c r="BO10" i="346"/>
  <c r="BO31" i="346"/>
  <c r="BO35" i="346" s="1"/>
  <c r="BK10" i="264" l="1"/>
  <c r="BK11" i="264" s="1"/>
  <c r="BK13" i="264" s="1"/>
  <c r="BK15" i="264" s="1"/>
  <c r="BK299" i="264" s="1"/>
  <c r="BK303" i="264" s="1"/>
  <c r="BJ303" i="264"/>
  <c r="BJ304" i="264" s="1"/>
  <c r="BJ306" i="264" s="1"/>
  <c r="BJ308" i="264" s="1"/>
  <c r="BJ301" i="264"/>
  <c r="BK21" i="49"/>
  <c r="BK22" i="49" s="1"/>
  <c r="BK25" i="49" s="1"/>
  <c r="BK26" i="49" s="1"/>
  <c r="BK88" i="49" s="1"/>
  <c r="BK89" i="49" s="1"/>
  <c r="BK273" i="264"/>
  <c r="BK284" i="264" s="1"/>
  <c r="BM74" i="258"/>
  <c r="BM90" i="262"/>
  <c r="BM268" i="264" s="1"/>
  <c r="BM279" i="264" s="1"/>
  <c r="BL38" i="258"/>
  <c r="BL46" i="258" s="1"/>
  <c r="BL48" i="258" s="1"/>
  <c r="BL51" i="258" s="1"/>
  <c r="BK58" i="49"/>
  <c r="BL56" i="49" s="1"/>
  <c r="BJ91" i="49"/>
  <c r="BJ92" i="49" s="1"/>
  <c r="BN56" i="262"/>
  <c r="BN57" i="262" s="1"/>
  <c r="BN66" i="262"/>
  <c r="BO42" i="262"/>
  <c r="BO41" i="346"/>
  <c r="BO42" i="346" s="1"/>
  <c r="BO36" i="346"/>
  <c r="BO13" i="49" s="1"/>
  <c r="BO15" i="49" s="1"/>
  <c r="BO41" i="262" s="1"/>
  <c r="BK301" i="264" l="1"/>
  <c r="BK65" i="264"/>
  <c r="BK67" i="264" s="1"/>
  <c r="BK32" i="264"/>
  <c r="BK304" i="264"/>
  <c r="BK306" i="264" s="1"/>
  <c r="BK308" i="264" s="1"/>
  <c r="BM91" i="262"/>
  <c r="BM38" i="49" s="1"/>
  <c r="BM39" i="49" s="1"/>
  <c r="BM43" i="49" s="1"/>
  <c r="BM47" i="49" s="1"/>
  <c r="BM96" i="262"/>
  <c r="BM97" i="262" s="1"/>
  <c r="BN94" i="262" s="1"/>
  <c r="BN86" i="262" s="1"/>
  <c r="BK91" i="49"/>
  <c r="BK92" i="49" s="1"/>
  <c r="BL24" i="49"/>
  <c r="BO44" i="262"/>
  <c r="BO47" i="262" s="1"/>
  <c r="BO48" i="262" s="1"/>
  <c r="BO56" i="262" s="1"/>
  <c r="BL10" i="262"/>
  <c r="BL11" i="262" s="1"/>
  <c r="BL12" i="262" s="1"/>
  <c r="BL52" i="49" s="1"/>
  <c r="BL61" i="258"/>
  <c r="BL62" i="258" s="1"/>
  <c r="BL68" i="49" s="1"/>
  <c r="BL69" i="49" s="1"/>
  <c r="BL71" i="49" s="1"/>
  <c r="BL79" i="49" s="1"/>
  <c r="BL75" i="258"/>
  <c r="BL76" i="258" s="1"/>
  <c r="BL82" i="49" s="1"/>
  <c r="BL83" i="49" s="1"/>
  <c r="BN67" i="262"/>
  <c r="BN68" i="262" s="1"/>
  <c r="BN72" i="262" s="1"/>
  <c r="BN73" i="262" s="1"/>
  <c r="BN95" i="262" s="1"/>
  <c r="BN62" i="262"/>
  <c r="BN63" i="262" s="1"/>
  <c r="BO60" i="262" s="1"/>
  <c r="BO55" i="262" s="1"/>
  <c r="BP39" i="346"/>
  <c r="BO46" i="346"/>
  <c r="BO64" i="49"/>
  <c r="BO65" i="49" s="1"/>
  <c r="BM76" i="49" l="1"/>
  <c r="BM77" i="49" s="1"/>
  <c r="BM59" i="264"/>
  <c r="BM61" i="264" s="1"/>
  <c r="BM93" i="264"/>
  <c r="BM94" i="264" s="1"/>
  <c r="BM96" i="264" s="1"/>
  <c r="BM97" i="264" s="1"/>
  <c r="BM27" i="264"/>
  <c r="BM100" i="262"/>
  <c r="BL65" i="258"/>
  <c r="BM287" i="264"/>
  <c r="BM289" i="264" s="1"/>
  <c r="BM291" i="264"/>
  <c r="BM292" i="264" s="1"/>
  <c r="BM294" i="264" s="1"/>
  <c r="BM296" i="264" s="1"/>
  <c r="BO66" i="262"/>
  <c r="BO51" i="262"/>
  <c r="BO52" i="262" s="1"/>
  <c r="BO61" i="262" s="1"/>
  <c r="BL52" i="258"/>
  <c r="BL53" i="258" s="1"/>
  <c r="BL273" i="264" s="1"/>
  <c r="BL284" i="264" s="1"/>
  <c r="BL272" i="264"/>
  <c r="BL283" i="264" s="1"/>
  <c r="BM59" i="258"/>
  <c r="BM36" i="258" s="1"/>
  <c r="BM73" i="258"/>
  <c r="BM41" i="258" s="1"/>
  <c r="BM43" i="258" s="1"/>
  <c r="BM47" i="258" s="1"/>
  <c r="BL20" i="49"/>
  <c r="BL94" i="49"/>
  <c r="BL95" i="49" s="1"/>
  <c r="BL79" i="258"/>
  <c r="BN87" i="262"/>
  <c r="BN82" i="262"/>
  <c r="BN83" i="262" s="1"/>
  <c r="BN88" i="262" s="1"/>
  <c r="BN74" i="262"/>
  <c r="BN17" i="49" s="1"/>
  <c r="BN18" i="49" s="1"/>
  <c r="BN42" i="258" s="1"/>
  <c r="BO57" i="262"/>
  <c r="BO62" i="262" s="1"/>
  <c r="BP10" i="346"/>
  <c r="BP31" i="346"/>
  <c r="BP35" i="346" s="1"/>
  <c r="BM50" i="49"/>
  <c r="BL54" i="258" l="1"/>
  <c r="BL21" i="49" s="1"/>
  <c r="BL22" i="49" s="1"/>
  <c r="BL25" i="49" s="1"/>
  <c r="BL26" i="49" s="1"/>
  <c r="BL88" i="49" s="1"/>
  <c r="BL89" i="49" s="1"/>
  <c r="BO63" i="262"/>
  <c r="BP60" i="262" s="1"/>
  <c r="BP55" i="262" s="1"/>
  <c r="BL10" i="264"/>
  <c r="BL11" i="264" s="1"/>
  <c r="BL13" i="264" s="1"/>
  <c r="BL15" i="264" s="1"/>
  <c r="BL299" i="264" s="1"/>
  <c r="BN90" i="262"/>
  <c r="BN96" i="262" s="1"/>
  <c r="BN97" i="262" s="1"/>
  <c r="BN100" i="262" s="1"/>
  <c r="BN74" i="258"/>
  <c r="BO67" i="262"/>
  <c r="BO68" i="262" s="1"/>
  <c r="BO72" i="262" s="1"/>
  <c r="BO73" i="262" s="1"/>
  <c r="BP41" i="346"/>
  <c r="BP42" i="346" s="1"/>
  <c r="BP42" i="262"/>
  <c r="BP36" i="346"/>
  <c r="BP13" i="49" s="1"/>
  <c r="BP15" i="49" s="1"/>
  <c r="BP41" i="262" s="1"/>
  <c r="BM100" i="264"/>
  <c r="BM60" i="258"/>
  <c r="BM37" i="258"/>
  <c r="BM38" i="258" s="1"/>
  <c r="BM46" i="258" s="1"/>
  <c r="BM48" i="258" s="1"/>
  <c r="BL303" i="264" l="1"/>
  <c r="BL304" i="264" s="1"/>
  <c r="BL306" i="264" s="1"/>
  <c r="BL308" i="264" s="1"/>
  <c r="BL301" i="264"/>
  <c r="BM24" i="49"/>
  <c r="BL53" i="49"/>
  <c r="BL54" i="49" s="1"/>
  <c r="BL57" i="49" s="1"/>
  <c r="BL58" i="49" s="1"/>
  <c r="BM56" i="49" s="1"/>
  <c r="BL65" i="264"/>
  <c r="BL67" i="264" s="1"/>
  <c r="BL32" i="264"/>
  <c r="BN268" i="264"/>
  <c r="BN279" i="264" s="1"/>
  <c r="BN76" i="49"/>
  <c r="BN77" i="49" s="1"/>
  <c r="BO94" i="262"/>
  <c r="BO86" i="262" s="1"/>
  <c r="BN91" i="262"/>
  <c r="BN38" i="49" s="1"/>
  <c r="BN39" i="49" s="1"/>
  <c r="BP44" i="262"/>
  <c r="BP51" i="262" s="1"/>
  <c r="BP52" i="262" s="1"/>
  <c r="BP61" i="262" s="1"/>
  <c r="BP64" i="49"/>
  <c r="BP65" i="49" s="1"/>
  <c r="BQ39" i="346"/>
  <c r="BP46" i="346"/>
  <c r="BO87" i="262"/>
  <c r="BO74" i="262"/>
  <c r="BO17" i="49" s="1"/>
  <c r="BO18" i="49" s="1"/>
  <c r="BO82" i="262"/>
  <c r="BO83" i="262" s="1"/>
  <c r="BO88" i="262" s="1"/>
  <c r="BO95" i="262"/>
  <c r="BM61" i="258"/>
  <c r="BM62" i="258" s="1"/>
  <c r="BM75" i="258"/>
  <c r="BM76" i="258" s="1"/>
  <c r="BM10" i="262"/>
  <c r="BM11" i="262" s="1"/>
  <c r="BM51" i="258"/>
  <c r="BL91" i="49" l="1"/>
  <c r="BL92" i="49" s="1"/>
  <c r="BN93" i="264"/>
  <c r="BN94" i="264" s="1"/>
  <c r="BN96" i="264" s="1"/>
  <c r="BN97" i="264" s="1"/>
  <c r="BN43" i="49"/>
  <c r="BN47" i="49" s="1"/>
  <c r="BN50" i="49" s="1"/>
  <c r="BN59" i="264"/>
  <c r="BN61" i="264" s="1"/>
  <c r="BN287" i="264"/>
  <c r="BN289" i="264" s="1"/>
  <c r="BN27" i="264"/>
  <c r="BN291" i="264"/>
  <c r="BN292" i="264" s="1"/>
  <c r="BN294" i="264" s="1"/>
  <c r="BN296" i="264" s="1"/>
  <c r="BP47" i="262"/>
  <c r="BP48" i="262" s="1"/>
  <c r="BQ31" i="346"/>
  <c r="BQ35" i="346" s="1"/>
  <c r="BQ10" i="346"/>
  <c r="BO90" i="262"/>
  <c r="BO91" i="262" s="1"/>
  <c r="BM272" i="264"/>
  <c r="BM283" i="264" s="1"/>
  <c r="BM12" i="262"/>
  <c r="BM52" i="258"/>
  <c r="BM53" i="258" s="1"/>
  <c r="BN73" i="258"/>
  <c r="BN41" i="258" s="1"/>
  <c r="BN43" i="258" s="1"/>
  <c r="BN47" i="258" s="1"/>
  <c r="BM82" i="49"/>
  <c r="BM83" i="49" s="1"/>
  <c r="BM79" i="258"/>
  <c r="BO42" i="258"/>
  <c r="BO74" i="258"/>
  <c r="BM65" i="258"/>
  <c r="BN59" i="258"/>
  <c r="BN36" i="258" s="1"/>
  <c r="BM68" i="49"/>
  <c r="BM69" i="49" s="1"/>
  <c r="BM71" i="49" s="1"/>
  <c r="BM79" i="49" s="1"/>
  <c r="BP56" i="262" l="1"/>
  <c r="BP57" i="262" s="1"/>
  <c r="BP66" i="262"/>
  <c r="BQ42" i="262"/>
  <c r="BQ41" i="346"/>
  <c r="BQ42" i="346" s="1"/>
  <c r="BQ36" i="346"/>
  <c r="BQ13" i="49" s="1"/>
  <c r="BQ15" i="49" s="1"/>
  <c r="BQ41" i="262" s="1"/>
  <c r="BO268" i="264"/>
  <c r="BO279" i="264" s="1"/>
  <c r="BO96" i="262"/>
  <c r="BO97" i="262" s="1"/>
  <c r="BP94" i="262" s="1"/>
  <c r="BP86" i="262" s="1"/>
  <c r="BN100" i="264"/>
  <c r="BM94" i="49"/>
  <c r="BM95" i="49" s="1"/>
  <c r="BM54" i="258"/>
  <c r="BM10" i="264"/>
  <c r="BM11" i="264" s="1"/>
  <c r="BM13" i="264" s="1"/>
  <c r="BM15" i="264" s="1"/>
  <c r="BM273" i="264"/>
  <c r="BM284" i="264" s="1"/>
  <c r="BM52" i="49"/>
  <c r="BM20" i="49"/>
  <c r="BN37" i="258"/>
  <c r="BN38" i="258" s="1"/>
  <c r="BN46" i="258" s="1"/>
  <c r="BN48" i="258" s="1"/>
  <c r="BN60" i="258"/>
  <c r="BO38" i="49"/>
  <c r="BO39" i="49" s="1"/>
  <c r="BO43" i="49" s="1"/>
  <c r="BO47" i="49" s="1"/>
  <c r="BQ44" i="262" l="1"/>
  <c r="BQ51" i="262" s="1"/>
  <c r="BQ52" i="262" s="1"/>
  <c r="BQ61" i="262" s="1"/>
  <c r="BP62" i="262"/>
  <c r="BP63" i="262" s="1"/>
  <c r="BQ60" i="262" s="1"/>
  <c r="BQ55" i="262" s="1"/>
  <c r="BP67" i="262"/>
  <c r="BP68" i="262" s="1"/>
  <c r="BP72" i="262" s="1"/>
  <c r="BP73" i="262" s="1"/>
  <c r="BP87" i="262" s="1"/>
  <c r="BQ64" i="49"/>
  <c r="BQ65" i="49" s="1"/>
  <c r="BQ46" i="346"/>
  <c r="BR39" i="346"/>
  <c r="BO76" i="49"/>
  <c r="BO77" i="49" s="1"/>
  <c r="BO100" i="262"/>
  <c r="BN61" i="258"/>
  <c r="BN62" i="258" s="1"/>
  <c r="BN10" i="262"/>
  <c r="BN11" i="262" s="1"/>
  <c r="BN75" i="258"/>
  <c r="BN76" i="258" s="1"/>
  <c r="BN51" i="258"/>
  <c r="BM299" i="264"/>
  <c r="BM65" i="264"/>
  <c r="BM67" i="264" s="1"/>
  <c r="BM32" i="264"/>
  <c r="BO291" i="264"/>
  <c r="BO292" i="264" s="1"/>
  <c r="BO294" i="264" s="1"/>
  <c r="BO296" i="264" s="1"/>
  <c r="BO27" i="264"/>
  <c r="BO287" i="264"/>
  <c r="BO289" i="264" s="1"/>
  <c r="BO59" i="264"/>
  <c r="BO61" i="264" s="1"/>
  <c r="BO93" i="264"/>
  <c r="BO94" i="264" s="1"/>
  <c r="BO96" i="264" s="1"/>
  <c r="BM53" i="49"/>
  <c r="BM54" i="49" s="1"/>
  <c r="BM57" i="49" s="1"/>
  <c r="BM58" i="49" s="1"/>
  <c r="BM21" i="49"/>
  <c r="BM22" i="49" s="1"/>
  <c r="BM25" i="49" s="1"/>
  <c r="BM26" i="49" s="1"/>
  <c r="BM303" i="264" l="1"/>
  <c r="BM304" i="264" s="1"/>
  <c r="BM306" i="264" s="1"/>
  <c r="BM308" i="264" s="1"/>
  <c r="BM301" i="264"/>
  <c r="BQ47" i="262"/>
  <c r="BQ48" i="262" s="1"/>
  <c r="BQ56" i="262" s="1"/>
  <c r="BQ57" i="262" s="1"/>
  <c r="BQ62" i="262" s="1"/>
  <c r="BQ63" i="262" s="1"/>
  <c r="BR60" i="262" s="1"/>
  <c r="BR55" i="262" s="1"/>
  <c r="BP95" i="262"/>
  <c r="BP82" i="262"/>
  <c r="BP83" i="262" s="1"/>
  <c r="BP88" i="262" s="1"/>
  <c r="BP90" i="262" s="1"/>
  <c r="BP91" i="262" s="1"/>
  <c r="BP74" i="262"/>
  <c r="BP17" i="49" s="1"/>
  <c r="BP18" i="49" s="1"/>
  <c r="BP74" i="258" s="1"/>
  <c r="BR31" i="346"/>
  <c r="BR35" i="346" s="1"/>
  <c r="BR10" i="346"/>
  <c r="BM91" i="49"/>
  <c r="BM92" i="49" s="1"/>
  <c r="BN56" i="49"/>
  <c r="BO97" i="264"/>
  <c r="BN82" i="49"/>
  <c r="BN83" i="49" s="1"/>
  <c r="BN79" i="258"/>
  <c r="BO73" i="258"/>
  <c r="BO41" i="258" s="1"/>
  <c r="BO43" i="258" s="1"/>
  <c r="BO47" i="258" s="1"/>
  <c r="BN272" i="264"/>
  <c r="BN283" i="264" s="1"/>
  <c r="BN12" i="262"/>
  <c r="BN52" i="258"/>
  <c r="BN53" i="258" s="1"/>
  <c r="BN24" i="49"/>
  <c r="BM88" i="49"/>
  <c r="BM89" i="49" s="1"/>
  <c r="BO50" i="49"/>
  <c r="BN68" i="49"/>
  <c r="BO59" i="258"/>
  <c r="BO36" i="258" s="1"/>
  <c r="BN65" i="258"/>
  <c r="BQ66" i="262" l="1"/>
  <c r="BQ67" i="262"/>
  <c r="BP42" i="258"/>
  <c r="BR42" i="262"/>
  <c r="BR36" i="346"/>
  <c r="BR13" i="49" s="1"/>
  <c r="BR15" i="49" s="1"/>
  <c r="BR41" i="262" s="1"/>
  <c r="BR41" i="346"/>
  <c r="BR42" i="346" s="1"/>
  <c r="BP96" i="262"/>
  <c r="BP97" i="262" s="1"/>
  <c r="BQ94" i="262" s="1"/>
  <c r="BQ86" i="262" s="1"/>
  <c r="BP268" i="264"/>
  <c r="BP279" i="264" s="1"/>
  <c r="BN69" i="49"/>
  <c r="BN71" i="49" s="1"/>
  <c r="BN79" i="49" s="1"/>
  <c r="BN94" i="49" s="1"/>
  <c r="BN95" i="49" s="1"/>
  <c r="BO37" i="258"/>
  <c r="BO38" i="258" s="1"/>
  <c r="BO46" i="258" s="1"/>
  <c r="BO48" i="258" s="1"/>
  <c r="BO60" i="258"/>
  <c r="BN20" i="49"/>
  <c r="BN52" i="49"/>
  <c r="BP38" i="49"/>
  <c r="BP39" i="49" s="1"/>
  <c r="BP43" i="49" s="1"/>
  <c r="BP47" i="49" s="1"/>
  <c r="BO100" i="264"/>
  <c r="BN54" i="258"/>
  <c r="BN10" i="264"/>
  <c r="BN11" i="264" s="1"/>
  <c r="BN13" i="264" s="1"/>
  <c r="BN15" i="264" s="1"/>
  <c r="BN273" i="264"/>
  <c r="BN284" i="264" s="1"/>
  <c r="BQ68" i="262" l="1"/>
  <c r="BQ72" i="262" s="1"/>
  <c r="BQ73" i="262" s="1"/>
  <c r="BQ95" i="262" s="1"/>
  <c r="BR44" i="262"/>
  <c r="BR64" i="49"/>
  <c r="BR65" i="49" s="1"/>
  <c r="BS39" i="346"/>
  <c r="BR46" i="346"/>
  <c r="BP76" i="49"/>
  <c r="BP77" i="49" s="1"/>
  <c r="BP100" i="262"/>
  <c r="BN299" i="264"/>
  <c r="BN65" i="264"/>
  <c r="BN67" i="264" s="1"/>
  <c r="BN32" i="264"/>
  <c r="BN21" i="49"/>
  <c r="BN22" i="49" s="1"/>
  <c r="BN25" i="49" s="1"/>
  <c r="BN26" i="49" s="1"/>
  <c r="BN53" i="49"/>
  <c r="BN54" i="49" s="1"/>
  <c r="BN57" i="49" s="1"/>
  <c r="BN58" i="49" s="1"/>
  <c r="BO75" i="258"/>
  <c r="BO76" i="258" s="1"/>
  <c r="BO51" i="258"/>
  <c r="BO10" i="262"/>
  <c r="BO11" i="262" s="1"/>
  <c r="BO61" i="258"/>
  <c r="BO62" i="258" s="1"/>
  <c r="BP27" i="264"/>
  <c r="BP287" i="264"/>
  <c r="BP289" i="264" s="1"/>
  <c r="BP93" i="264"/>
  <c r="BP94" i="264" s="1"/>
  <c r="BP96" i="264" s="1"/>
  <c r="BP59" i="264"/>
  <c r="BP61" i="264" s="1"/>
  <c r="BP291" i="264"/>
  <c r="BP292" i="264" s="1"/>
  <c r="BP294" i="264" s="1"/>
  <c r="BP296" i="264" s="1"/>
  <c r="BN303" i="264" l="1"/>
  <c r="BN304" i="264" s="1"/>
  <c r="BN306" i="264" s="1"/>
  <c r="BN308" i="264" s="1"/>
  <c r="BN301" i="264"/>
  <c r="BQ82" i="262"/>
  <c r="BQ83" i="262" s="1"/>
  <c r="BQ88" i="262" s="1"/>
  <c r="BQ74" i="262"/>
  <c r="BQ17" i="49" s="1"/>
  <c r="BQ18" i="49" s="1"/>
  <c r="BQ74" i="258" s="1"/>
  <c r="BQ87" i="262"/>
  <c r="BR51" i="262"/>
  <c r="BR52" i="262" s="1"/>
  <c r="BR61" i="262" s="1"/>
  <c r="BR47" i="262"/>
  <c r="BR48" i="262" s="1"/>
  <c r="BS31" i="346"/>
  <c r="BS35" i="346" s="1"/>
  <c r="BS10" i="346"/>
  <c r="BO272" i="264"/>
  <c r="BO283" i="264" s="1"/>
  <c r="BO12" i="262"/>
  <c r="BO52" i="258"/>
  <c r="BO53" i="258" s="1"/>
  <c r="BP97" i="264"/>
  <c r="BO56" i="49"/>
  <c r="BN91" i="49"/>
  <c r="BN92" i="49" s="1"/>
  <c r="BP50" i="49"/>
  <c r="BP73" i="258"/>
  <c r="BP41" i="258" s="1"/>
  <c r="BP43" i="258" s="1"/>
  <c r="BP47" i="258" s="1"/>
  <c r="BO82" i="49"/>
  <c r="BO83" i="49" s="1"/>
  <c r="BO79" i="258"/>
  <c r="BP59" i="258"/>
  <c r="BP36" i="258" s="1"/>
  <c r="BO65" i="258"/>
  <c r="BO68" i="49"/>
  <c r="BN88" i="49"/>
  <c r="BN89" i="49" s="1"/>
  <c r="BO24" i="49"/>
  <c r="BQ42" i="258" l="1"/>
  <c r="BQ90" i="262"/>
  <c r="BQ91" i="262" s="1"/>
  <c r="BQ38" i="49" s="1"/>
  <c r="BQ39" i="49" s="1"/>
  <c r="BQ43" i="49" s="1"/>
  <c r="BQ47" i="49" s="1"/>
  <c r="BR66" i="262"/>
  <c r="BR56" i="262"/>
  <c r="BR57" i="262" s="1"/>
  <c r="BS42" i="262"/>
  <c r="BS41" i="346"/>
  <c r="BS42" i="346" s="1"/>
  <c r="BS36" i="346"/>
  <c r="BS13" i="49" s="1"/>
  <c r="BS15" i="49" s="1"/>
  <c r="BS41" i="262" s="1"/>
  <c r="BO52" i="49"/>
  <c r="BO20" i="49"/>
  <c r="BO69" i="49"/>
  <c r="BO71" i="49" s="1"/>
  <c r="BO79" i="49" s="1"/>
  <c r="BO94" i="49" s="1"/>
  <c r="BO95" i="49" s="1"/>
  <c r="BP37" i="258"/>
  <c r="BP38" i="258" s="1"/>
  <c r="BP46" i="258" s="1"/>
  <c r="BP48" i="258" s="1"/>
  <c r="BP60" i="258"/>
  <c r="BP100" i="264"/>
  <c r="BO273" i="264"/>
  <c r="BO284" i="264" s="1"/>
  <c r="BO10" i="264"/>
  <c r="BO11" i="264" s="1"/>
  <c r="BO13" i="264" s="1"/>
  <c r="BO15" i="264" s="1"/>
  <c r="BO54" i="258"/>
  <c r="BQ268" i="264" l="1"/>
  <c r="BQ279" i="264" s="1"/>
  <c r="BQ96" i="262"/>
  <c r="BQ97" i="262" s="1"/>
  <c r="BR94" i="262" s="1"/>
  <c r="BR86" i="262" s="1"/>
  <c r="BS44" i="262"/>
  <c r="BS47" i="262" s="1"/>
  <c r="BS48" i="262" s="1"/>
  <c r="BS66" i="262" s="1"/>
  <c r="BR67" i="262"/>
  <c r="BR68" i="262" s="1"/>
  <c r="BR72" i="262" s="1"/>
  <c r="BR73" i="262" s="1"/>
  <c r="BR74" i="262" s="1"/>
  <c r="BR17" i="49" s="1"/>
  <c r="BR18" i="49" s="1"/>
  <c r="BR62" i="262"/>
  <c r="BR63" i="262" s="1"/>
  <c r="BS60" i="262" s="1"/>
  <c r="BS55" i="262" s="1"/>
  <c r="BS64" i="49"/>
  <c r="BS65" i="49" s="1"/>
  <c r="BT39" i="346"/>
  <c r="BS46" i="346"/>
  <c r="BP10" i="262"/>
  <c r="BP11" i="262" s="1"/>
  <c r="BP61" i="258"/>
  <c r="BP62" i="258" s="1"/>
  <c r="BP51" i="258"/>
  <c r="BP75" i="258"/>
  <c r="BP76" i="258" s="1"/>
  <c r="BO21" i="49"/>
  <c r="BO22" i="49" s="1"/>
  <c r="BO25" i="49" s="1"/>
  <c r="BO26" i="49" s="1"/>
  <c r="BO53" i="49"/>
  <c r="BO54" i="49" s="1"/>
  <c r="BO57" i="49" s="1"/>
  <c r="BO58" i="49" s="1"/>
  <c r="BO65" i="264"/>
  <c r="BO67" i="264" s="1"/>
  <c r="BO32" i="264"/>
  <c r="BO299" i="264"/>
  <c r="BQ93" i="264"/>
  <c r="BQ94" i="264" s="1"/>
  <c r="BQ96" i="264" s="1"/>
  <c r="BQ291" i="264"/>
  <c r="BQ292" i="264" s="1"/>
  <c r="BQ294" i="264" s="1"/>
  <c r="BQ296" i="264" s="1"/>
  <c r="BQ27" i="264"/>
  <c r="BQ59" i="264"/>
  <c r="BQ61" i="264" s="1"/>
  <c r="BQ287" i="264"/>
  <c r="BQ289" i="264" s="1"/>
  <c r="BO303" i="264" l="1"/>
  <c r="BO304" i="264" s="1"/>
  <c r="BO306" i="264" s="1"/>
  <c r="BO308" i="264" s="1"/>
  <c r="BO301" i="264"/>
  <c r="BQ76" i="49"/>
  <c r="BQ77" i="49" s="1"/>
  <c r="BQ100" i="262"/>
  <c r="BS51" i="262"/>
  <c r="BS52" i="262" s="1"/>
  <c r="BS61" i="262" s="1"/>
  <c r="BS56" i="262"/>
  <c r="BS57" i="262" s="1"/>
  <c r="BS62" i="262" s="1"/>
  <c r="BR87" i="262"/>
  <c r="BR95" i="262"/>
  <c r="BR82" i="262"/>
  <c r="BR83" i="262" s="1"/>
  <c r="BR88" i="262" s="1"/>
  <c r="BT31" i="346"/>
  <c r="BT35" i="346" s="1"/>
  <c r="BT10" i="346"/>
  <c r="BP56" i="49"/>
  <c r="BO91" i="49"/>
  <c r="BO92" i="49" s="1"/>
  <c r="BQ97" i="264"/>
  <c r="BQ73" i="258"/>
  <c r="BQ41" i="258" s="1"/>
  <c r="BQ43" i="258" s="1"/>
  <c r="BQ47" i="258" s="1"/>
  <c r="BP82" i="49"/>
  <c r="BP83" i="49" s="1"/>
  <c r="BP79" i="258"/>
  <c r="BO88" i="49"/>
  <c r="BO89" i="49" s="1"/>
  <c r="BP24" i="49"/>
  <c r="BQ50" i="49"/>
  <c r="BQ59" i="258"/>
  <c r="BQ36" i="258" s="1"/>
  <c r="BP65" i="258"/>
  <c r="BP68" i="49"/>
  <c r="BR42" i="258"/>
  <c r="BR74" i="258"/>
  <c r="BP272" i="264"/>
  <c r="BP283" i="264" s="1"/>
  <c r="BP12" i="262"/>
  <c r="BP52" i="258"/>
  <c r="BP53" i="258" s="1"/>
  <c r="BS63" i="262" l="1"/>
  <c r="BT60" i="262" s="1"/>
  <c r="BT55" i="262" s="1"/>
  <c r="BR90" i="262"/>
  <c r="BR268" i="264" s="1"/>
  <c r="BR279" i="264" s="1"/>
  <c r="BS67" i="262"/>
  <c r="BS68" i="262" s="1"/>
  <c r="BS72" i="262" s="1"/>
  <c r="BS73" i="262" s="1"/>
  <c r="BT42" i="262"/>
  <c r="BT41" i="346"/>
  <c r="BT42" i="346" s="1"/>
  <c r="BT36" i="346"/>
  <c r="BT13" i="49" s="1"/>
  <c r="BT15" i="49" s="1"/>
  <c r="BT41" i="262" s="1"/>
  <c r="BP273" i="264"/>
  <c r="BP284" i="264" s="1"/>
  <c r="BP54" i="258"/>
  <c r="BP10" i="264"/>
  <c r="BP11" i="264" s="1"/>
  <c r="BP13" i="264" s="1"/>
  <c r="BP15" i="264" s="1"/>
  <c r="BQ37" i="258"/>
  <c r="BQ38" i="258" s="1"/>
  <c r="BQ46" i="258" s="1"/>
  <c r="BQ48" i="258" s="1"/>
  <c r="BQ60" i="258"/>
  <c r="BP69" i="49"/>
  <c r="BP71" i="49" s="1"/>
  <c r="BP79" i="49" s="1"/>
  <c r="BP94" i="49" s="1"/>
  <c r="BP95" i="49" s="1"/>
  <c r="BP52" i="49"/>
  <c r="BP20" i="49"/>
  <c r="BQ100" i="264"/>
  <c r="BR96" i="262" l="1"/>
  <c r="BR97" i="262" s="1"/>
  <c r="BR100" i="262" s="1"/>
  <c r="BR91" i="262"/>
  <c r="BR38" i="49" s="1"/>
  <c r="BR39" i="49" s="1"/>
  <c r="BR93" i="264" s="1"/>
  <c r="BR94" i="264" s="1"/>
  <c r="BR96" i="264" s="1"/>
  <c r="BR97" i="264" s="1"/>
  <c r="BR100" i="264" s="1"/>
  <c r="BT44" i="262"/>
  <c r="BT46" i="346"/>
  <c r="BT64" i="49"/>
  <c r="BT65" i="49" s="1"/>
  <c r="BU39" i="346"/>
  <c r="BS87" i="262"/>
  <c r="BS74" i="262"/>
  <c r="BS17" i="49" s="1"/>
  <c r="BS18" i="49" s="1"/>
  <c r="BP299" i="264"/>
  <c r="BP32" i="264"/>
  <c r="BP65" i="264"/>
  <c r="BP67" i="264" s="1"/>
  <c r="BQ10" i="262"/>
  <c r="BQ11" i="262" s="1"/>
  <c r="BQ51" i="258"/>
  <c r="BQ75" i="258"/>
  <c r="BQ76" i="258" s="1"/>
  <c r="BQ61" i="258"/>
  <c r="BQ62" i="258" s="1"/>
  <c r="BS82" i="262"/>
  <c r="BS83" i="262" s="1"/>
  <c r="BS88" i="262" s="1"/>
  <c r="BS95" i="262"/>
  <c r="BP53" i="49"/>
  <c r="BP54" i="49" s="1"/>
  <c r="BP57" i="49" s="1"/>
  <c r="BP58" i="49" s="1"/>
  <c r="BP21" i="49"/>
  <c r="BP22" i="49" s="1"/>
  <c r="BP25" i="49" s="1"/>
  <c r="BP26" i="49" s="1"/>
  <c r="BP303" i="264" l="1"/>
  <c r="BP304" i="264" s="1"/>
  <c r="BP306" i="264" s="1"/>
  <c r="BP308" i="264" s="1"/>
  <c r="BP301" i="264"/>
  <c r="BS94" i="262"/>
  <c r="BS86" i="262" s="1"/>
  <c r="BS90" i="262" s="1"/>
  <c r="BS268" i="264" s="1"/>
  <c r="BS279" i="264" s="1"/>
  <c r="BR76" i="49"/>
  <c r="BR77" i="49" s="1"/>
  <c r="BR287" i="264"/>
  <c r="BR289" i="264" s="1"/>
  <c r="BR27" i="264"/>
  <c r="BR59" i="264"/>
  <c r="BR61" i="264" s="1"/>
  <c r="BR291" i="264"/>
  <c r="BR292" i="264" s="1"/>
  <c r="BR294" i="264" s="1"/>
  <c r="BR296" i="264" s="1"/>
  <c r="BR43" i="49"/>
  <c r="BR47" i="49" s="1"/>
  <c r="BR50" i="49" s="1"/>
  <c r="BT51" i="262"/>
  <c r="BT52" i="262" s="1"/>
  <c r="BT61" i="262" s="1"/>
  <c r="BT47" i="262"/>
  <c r="BT48" i="262" s="1"/>
  <c r="BU10" i="346"/>
  <c r="BU31" i="346"/>
  <c r="BU35" i="346" s="1"/>
  <c r="BQ272" i="264"/>
  <c r="BQ283" i="264" s="1"/>
  <c r="BQ12" i="262"/>
  <c r="BQ52" i="258"/>
  <c r="BQ53" i="258" s="1"/>
  <c r="BQ56" i="49"/>
  <c r="BP91" i="49"/>
  <c r="BP92" i="49" s="1"/>
  <c r="BQ82" i="49"/>
  <c r="BQ83" i="49" s="1"/>
  <c r="BR73" i="258"/>
  <c r="BR41" i="258" s="1"/>
  <c r="BR43" i="258" s="1"/>
  <c r="BR47" i="258" s="1"/>
  <c r="BQ79" i="258"/>
  <c r="BQ65" i="258"/>
  <c r="BR59" i="258"/>
  <c r="BR36" i="258" s="1"/>
  <c r="BQ68" i="49"/>
  <c r="BS42" i="258"/>
  <c r="BS74" i="258"/>
  <c r="BQ24" i="49"/>
  <c r="BP88" i="49"/>
  <c r="BP89" i="49" s="1"/>
  <c r="BR60" i="258" l="1"/>
  <c r="BR37" i="258"/>
  <c r="BT66" i="262"/>
  <c r="BT56" i="262"/>
  <c r="BT57" i="262" s="1"/>
  <c r="BU36" i="346"/>
  <c r="BU13" i="49" s="1"/>
  <c r="BU15" i="49" s="1"/>
  <c r="BU41" i="262" s="1"/>
  <c r="BU42" i="262"/>
  <c r="BU41" i="346"/>
  <c r="BU42" i="346" s="1"/>
  <c r="BR38" i="258"/>
  <c r="BR46" i="258" s="1"/>
  <c r="BR48" i="258" s="1"/>
  <c r="BR51" i="258" s="1"/>
  <c r="BS96" i="262"/>
  <c r="BS97" i="262" s="1"/>
  <c r="BS76" i="49" s="1"/>
  <c r="BS77" i="49" s="1"/>
  <c r="BS91" i="262"/>
  <c r="BS38" i="49" s="1"/>
  <c r="BS39" i="49" s="1"/>
  <c r="BQ273" i="264"/>
  <c r="BQ284" i="264" s="1"/>
  <c r="BQ54" i="258"/>
  <c r="BQ10" i="264"/>
  <c r="BQ11" i="264" s="1"/>
  <c r="BQ13" i="264" s="1"/>
  <c r="BQ15" i="264" s="1"/>
  <c r="BQ69" i="49"/>
  <c r="BQ71" i="49" s="1"/>
  <c r="BQ79" i="49" s="1"/>
  <c r="BQ94" i="49" s="1"/>
  <c r="BQ95" i="49" s="1"/>
  <c r="BQ52" i="49"/>
  <c r="BQ20" i="49"/>
  <c r="BS27" i="264" l="1"/>
  <c r="BS43" i="49"/>
  <c r="BS47" i="49" s="1"/>
  <c r="BS50" i="49" s="1"/>
  <c r="BS37" i="258" s="1"/>
  <c r="BT67" i="262"/>
  <c r="BT68" i="262" s="1"/>
  <c r="BT72" i="262" s="1"/>
  <c r="BT73" i="262" s="1"/>
  <c r="BT82" i="262" s="1"/>
  <c r="BT83" i="262" s="1"/>
  <c r="BT88" i="262" s="1"/>
  <c r="BT62" i="262"/>
  <c r="BT63" i="262" s="1"/>
  <c r="BU60" i="262" s="1"/>
  <c r="BU55" i="262" s="1"/>
  <c r="BU44" i="262"/>
  <c r="BV39" i="346"/>
  <c r="BU64" i="49"/>
  <c r="BU65" i="49" s="1"/>
  <c r="BU46" i="346"/>
  <c r="BS291" i="264"/>
  <c r="BS292" i="264" s="1"/>
  <c r="BS294" i="264" s="1"/>
  <c r="BS296" i="264" s="1"/>
  <c r="BS93" i="264"/>
  <c r="BS94" i="264" s="1"/>
  <c r="BS96" i="264" s="1"/>
  <c r="BS97" i="264" s="1"/>
  <c r="BS100" i="264" s="1"/>
  <c r="BT94" i="262"/>
  <c r="BT86" i="262" s="1"/>
  <c r="BS59" i="264"/>
  <c r="BS61" i="264" s="1"/>
  <c r="BS287" i="264"/>
  <c r="BS289" i="264" s="1"/>
  <c r="BS100" i="262"/>
  <c r="BR10" i="262"/>
  <c r="BR11" i="262" s="1"/>
  <c r="BR272" i="264" s="1"/>
  <c r="BR283" i="264" s="1"/>
  <c r="BR75" i="258"/>
  <c r="BR76" i="258" s="1"/>
  <c r="BS73" i="258" s="1"/>
  <c r="BS41" i="258" s="1"/>
  <c r="BS43" i="258" s="1"/>
  <c r="BS47" i="258" s="1"/>
  <c r="BR61" i="258"/>
  <c r="BR62" i="258" s="1"/>
  <c r="BS59" i="258" s="1"/>
  <c r="BS36" i="258" s="1"/>
  <c r="BQ53" i="49"/>
  <c r="BQ54" i="49" s="1"/>
  <c r="BQ57" i="49" s="1"/>
  <c r="BQ58" i="49" s="1"/>
  <c r="BQ21" i="49"/>
  <c r="BQ22" i="49" s="1"/>
  <c r="BQ25" i="49" s="1"/>
  <c r="BQ26" i="49" s="1"/>
  <c r="BQ32" i="264"/>
  <c r="BQ299" i="264"/>
  <c r="BQ65" i="264"/>
  <c r="BQ67" i="264" s="1"/>
  <c r="BQ303" i="264" l="1"/>
  <c r="BQ304" i="264" s="1"/>
  <c r="BQ306" i="264" s="1"/>
  <c r="BQ308" i="264" s="1"/>
  <c r="BQ301" i="264"/>
  <c r="BT87" i="262"/>
  <c r="BT90" i="262" s="1"/>
  <c r="BT268" i="264" s="1"/>
  <c r="BT279" i="264" s="1"/>
  <c r="BT74" i="262"/>
  <c r="BT17" i="49" s="1"/>
  <c r="BT18" i="49" s="1"/>
  <c r="BT42" i="258" s="1"/>
  <c r="BT95" i="262"/>
  <c r="BU47" i="262"/>
  <c r="BU48" i="262" s="1"/>
  <c r="BU51" i="262"/>
  <c r="BU52" i="262" s="1"/>
  <c r="BU61" i="262" s="1"/>
  <c r="BV10" i="346"/>
  <c r="BV31" i="346"/>
  <c r="BV35" i="346" s="1"/>
  <c r="BS60" i="258"/>
  <c r="BR52" i="258"/>
  <c r="BR53" i="258" s="1"/>
  <c r="BR54" i="258" s="1"/>
  <c r="BR12" i="262"/>
  <c r="BR20" i="49" s="1"/>
  <c r="BR65" i="258"/>
  <c r="BR68" i="49"/>
  <c r="BR69" i="49" s="1"/>
  <c r="BR71" i="49" s="1"/>
  <c r="BR79" i="49" s="1"/>
  <c r="BR79" i="258"/>
  <c r="BR82" i="49"/>
  <c r="BR83" i="49" s="1"/>
  <c r="BQ88" i="49"/>
  <c r="BQ89" i="49" s="1"/>
  <c r="BR24" i="49"/>
  <c r="BS38" i="258"/>
  <c r="BS46" i="258" s="1"/>
  <c r="BS48" i="258" s="1"/>
  <c r="BR56" i="49"/>
  <c r="BQ91" i="49"/>
  <c r="BQ92" i="49" s="1"/>
  <c r="BT74" i="258" l="1"/>
  <c r="BT96" i="262"/>
  <c r="BT97" i="262" s="1"/>
  <c r="BU94" i="262" s="1"/>
  <c r="BU86" i="262" s="1"/>
  <c r="BU66" i="262"/>
  <c r="BU56" i="262"/>
  <c r="BU57" i="262" s="1"/>
  <c r="BV42" i="262"/>
  <c r="BV36" i="346"/>
  <c r="BV13" i="49" s="1"/>
  <c r="BV15" i="49" s="1"/>
  <c r="BV41" i="262" s="1"/>
  <c r="BV41" i="346"/>
  <c r="BV42" i="346" s="1"/>
  <c r="BT91" i="262"/>
  <c r="BT38" i="49" s="1"/>
  <c r="BT39" i="49" s="1"/>
  <c r="BR94" i="49"/>
  <c r="BR95" i="49" s="1"/>
  <c r="BR52" i="49"/>
  <c r="BR273" i="264"/>
  <c r="BR284" i="264" s="1"/>
  <c r="BR10" i="264"/>
  <c r="BR11" i="264" s="1"/>
  <c r="BR13" i="264" s="1"/>
  <c r="BR15" i="264" s="1"/>
  <c r="BR32" i="264" s="1"/>
  <c r="BS75" i="258"/>
  <c r="BS76" i="258" s="1"/>
  <c r="BS10" i="262"/>
  <c r="BS11" i="262" s="1"/>
  <c r="BS61" i="258"/>
  <c r="BS62" i="258" s="1"/>
  <c r="BS51" i="258"/>
  <c r="BR53" i="49"/>
  <c r="BR21" i="49"/>
  <c r="BR22" i="49" s="1"/>
  <c r="BR25" i="49" s="1"/>
  <c r="BR26" i="49" s="1"/>
  <c r="BT93" i="264" l="1"/>
  <c r="BT94" i="264" s="1"/>
  <c r="BT96" i="264" s="1"/>
  <c r="BT97" i="264" s="1"/>
  <c r="BT100" i="264" s="1"/>
  <c r="BT43" i="49"/>
  <c r="BT47" i="49" s="1"/>
  <c r="BT50" i="49" s="1"/>
  <c r="BT60" i="258" s="1"/>
  <c r="BV44" i="262"/>
  <c r="BV47" i="262" s="1"/>
  <c r="BV48" i="262" s="1"/>
  <c r="BV66" i="262" s="1"/>
  <c r="BT100" i="262"/>
  <c r="BT76" i="49"/>
  <c r="BT77" i="49" s="1"/>
  <c r="BU67" i="262"/>
  <c r="BU68" i="262" s="1"/>
  <c r="BU72" i="262" s="1"/>
  <c r="BU73" i="262" s="1"/>
  <c r="BU87" i="262" s="1"/>
  <c r="BU62" i="262"/>
  <c r="BU63" i="262" s="1"/>
  <c r="BV60" i="262" s="1"/>
  <c r="BV55" i="262" s="1"/>
  <c r="BW39" i="346"/>
  <c r="BV64" i="49"/>
  <c r="BV65" i="49" s="1"/>
  <c r="BV46" i="346"/>
  <c r="BT59" i="264"/>
  <c r="BT61" i="264" s="1"/>
  <c r="BT287" i="264"/>
  <c r="BT289" i="264" s="1"/>
  <c r="BT27" i="264"/>
  <c r="BT291" i="264"/>
  <c r="BT292" i="264" s="1"/>
  <c r="BT294" i="264" s="1"/>
  <c r="BT296" i="264" s="1"/>
  <c r="BR65" i="264"/>
  <c r="BR67" i="264" s="1"/>
  <c r="BR299" i="264"/>
  <c r="BR54" i="49"/>
  <c r="BR57" i="49" s="1"/>
  <c r="BR58" i="49" s="1"/>
  <c r="BS56" i="49" s="1"/>
  <c r="BS24" i="49"/>
  <c r="BR88" i="49"/>
  <c r="BR89" i="49" s="1"/>
  <c r="BS68" i="49"/>
  <c r="BS65" i="258"/>
  <c r="BT59" i="258"/>
  <c r="BT36" i="258" s="1"/>
  <c r="BS52" i="258"/>
  <c r="BS53" i="258" s="1"/>
  <c r="BS272" i="264"/>
  <c r="BS283" i="264" s="1"/>
  <c r="BS12" i="262"/>
  <c r="BT73" i="258"/>
  <c r="BT41" i="258" s="1"/>
  <c r="BT43" i="258" s="1"/>
  <c r="BT47" i="258" s="1"/>
  <c r="BS82" i="49"/>
  <c r="BS83" i="49" s="1"/>
  <c r="BS79" i="258"/>
  <c r="BR303" i="264" l="1"/>
  <c r="BR304" i="264" s="1"/>
  <c r="BR306" i="264" s="1"/>
  <c r="BR308" i="264" s="1"/>
  <c r="BR301" i="264"/>
  <c r="BV51" i="262"/>
  <c r="BV52" i="262" s="1"/>
  <c r="BV61" i="262" s="1"/>
  <c r="BV56" i="262"/>
  <c r="BV57" i="262" s="1"/>
  <c r="BV67" i="262" s="1"/>
  <c r="BV68" i="262" s="1"/>
  <c r="BV72" i="262" s="1"/>
  <c r="BU74" i="262"/>
  <c r="BU17" i="49" s="1"/>
  <c r="BU18" i="49" s="1"/>
  <c r="BU74" i="258" s="1"/>
  <c r="BU95" i="262"/>
  <c r="BU82" i="262"/>
  <c r="BU83" i="262" s="1"/>
  <c r="BU88" i="262" s="1"/>
  <c r="BU90" i="262" s="1"/>
  <c r="BU91" i="262" s="1"/>
  <c r="BU38" i="49" s="1"/>
  <c r="BU39" i="49" s="1"/>
  <c r="BU43" i="49" s="1"/>
  <c r="BU47" i="49" s="1"/>
  <c r="BW10" i="346"/>
  <c r="BW31" i="346"/>
  <c r="BW35" i="346" s="1"/>
  <c r="BT37" i="258"/>
  <c r="BT38" i="258" s="1"/>
  <c r="BT46" i="258" s="1"/>
  <c r="BT48" i="258" s="1"/>
  <c r="BR91" i="49"/>
  <c r="BR92" i="49" s="1"/>
  <c r="BS273" i="264"/>
  <c r="BS284" i="264" s="1"/>
  <c r="BS10" i="264"/>
  <c r="BS11" i="264" s="1"/>
  <c r="BS13" i="264" s="1"/>
  <c r="BS15" i="264" s="1"/>
  <c r="BS54" i="258"/>
  <c r="BS20" i="49"/>
  <c r="BS52" i="49"/>
  <c r="BS69" i="49"/>
  <c r="BS71" i="49" s="1"/>
  <c r="BS79" i="49" s="1"/>
  <c r="BS94" i="49" s="1"/>
  <c r="BS95" i="49" s="1"/>
  <c r="BU42" i="258" l="1"/>
  <c r="BV62" i="262"/>
  <c r="BV63" i="262" s="1"/>
  <c r="BW60" i="262" s="1"/>
  <c r="BW55" i="262" s="1"/>
  <c r="BW36" i="346"/>
  <c r="BW13" i="49" s="1"/>
  <c r="BW15" i="49" s="1"/>
  <c r="BW41" i="262" s="1"/>
  <c r="BW42" i="262"/>
  <c r="BW41" i="346"/>
  <c r="BW42" i="346" s="1"/>
  <c r="BU96" i="262"/>
  <c r="BU97" i="262" s="1"/>
  <c r="BU76" i="49" s="1"/>
  <c r="BU77" i="49" s="1"/>
  <c r="BU268" i="264"/>
  <c r="BU279" i="264" s="1"/>
  <c r="BV73" i="262"/>
  <c r="BU59" i="264"/>
  <c r="BU61" i="264" s="1"/>
  <c r="BU93" i="264"/>
  <c r="BU94" i="264" s="1"/>
  <c r="BU96" i="264" s="1"/>
  <c r="BU50" i="49"/>
  <c r="BU291" i="264"/>
  <c r="BU292" i="264" s="1"/>
  <c r="BU294" i="264" s="1"/>
  <c r="BU296" i="264" s="1"/>
  <c r="BU27" i="264"/>
  <c r="BU287" i="264"/>
  <c r="BU289" i="264" s="1"/>
  <c r="BS21" i="49"/>
  <c r="BS22" i="49" s="1"/>
  <c r="BS25" i="49" s="1"/>
  <c r="BS26" i="49" s="1"/>
  <c r="BS53" i="49"/>
  <c r="BS54" i="49" s="1"/>
  <c r="BS57" i="49" s="1"/>
  <c r="BS58" i="49" s="1"/>
  <c r="BT10" i="262"/>
  <c r="BT11" i="262" s="1"/>
  <c r="BT61" i="258"/>
  <c r="BT62" i="258" s="1"/>
  <c r="BT75" i="258"/>
  <c r="BT76" i="258" s="1"/>
  <c r="BT51" i="258"/>
  <c r="BS65" i="264"/>
  <c r="BS67" i="264" s="1"/>
  <c r="BS32" i="264"/>
  <c r="BS299" i="264"/>
  <c r="BS303" i="264" l="1"/>
  <c r="BS304" i="264" s="1"/>
  <c r="BS306" i="264" s="1"/>
  <c r="BS308" i="264" s="1"/>
  <c r="BS301" i="264"/>
  <c r="BW44" i="262"/>
  <c r="BW64" i="49"/>
  <c r="BW65" i="49" s="1"/>
  <c r="BW46" i="346"/>
  <c r="BX39" i="346"/>
  <c r="BU100" i="262"/>
  <c r="BV94" i="262"/>
  <c r="BV86" i="262" s="1"/>
  <c r="BV87" i="262"/>
  <c r="BV74" i="262"/>
  <c r="BV17" i="49" s="1"/>
  <c r="BV18" i="49" s="1"/>
  <c r="BS88" i="49"/>
  <c r="BS89" i="49" s="1"/>
  <c r="BT24" i="49"/>
  <c r="BT79" i="258"/>
  <c r="BT82" i="49"/>
  <c r="BT83" i="49" s="1"/>
  <c r="BU73" i="258"/>
  <c r="BU41" i="258" s="1"/>
  <c r="BU43" i="258" s="1"/>
  <c r="BU47" i="258" s="1"/>
  <c r="BV82" i="262"/>
  <c r="BV83" i="262" s="1"/>
  <c r="BV88" i="262" s="1"/>
  <c r="BV95" i="262"/>
  <c r="BU37" i="258"/>
  <c r="BU60" i="258"/>
  <c r="BT65" i="258"/>
  <c r="BT68" i="49"/>
  <c r="BU59" i="258"/>
  <c r="BU36" i="258" s="1"/>
  <c r="BU97" i="264"/>
  <c r="BU100" i="264" s="1"/>
  <c r="BT52" i="258"/>
  <c r="BT53" i="258" s="1"/>
  <c r="BT272" i="264"/>
  <c r="BT283" i="264" s="1"/>
  <c r="BT12" i="262"/>
  <c r="BT56" i="49"/>
  <c r="BS91" i="49"/>
  <c r="BS92" i="49" s="1"/>
  <c r="BW51" i="262" l="1"/>
  <c r="BW52" i="262" s="1"/>
  <c r="BW61" i="262" s="1"/>
  <c r="BW47" i="262"/>
  <c r="BW48" i="262" s="1"/>
  <c r="BX31" i="346"/>
  <c r="BX35" i="346" s="1"/>
  <c r="BX10" i="346"/>
  <c r="BV90" i="262"/>
  <c r="BV96" i="262" s="1"/>
  <c r="BV97" i="262" s="1"/>
  <c r="BU38" i="258"/>
  <c r="BU46" i="258" s="1"/>
  <c r="BU48" i="258" s="1"/>
  <c r="BU61" i="258" s="1"/>
  <c r="BU62" i="258" s="1"/>
  <c r="BT54" i="258"/>
  <c r="BT10" i="264"/>
  <c r="BT11" i="264" s="1"/>
  <c r="BT13" i="264" s="1"/>
  <c r="BT15" i="264" s="1"/>
  <c r="BT273" i="264"/>
  <c r="BT284" i="264" s="1"/>
  <c r="BT52" i="49"/>
  <c r="BT20" i="49"/>
  <c r="BV42" i="258"/>
  <c r="BV74" i="258"/>
  <c r="BT69" i="49"/>
  <c r="BT71" i="49" s="1"/>
  <c r="BT79" i="49" s="1"/>
  <c r="BT94" i="49" s="1"/>
  <c r="BT95" i="49" s="1"/>
  <c r="BW66" i="262" l="1"/>
  <c r="BW56" i="262"/>
  <c r="BW57" i="262" s="1"/>
  <c r="BX36" i="346"/>
  <c r="BX13" i="49" s="1"/>
  <c r="BX15" i="49" s="1"/>
  <c r="BX41" i="262" s="1"/>
  <c r="BX41" i="346"/>
  <c r="BX42" i="346" s="1"/>
  <c r="BX42" i="262"/>
  <c r="BV268" i="264"/>
  <c r="BV279" i="264" s="1"/>
  <c r="BV91" i="262"/>
  <c r="BV38" i="49" s="1"/>
  <c r="BV39" i="49" s="1"/>
  <c r="BU51" i="258"/>
  <c r="BU75" i="258"/>
  <c r="BU76" i="258" s="1"/>
  <c r="BV73" i="258" s="1"/>
  <c r="BV41" i="258" s="1"/>
  <c r="BV43" i="258" s="1"/>
  <c r="BV47" i="258" s="1"/>
  <c r="BU10" i="262"/>
  <c r="BU11" i="262" s="1"/>
  <c r="BU12" i="262" s="1"/>
  <c r="BT21" i="49"/>
  <c r="BT22" i="49" s="1"/>
  <c r="BT25" i="49" s="1"/>
  <c r="BT26" i="49" s="1"/>
  <c r="BT53" i="49"/>
  <c r="BT54" i="49" s="1"/>
  <c r="BT57" i="49" s="1"/>
  <c r="BT58" i="49" s="1"/>
  <c r="BV100" i="262"/>
  <c r="BW94" i="262"/>
  <c r="BW86" i="262" s="1"/>
  <c r="BV76" i="49"/>
  <c r="BV77" i="49" s="1"/>
  <c r="BU68" i="49"/>
  <c r="BV59" i="258"/>
  <c r="BV36" i="258" s="1"/>
  <c r="BU65" i="258"/>
  <c r="BT65" i="264"/>
  <c r="BT67" i="264" s="1"/>
  <c r="BT299" i="264"/>
  <c r="BT32" i="264"/>
  <c r="BT303" i="264" l="1"/>
  <c r="BT304" i="264" s="1"/>
  <c r="BT306" i="264" s="1"/>
  <c r="BT308" i="264" s="1"/>
  <c r="BT301" i="264"/>
  <c r="BV291" i="264"/>
  <c r="BV292" i="264" s="1"/>
  <c r="BV294" i="264" s="1"/>
  <c r="BV296" i="264" s="1"/>
  <c r="BV43" i="49"/>
  <c r="BX44" i="262"/>
  <c r="BW67" i="262"/>
  <c r="BW68" i="262" s="1"/>
  <c r="BW72" i="262" s="1"/>
  <c r="BW73" i="262" s="1"/>
  <c r="BW95" i="262" s="1"/>
  <c r="BW62" i="262"/>
  <c r="BW63" i="262" s="1"/>
  <c r="BX60" i="262" s="1"/>
  <c r="BX55" i="262" s="1"/>
  <c r="BX64" i="49"/>
  <c r="BX65" i="49" s="1"/>
  <c r="BX46" i="346"/>
  <c r="BY39" i="346"/>
  <c r="BV287" i="264"/>
  <c r="BV289" i="264" s="1"/>
  <c r="BV93" i="264"/>
  <c r="BV94" i="264" s="1"/>
  <c r="BV96" i="264" s="1"/>
  <c r="BV97" i="264" s="1"/>
  <c r="BV100" i="264" s="1"/>
  <c r="BV27" i="264"/>
  <c r="BV59" i="264"/>
  <c r="BV61" i="264" s="1"/>
  <c r="BU82" i="49"/>
  <c r="BU83" i="49" s="1"/>
  <c r="BU272" i="264"/>
  <c r="BU283" i="264" s="1"/>
  <c r="BU79" i="258"/>
  <c r="BU52" i="258"/>
  <c r="BU53" i="258" s="1"/>
  <c r="BU54" i="258" s="1"/>
  <c r="BU56" i="49"/>
  <c r="BT91" i="49"/>
  <c r="BT92" i="49" s="1"/>
  <c r="BU69" i="49"/>
  <c r="BU71" i="49" s="1"/>
  <c r="BU79" i="49" s="1"/>
  <c r="BT88" i="49"/>
  <c r="BT89" i="49" s="1"/>
  <c r="BU24" i="49"/>
  <c r="BU52" i="49"/>
  <c r="BU20" i="49"/>
  <c r="BV47" i="49" l="1"/>
  <c r="BV50" i="49" s="1"/>
  <c r="BV60" i="258" s="1"/>
  <c r="BW82" i="262"/>
  <c r="BW83" i="262" s="1"/>
  <c r="BW88" i="262" s="1"/>
  <c r="BW74" i="262"/>
  <c r="BW17" i="49" s="1"/>
  <c r="BW18" i="49" s="1"/>
  <c r="BW42" i="258" s="1"/>
  <c r="BW87" i="262"/>
  <c r="BX51" i="262"/>
  <c r="BX52" i="262" s="1"/>
  <c r="BX61" i="262" s="1"/>
  <c r="BX47" i="262"/>
  <c r="BX48" i="262" s="1"/>
  <c r="BY31" i="346"/>
  <c r="BY35" i="346" s="1"/>
  <c r="BY10" i="346"/>
  <c r="BU94" i="49"/>
  <c r="BU95" i="49" s="1"/>
  <c r="BU10" i="264"/>
  <c r="BU11" i="264" s="1"/>
  <c r="BU13" i="264" s="1"/>
  <c r="BU15" i="264" s="1"/>
  <c r="BU299" i="264" s="1"/>
  <c r="BU273" i="264"/>
  <c r="BU284" i="264" s="1"/>
  <c r="BU21" i="49"/>
  <c r="BU22" i="49" s="1"/>
  <c r="BU25" i="49" s="1"/>
  <c r="BU26" i="49" s="1"/>
  <c r="BU53" i="49"/>
  <c r="BU54" i="49" s="1"/>
  <c r="BU57" i="49" s="1"/>
  <c r="BU58" i="49" s="1"/>
  <c r="BU303" i="264" l="1"/>
  <c r="BU304" i="264" s="1"/>
  <c r="BU306" i="264" s="1"/>
  <c r="BU308" i="264" s="1"/>
  <c r="BU301" i="264"/>
  <c r="BV37" i="258"/>
  <c r="BV38" i="258" s="1"/>
  <c r="BV46" i="258" s="1"/>
  <c r="BV48" i="258" s="1"/>
  <c r="BV75" i="258" s="1"/>
  <c r="BV76" i="258" s="1"/>
  <c r="BV79" i="258" s="1"/>
  <c r="BW90" i="262"/>
  <c r="BW96" i="262" s="1"/>
  <c r="BW97" i="262" s="1"/>
  <c r="BW76" i="49" s="1"/>
  <c r="BW77" i="49" s="1"/>
  <c r="BW74" i="258"/>
  <c r="BX66" i="262"/>
  <c r="BX56" i="262"/>
  <c r="BX57" i="262" s="1"/>
  <c r="BY41" i="346"/>
  <c r="BY42" i="346" s="1"/>
  <c r="BY36" i="346"/>
  <c r="BY13" i="49" s="1"/>
  <c r="BY15" i="49" s="1"/>
  <c r="BY41" i="262" s="1"/>
  <c r="BY42" i="262"/>
  <c r="BU65" i="264"/>
  <c r="BU67" i="264" s="1"/>
  <c r="BU32" i="264"/>
  <c r="BU88" i="49"/>
  <c r="BU89" i="49" s="1"/>
  <c r="BV24" i="49"/>
  <c r="BV56" i="49"/>
  <c r="BU91" i="49"/>
  <c r="BU92" i="49" s="1"/>
  <c r="BV82" i="49" l="1"/>
  <c r="BV83" i="49" s="1"/>
  <c r="BW73" i="258"/>
  <c r="BW41" i="258" s="1"/>
  <c r="BW43" i="258" s="1"/>
  <c r="BW47" i="258" s="1"/>
  <c r="BV10" i="262"/>
  <c r="BV11" i="262" s="1"/>
  <c r="BV12" i="262" s="1"/>
  <c r="BV20" i="49" s="1"/>
  <c r="BV61" i="258"/>
  <c r="BV62" i="258" s="1"/>
  <c r="BV65" i="258" s="1"/>
  <c r="BV51" i="258"/>
  <c r="BW91" i="262"/>
  <c r="BW38" i="49" s="1"/>
  <c r="BW39" i="49" s="1"/>
  <c r="BX94" i="262"/>
  <c r="BX86" i="262" s="1"/>
  <c r="BW100" i="262"/>
  <c r="BW268" i="264"/>
  <c r="BW279" i="264" s="1"/>
  <c r="BX62" i="262"/>
  <c r="BX63" i="262" s="1"/>
  <c r="BY60" i="262" s="1"/>
  <c r="BY55" i="262" s="1"/>
  <c r="BX67" i="262"/>
  <c r="BX68" i="262" s="1"/>
  <c r="BX72" i="262" s="1"/>
  <c r="BX73" i="262" s="1"/>
  <c r="BX74" i="262" s="1"/>
  <c r="BX17" i="49" s="1"/>
  <c r="BX18" i="49" s="1"/>
  <c r="BY44" i="262"/>
  <c r="BY46" i="346"/>
  <c r="BZ39" i="346"/>
  <c r="BY64" i="49"/>
  <c r="BY65" i="49" s="1"/>
  <c r="BV68" i="49" l="1"/>
  <c r="BV69" i="49" s="1"/>
  <c r="BV71" i="49" s="1"/>
  <c r="BV79" i="49" s="1"/>
  <c r="BV94" i="49" s="1"/>
  <c r="BV95" i="49" s="1"/>
  <c r="BV52" i="49"/>
  <c r="BV272" i="264"/>
  <c r="BV283" i="264" s="1"/>
  <c r="BV52" i="258"/>
  <c r="BV53" i="258" s="1"/>
  <c r="BV54" i="258" s="1"/>
  <c r="BW59" i="258"/>
  <c r="BW36" i="258" s="1"/>
  <c r="BW43" i="49"/>
  <c r="BW287" i="264"/>
  <c r="BW289" i="264" s="1"/>
  <c r="BW93" i="264"/>
  <c r="BW94" i="264" s="1"/>
  <c r="BW96" i="264" s="1"/>
  <c r="BW97" i="264" s="1"/>
  <c r="BW100" i="264" s="1"/>
  <c r="BW59" i="264"/>
  <c r="BW61" i="264" s="1"/>
  <c r="BW291" i="264"/>
  <c r="BW292" i="264" s="1"/>
  <c r="BW294" i="264" s="1"/>
  <c r="BW296" i="264" s="1"/>
  <c r="BW27" i="264"/>
  <c r="BX87" i="262"/>
  <c r="BX82" i="262"/>
  <c r="BX83" i="262" s="1"/>
  <c r="BX88" i="262" s="1"/>
  <c r="BX95" i="262"/>
  <c r="BZ31" i="346"/>
  <c r="BZ35" i="346" s="1"/>
  <c r="BZ10" i="346"/>
  <c r="BY51" i="262"/>
  <c r="BY52" i="262" s="1"/>
  <c r="BY61" i="262" s="1"/>
  <c r="BY47" i="262"/>
  <c r="BY48" i="262" s="1"/>
  <c r="BX42" i="258"/>
  <c r="BX74" i="258"/>
  <c r="BV53" i="49" l="1"/>
  <c r="BV54" i="49" s="1"/>
  <c r="BV57" i="49" s="1"/>
  <c r="BV58" i="49" s="1"/>
  <c r="BW56" i="49" s="1"/>
  <c r="BV21" i="49"/>
  <c r="BV22" i="49" s="1"/>
  <c r="BV25" i="49" s="1"/>
  <c r="BV26" i="49" s="1"/>
  <c r="BW24" i="49" s="1"/>
  <c r="BV10" i="264"/>
  <c r="BV11" i="264" s="1"/>
  <c r="BV13" i="264" s="1"/>
  <c r="BV15" i="264" s="1"/>
  <c r="BV32" i="264" s="1"/>
  <c r="BV273" i="264"/>
  <c r="BV284" i="264" s="1"/>
  <c r="BX90" i="262"/>
  <c r="BX96" i="262" s="1"/>
  <c r="BX97" i="262" s="1"/>
  <c r="BX76" i="49" s="1"/>
  <c r="BX77" i="49" s="1"/>
  <c r="BW47" i="49"/>
  <c r="BW50" i="49" s="1"/>
  <c r="BY66" i="262"/>
  <c r="BY56" i="262"/>
  <c r="BY57" i="262" s="1"/>
  <c r="BZ42" i="262"/>
  <c r="BZ36" i="346"/>
  <c r="BZ13" i="49" s="1"/>
  <c r="BZ15" i="49" s="1"/>
  <c r="BZ41" i="262" s="1"/>
  <c r="BZ41" i="346"/>
  <c r="BZ42" i="346" s="1"/>
  <c r="BV88" i="49" l="1"/>
  <c r="BV89" i="49" s="1"/>
  <c r="BV91" i="49"/>
  <c r="BV92" i="49" s="1"/>
  <c r="BV65" i="264"/>
  <c r="BV67" i="264" s="1"/>
  <c r="BV299" i="264"/>
  <c r="BX91" i="262"/>
  <c r="BX38" i="49" s="1"/>
  <c r="BX39" i="49" s="1"/>
  <c r="BX59" i="264" s="1"/>
  <c r="BX61" i="264" s="1"/>
  <c r="BX268" i="264"/>
  <c r="BX279" i="264" s="1"/>
  <c r="BW60" i="258"/>
  <c r="BW37" i="258"/>
  <c r="BW38" i="258" s="1"/>
  <c r="BW46" i="258" s="1"/>
  <c r="BW48" i="258" s="1"/>
  <c r="BZ44" i="262"/>
  <c r="BZ47" i="262" s="1"/>
  <c r="BZ48" i="262" s="1"/>
  <c r="BZ66" i="262" s="1"/>
  <c r="BX100" i="262"/>
  <c r="BY94" i="262"/>
  <c r="BY86" i="262" s="1"/>
  <c r="BZ64" i="49"/>
  <c r="BZ65" i="49" s="1"/>
  <c r="BZ46" i="346"/>
  <c r="CA39" i="346"/>
  <c r="BY62" i="262"/>
  <c r="BY63" i="262" s="1"/>
  <c r="BZ60" i="262" s="1"/>
  <c r="BZ55" i="262" s="1"/>
  <c r="BY67" i="262"/>
  <c r="BY68" i="262" s="1"/>
  <c r="BY72" i="262" s="1"/>
  <c r="BY73" i="262" s="1"/>
  <c r="BY87" i="262" s="1"/>
  <c r="BV303" i="264" l="1"/>
  <c r="BV304" i="264" s="1"/>
  <c r="BV306" i="264" s="1"/>
  <c r="BV308" i="264" s="1"/>
  <c r="BV301" i="264"/>
  <c r="BX287" i="264"/>
  <c r="BX289" i="264" s="1"/>
  <c r="BX27" i="264"/>
  <c r="BX291" i="264"/>
  <c r="BX292" i="264" s="1"/>
  <c r="BX294" i="264" s="1"/>
  <c r="BX296" i="264" s="1"/>
  <c r="BX93" i="264"/>
  <c r="BX94" i="264" s="1"/>
  <c r="BX96" i="264" s="1"/>
  <c r="BX97" i="264" s="1"/>
  <c r="BX100" i="264" s="1"/>
  <c r="BX43" i="49"/>
  <c r="BX47" i="49" s="1"/>
  <c r="BX50" i="49" s="1"/>
  <c r="BX60" i="258" s="1"/>
  <c r="BW10" i="262"/>
  <c r="BW11" i="262" s="1"/>
  <c r="BW51" i="258"/>
  <c r="BW61" i="258"/>
  <c r="BW62" i="258" s="1"/>
  <c r="BW75" i="258"/>
  <c r="BW76" i="258" s="1"/>
  <c r="BZ56" i="262"/>
  <c r="BZ57" i="262" s="1"/>
  <c r="BZ67" i="262" s="1"/>
  <c r="BZ68" i="262" s="1"/>
  <c r="BZ72" i="262" s="1"/>
  <c r="BZ51" i="262"/>
  <c r="BZ52" i="262" s="1"/>
  <c r="BZ61" i="262" s="1"/>
  <c r="BY95" i="262"/>
  <c r="BY82" i="262"/>
  <c r="BY83" i="262" s="1"/>
  <c r="BY88" i="262" s="1"/>
  <c r="BY90" i="262" s="1"/>
  <c r="BY91" i="262" s="1"/>
  <c r="BY38" i="49" s="1"/>
  <c r="BY39" i="49" s="1"/>
  <c r="BY43" i="49" s="1"/>
  <c r="BY47" i="49" s="1"/>
  <c r="CA31" i="346"/>
  <c r="CA35" i="346" s="1"/>
  <c r="CA10" i="346"/>
  <c r="BY74" i="262"/>
  <c r="BY17" i="49" s="1"/>
  <c r="BY18" i="49" s="1"/>
  <c r="BY42" i="258" s="1"/>
  <c r="H200" i="264"/>
  <c r="F201" i="264"/>
  <c r="BX37" i="258" l="1"/>
  <c r="BW82" i="49"/>
  <c r="BW83" i="49" s="1"/>
  <c r="BX73" i="258"/>
  <c r="BX41" i="258" s="1"/>
  <c r="BX43" i="258" s="1"/>
  <c r="BX47" i="258" s="1"/>
  <c r="BW79" i="258"/>
  <c r="BW65" i="258"/>
  <c r="BX59" i="258"/>
  <c r="BX36" i="258" s="1"/>
  <c r="BW68" i="49"/>
  <c r="BW69" i="49" s="1"/>
  <c r="BW71" i="49" s="1"/>
  <c r="BW79" i="49" s="1"/>
  <c r="BW272" i="264"/>
  <c r="BW283" i="264" s="1"/>
  <c r="BW12" i="262"/>
  <c r="BW52" i="258"/>
  <c r="BW53" i="258" s="1"/>
  <c r="BY74" i="258"/>
  <c r="BZ62" i="262"/>
  <c r="BZ63" i="262" s="1"/>
  <c r="CA60" i="262" s="1"/>
  <c r="CA55" i="262" s="1"/>
  <c r="CA36" i="346"/>
  <c r="H35" i="346"/>
  <c r="CA42" i="262"/>
  <c r="CA41" i="346"/>
  <c r="CA42" i="346" s="1"/>
  <c r="BY268" i="264"/>
  <c r="BY279" i="264" s="1"/>
  <c r="BY96" i="262"/>
  <c r="BY97" i="262" s="1"/>
  <c r="BY100" i="262" s="1"/>
  <c r="BZ73" i="262"/>
  <c r="BY50" i="49"/>
  <c r="BY287" i="264"/>
  <c r="BY289" i="264" s="1"/>
  <c r="BY27" i="264"/>
  <c r="BY59" i="264"/>
  <c r="BY61" i="264" s="1"/>
  <c r="BY93" i="264"/>
  <c r="BY94" i="264" s="1"/>
  <c r="BY96" i="264" s="1"/>
  <c r="BY291" i="264"/>
  <c r="BY292" i="264" s="1"/>
  <c r="BY294" i="264" s="1"/>
  <c r="BY296" i="264" s="1"/>
  <c r="F203" i="264"/>
  <c r="F205" i="264" s="1"/>
  <c r="BX38" i="258" l="1"/>
  <c r="BX46" i="258" s="1"/>
  <c r="BX48" i="258" s="1"/>
  <c r="BX51" i="258" s="1"/>
  <c r="BW94" i="49"/>
  <c r="BW95" i="49" s="1"/>
  <c r="BW54" i="258"/>
  <c r="BW273" i="264"/>
  <c r="BW284" i="264" s="1"/>
  <c r="BW10" i="264"/>
  <c r="BW11" i="264" s="1"/>
  <c r="BW13" i="264" s="1"/>
  <c r="BW15" i="264" s="1"/>
  <c r="BW52" i="49"/>
  <c r="BW20" i="49"/>
  <c r="CA46" i="346"/>
  <c r="F48" i="346" s="1"/>
  <c r="F49" i="346" s="1"/>
  <c r="F17" i="259" s="1"/>
  <c r="CA64" i="49"/>
  <c r="CA65" i="49" s="1"/>
  <c r="H41" i="346"/>
  <c r="H42" i="262"/>
  <c r="CA13" i="49"/>
  <c r="CA15" i="49" s="1"/>
  <c r="H36" i="346"/>
  <c r="H13" i="49" s="1"/>
  <c r="H15" i="265" s="1"/>
  <c r="K15" i="265" s="1"/>
  <c r="BZ94" i="262"/>
  <c r="BZ86" i="262" s="1"/>
  <c r="BY76" i="49"/>
  <c r="BY77" i="49" s="1"/>
  <c r="BZ87" i="262"/>
  <c r="BZ74" i="262"/>
  <c r="BZ17" i="49" s="1"/>
  <c r="BZ18" i="49" s="1"/>
  <c r="BY97" i="264"/>
  <c r="BY100" i="264" s="1"/>
  <c r="BY37" i="258"/>
  <c r="BY60" i="258"/>
  <c r="BZ95" i="262"/>
  <c r="BZ82" i="262"/>
  <c r="BZ83" i="262" s="1"/>
  <c r="BZ88" i="262" s="1"/>
  <c r="BX75" i="258" l="1"/>
  <c r="BX76" i="258" s="1"/>
  <c r="BX79" i="258" s="1"/>
  <c r="BX10" i="262"/>
  <c r="BX11" i="262" s="1"/>
  <c r="BX61" i="258"/>
  <c r="BX62" i="258" s="1"/>
  <c r="BW65" i="264"/>
  <c r="BW67" i="264" s="1"/>
  <c r="BW299" i="264"/>
  <c r="BW32" i="264"/>
  <c r="BW21" i="49"/>
  <c r="BW22" i="49" s="1"/>
  <c r="BW25" i="49" s="1"/>
  <c r="BW26" i="49" s="1"/>
  <c r="BW53" i="49"/>
  <c r="BW54" i="49" s="1"/>
  <c r="BW57" i="49" s="1"/>
  <c r="BW58" i="49" s="1"/>
  <c r="J15" i="265"/>
  <c r="L15" i="265"/>
  <c r="CA41" i="262"/>
  <c r="CA44" i="262" s="1"/>
  <c r="H15" i="49"/>
  <c r="BZ90" i="262"/>
  <c r="BZ268" i="264" s="1"/>
  <c r="F243" i="264"/>
  <c r="F246" i="264" s="1"/>
  <c r="BZ42" i="258"/>
  <c r="BZ74" i="258"/>
  <c r="BW303" i="264" l="1"/>
  <c r="BW304" i="264" s="1"/>
  <c r="BW306" i="264" s="1"/>
  <c r="BW308" i="264" s="1"/>
  <c r="BW301" i="264"/>
  <c r="I18" i="406"/>
  <c r="I26" i="406"/>
  <c r="BX82" i="49"/>
  <c r="BX83" i="49" s="1"/>
  <c r="BY73" i="258"/>
  <c r="BY41" i="258" s="1"/>
  <c r="BY43" i="258" s="1"/>
  <c r="BY47" i="258" s="1"/>
  <c r="BX52" i="258"/>
  <c r="BX53" i="258" s="1"/>
  <c r="BX10" i="264" s="1"/>
  <c r="BX11" i="264" s="1"/>
  <c r="BX13" i="264" s="1"/>
  <c r="BX15" i="264" s="1"/>
  <c r="BX12" i="262"/>
  <c r="BX272" i="264"/>
  <c r="BX283" i="264" s="1"/>
  <c r="BY59" i="258"/>
  <c r="BY36" i="258" s="1"/>
  <c r="BY38" i="258" s="1"/>
  <c r="BY46" i="258" s="1"/>
  <c r="BX68" i="49"/>
  <c r="BX69" i="49" s="1"/>
  <c r="BX71" i="49" s="1"/>
  <c r="BX79" i="49" s="1"/>
  <c r="BX65" i="258"/>
  <c r="BX56" i="49"/>
  <c r="BW91" i="49"/>
  <c r="BW92" i="49" s="1"/>
  <c r="BX24" i="49"/>
  <c r="BW88" i="49"/>
  <c r="BW89" i="49" s="1"/>
  <c r="H17" i="265"/>
  <c r="K17" i="265" s="1"/>
  <c r="H41" i="262"/>
  <c r="CA47" i="262"/>
  <c r="CA48" i="262" s="1"/>
  <c r="CA51" i="262"/>
  <c r="CA52" i="262" s="1"/>
  <c r="H44" i="262"/>
  <c r="BZ91" i="262"/>
  <c r="BZ38" i="49" s="1"/>
  <c r="BZ39" i="49" s="1"/>
  <c r="BZ96" i="262"/>
  <c r="BZ97" i="262" s="1"/>
  <c r="BZ100" i="262" s="1"/>
  <c r="H89" i="265" l="1"/>
  <c r="K89" i="265" s="1"/>
  <c r="J89" i="265" s="1"/>
  <c r="BY48" i="258"/>
  <c r="BY61" i="258" s="1"/>
  <c r="BY62" i="258" s="1"/>
  <c r="BZ59" i="258" s="1"/>
  <c r="BZ36" i="258" s="1"/>
  <c r="BX94" i="49"/>
  <c r="BX95" i="49" s="1"/>
  <c r="BX273" i="264"/>
  <c r="BX284" i="264" s="1"/>
  <c r="BX54" i="258"/>
  <c r="BX53" i="49" s="1"/>
  <c r="BX52" i="49"/>
  <c r="BX20" i="49"/>
  <c r="BX65" i="264"/>
  <c r="BX67" i="264" s="1"/>
  <c r="BX32" i="264"/>
  <c r="BX299" i="264"/>
  <c r="BZ291" i="264"/>
  <c r="BZ292" i="264" s="1"/>
  <c r="BZ294" i="264" s="1"/>
  <c r="BZ43" i="49"/>
  <c r="H51" i="262"/>
  <c r="H47" i="262"/>
  <c r="H52" i="262"/>
  <c r="H61" i="262" s="1"/>
  <c r="CA61" i="262"/>
  <c r="CA56" i="262"/>
  <c r="CA57" i="262" s="1"/>
  <c r="CA66" i="262"/>
  <c r="H48" i="262"/>
  <c r="L17" i="265"/>
  <c r="J17" i="265"/>
  <c r="BZ287" i="264"/>
  <c r="BZ93" i="264"/>
  <c r="BZ94" i="264" s="1"/>
  <c r="BZ96" i="264" s="1"/>
  <c r="BZ97" i="264" s="1"/>
  <c r="BZ100" i="264" s="1"/>
  <c r="BZ27" i="264"/>
  <c r="BZ59" i="264"/>
  <c r="BZ61" i="264" s="1"/>
  <c r="BZ76" i="49"/>
  <c r="BZ77" i="49" s="1"/>
  <c r="CA94" i="262"/>
  <c r="CA86" i="262" s="1"/>
  <c r="L89" i="265" l="1"/>
  <c r="BX303" i="264"/>
  <c r="BX304" i="264" s="1"/>
  <c r="BX306" i="264" s="1"/>
  <c r="BX308" i="264" s="1"/>
  <c r="BX301" i="264"/>
  <c r="BY65" i="258"/>
  <c r="BY68" i="49"/>
  <c r="BY69" i="49" s="1"/>
  <c r="BY71" i="49" s="1"/>
  <c r="BY79" i="49" s="1"/>
  <c r="BY10" i="262"/>
  <c r="BY11" i="262" s="1"/>
  <c r="BY52" i="258" s="1"/>
  <c r="BY75" i="258"/>
  <c r="BY76" i="258" s="1"/>
  <c r="BZ73" i="258" s="1"/>
  <c r="BZ41" i="258" s="1"/>
  <c r="BZ43" i="258" s="1"/>
  <c r="BZ47" i="258" s="1"/>
  <c r="BY51" i="258"/>
  <c r="BX21" i="49"/>
  <c r="BX22" i="49" s="1"/>
  <c r="BX25" i="49" s="1"/>
  <c r="BX26" i="49" s="1"/>
  <c r="BY24" i="49" s="1"/>
  <c r="BX54" i="49"/>
  <c r="BX57" i="49" s="1"/>
  <c r="BX58" i="49" s="1"/>
  <c r="BX91" i="49" s="1"/>
  <c r="BX92" i="49" s="1"/>
  <c r="BZ47" i="49"/>
  <c r="BZ50" i="49" s="1"/>
  <c r="BZ60" i="258" s="1"/>
  <c r="H90" i="265"/>
  <c r="K90" i="265" s="1"/>
  <c r="L90" i="265" s="1"/>
  <c r="CA62" i="262"/>
  <c r="CA63" i="262" s="1"/>
  <c r="H57" i="262"/>
  <c r="CA67" i="262"/>
  <c r="CA68" i="262" s="1"/>
  <c r="H66" i="262"/>
  <c r="H56" i="262"/>
  <c r="BY12" i="262" l="1"/>
  <c r="BY20" i="49" s="1"/>
  <c r="BY272" i="264"/>
  <c r="BY283" i="264" s="1"/>
  <c r="BY79" i="258"/>
  <c r="BY53" i="258"/>
  <c r="BY54" i="258" s="1"/>
  <c r="BY82" i="49"/>
  <c r="BY83" i="49" s="1"/>
  <c r="BY94" i="49" s="1"/>
  <c r="BY95" i="49" s="1"/>
  <c r="BY56" i="49"/>
  <c r="BX88" i="49"/>
  <c r="BX89" i="49" s="1"/>
  <c r="BZ37" i="258"/>
  <c r="BZ38" i="258" s="1"/>
  <c r="BZ46" i="258" s="1"/>
  <c r="BZ48" i="258" s="1"/>
  <c r="BZ10" i="262" s="1"/>
  <c r="BZ11" i="262" s="1"/>
  <c r="J90" i="265"/>
  <c r="H68" i="262"/>
  <c r="H72" i="262" s="1"/>
  <c r="CA72" i="262"/>
  <c r="CA73" i="262" s="1"/>
  <c r="CA74" i="262" s="1"/>
  <c r="H67" i="262"/>
  <c r="H62" i="262"/>
  <c r="BY52" i="49" l="1"/>
  <c r="BY10" i="264"/>
  <c r="BY11" i="264" s="1"/>
  <c r="BY13" i="264" s="1"/>
  <c r="BY15" i="264" s="1"/>
  <c r="BY65" i="264" s="1"/>
  <c r="BY67" i="264" s="1"/>
  <c r="BY273" i="264"/>
  <c r="BY284" i="264" s="1"/>
  <c r="BY21" i="49"/>
  <c r="BY22" i="49" s="1"/>
  <c r="BY25" i="49" s="1"/>
  <c r="BY26" i="49" s="1"/>
  <c r="BY88" i="49" s="1"/>
  <c r="BY89" i="49" s="1"/>
  <c r="BY53" i="49"/>
  <c r="H73" i="262"/>
  <c r="H87" i="262" s="1"/>
  <c r="CA87" i="262"/>
  <c r="BZ61" i="258"/>
  <c r="BZ62" i="258" s="1"/>
  <c r="BZ68" i="49" s="1"/>
  <c r="BZ51" i="258"/>
  <c r="BZ75" i="258"/>
  <c r="BZ76" i="258" s="1"/>
  <c r="CA73" i="258" s="1"/>
  <c r="CA41" i="258" s="1"/>
  <c r="CA95" i="262"/>
  <c r="CA82" i="262"/>
  <c r="CA83" i="262" s="1"/>
  <c r="H83" i="262" s="1"/>
  <c r="H88" i="262" s="1"/>
  <c r="CA17" i="49"/>
  <c r="CA18" i="49" s="1"/>
  <c r="H74" i="262"/>
  <c r="H17" i="49" s="1"/>
  <c r="H19" i="265" s="1"/>
  <c r="K19" i="265" s="1"/>
  <c r="BZ272" i="264"/>
  <c r="BZ12" i="262"/>
  <c r="BZ52" i="258"/>
  <c r="BY54" i="49" l="1"/>
  <c r="BY57" i="49" s="1"/>
  <c r="BY58" i="49" s="1"/>
  <c r="BZ56" i="49" s="1"/>
  <c r="BZ24" i="49"/>
  <c r="BY32" i="264"/>
  <c r="BY299" i="264"/>
  <c r="H95" i="262"/>
  <c r="BZ53" i="258"/>
  <c r="BZ10" i="264" s="1"/>
  <c r="BZ11" i="264" s="1"/>
  <c r="H82" i="262"/>
  <c r="BZ65" i="258"/>
  <c r="CA88" i="262"/>
  <c r="CA90" i="262" s="1"/>
  <c r="CA268" i="264" s="1"/>
  <c r="BZ79" i="258"/>
  <c r="BZ82" i="49"/>
  <c r="BZ83" i="49" s="1"/>
  <c r="CA59" i="258"/>
  <c r="CA36" i="258" s="1"/>
  <c r="BZ52" i="49"/>
  <c r="BZ20" i="49"/>
  <c r="L19" i="265"/>
  <c r="J19" i="265"/>
  <c r="CA42" i="258"/>
  <c r="CA43" i="258" s="1"/>
  <c r="CA74" i="258"/>
  <c r="H18" i="49"/>
  <c r="BZ69" i="49"/>
  <c r="BZ71" i="49" s="1"/>
  <c r="BZ79" i="49" s="1"/>
  <c r="BY91" i="49" l="1"/>
  <c r="BY92" i="49" s="1"/>
  <c r="BY303" i="264"/>
  <c r="BY304" i="264" s="1"/>
  <c r="BY306" i="264" s="1"/>
  <c r="BY308" i="264" s="1"/>
  <c r="BY301" i="264"/>
  <c r="BZ273" i="264"/>
  <c r="BZ54" i="258"/>
  <c r="BZ53" i="49" s="1"/>
  <c r="BZ54" i="49" s="1"/>
  <c r="CA91" i="262"/>
  <c r="CA38" i="49" s="1"/>
  <c r="CA39" i="49" s="1"/>
  <c r="CA43" i="49" s="1"/>
  <c r="H90" i="262"/>
  <c r="H96" i="262" s="1"/>
  <c r="BZ94" i="49"/>
  <c r="BZ95" i="49" s="1"/>
  <c r="CA96" i="262"/>
  <c r="CA97" i="262" s="1"/>
  <c r="CA100" i="262" s="1"/>
  <c r="F102" i="262" s="1"/>
  <c r="F103" i="262" s="1"/>
  <c r="F22" i="259" s="1"/>
  <c r="CA47" i="258"/>
  <c r="H43" i="258"/>
  <c r="H47" i="258" s="1"/>
  <c r="BZ13" i="264"/>
  <c r="BZ15" i="264" s="1"/>
  <c r="F34" i="262"/>
  <c r="F35" i="262" s="1"/>
  <c r="F21" i="259" s="1"/>
  <c r="H20" i="265"/>
  <c r="K20" i="265" s="1"/>
  <c r="H74" i="258"/>
  <c r="H42" i="258"/>
  <c r="H43" i="49" l="1"/>
  <c r="CA47" i="49"/>
  <c r="BZ21" i="49"/>
  <c r="BZ22" i="49" s="1"/>
  <c r="BZ25" i="49" s="1"/>
  <c r="BZ26" i="49" s="1"/>
  <c r="BZ88" i="49" s="1"/>
  <c r="H91" i="262"/>
  <c r="H38" i="49" s="1"/>
  <c r="H40" i="265" s="1"/>
  <c r="K40" i="265" s="1"/>
  <c r="J40" i="265" s="1"/>
  <c r="H268" i="264"/>
  <c r="CA76" i="49"/>
  <c r="CA77" i="49" s="1"/>
  <c r="J20" i="265"/>
  <c r="L20" i="265"/>
  <c r="CA93" i="264"/>
  <c r="CA94" i="264" s="1"/>
  <c r="CA96" i="264" s="1"/>
  <c r="CA97" i="264" s="1"/>
  <c r="CA291" i="264"/>
  <c r="CA292" i="264" s="1"/>
  <c r="CA294" i="264" s="1"/>
  <c r="CA27" i="264"/>
  <c r="F28" i="264" s="1"/>
  <c r="CA287" i="264"/>
  <c r="CA59" i="264"/>
  <c r="CA61" i="264" s="1"/>
  <c r="H39" i="49"/>
  <c r="BZ65" i="264"/>
  <c r="BZ67" i="264" s="1"/>
  <c r="BZ32" i="264"/>
  <c r="BZ299" i="264"/>
  <c r="BZ303" i="264" s="1"/>
  <c r="BZ304" i="264" s="1"/>
  <c r="BZ306" i="264" s="1"/>
  <c r="BZ57" i="49"/>
  <c r="BZ58" i="49" s="1"/>
  <c r="CA24" i="49" l="1"/>
  <c r="L40" i="265"/>
  <c r="H41" i="265"/>
  <c r="K41" i="265" s="1"/>
  <c r="H59" i="264"/>
  <c r="H291" i="264"/>
  <c r="H27" i="264"/>
  <c r="H287" i="264"/>
  <c r="H93" i="264"/>
  <c r="F62" i="264"/>
  <c r="H61" i="264"/>
  <c r="BZ89" i="49"/>
  <c r="CA50" i="49"/>
  <c r="H47" i="49"/>
  <c r="H47" i="265" s="1"/>
  <c r="K47" i="265" s="1"/>
  <c r="CA100" i="264"/>
  <c r="F101" i="264" s="1"/>
  <c r="F103" i="264" s="1"/>
  <c r="F106" i="264" s="1"/>
  <c r="H110" i="265" s="1"/>
  <c r="K110" i="265" s="1"/>
  <c r="H97" i="264"/>
  <c r="H100" i="264" s="1"/>
  <c r="CA56" i="49"/>
  <c r="BZ91" i="49"/>
  <c r="I8" i="406"/>
  <c r="H99" i="265"/>
  <c r="K99" i="265" s="1"/>
  <c r="L99" i="265" l="1"/>
  <c r="J99" i="265"/>
  <c r="J110" i="265"/>
  <c r="L110" i="265"/>
  <c r="BZ92" i="49"/>
  <c r="J47" i="265"/>
  <c r="L47" i="265"/>
  <c r="CA37" i="258"/>
  <c r="CA38" i="258" s="1"/>
  <c r="CA60" i="258"/>
  <c r="H50" i="49"/>
  <c r="H105" i="265"/>
  <c r="K105" i="265" s="1"/>
  <c r="F85" i="264"/>
  <c r="I12" i="406"/>
  <c r="J41" i="265"/>
  <c r="L41" i="265"/>
  <c r="F87" i="264" l="1"/>
  <c r="H109" i="265" s="1"/>
  <c r="K109" i="265" s="1"/>
  <c r="CA46" i="258"/>
  <c r="CA48" i="258" s="1"/>
  <c r="H38" i="258"/>
  <c r="H46" i="258" s="1"/>
  <c r="H60" i="258"/>
  <c r="H37" i="258"/>
  <c r="H50" i="265"/>
  <c r="K50" i="265" s="1"/>
  <c r="J105" i="265"/>
  <c r="L105" i="265"/>
  <c r="L109" i="265" l="1"/>
  <c r="J109" i="265"/>
  <c r="L50" i="265"/>
  <c r="J50" i="265"/>
  <c r="CA10" i="262"/>
  <c r="CA11" i="262" s="1"/>
  <c r="CA51" i="258"/>
  <c r="CA61" i="258"/>
  <c r="CA62" i="258" s="1"/>
  <c r="CA75" i="258"/>
  <c r="CA76" i="258" s="1"/>
  <c r="H48" i="258"/>
  <c r="CA68" i="49" l="1"/>
  <c r="CA65" i="258"/>
  <c r="F67" i="258" s="1"/>
  <c r="F68" i="258" s="1"/>
  <c r="F19" i="259" s="1"/>
  <c r="CA52" i="258"/>
  <c r="CA53" i="258" s="1"/>
  <c r="CA272" i="264"/>
  <c r="CA12" i="262"/>
  <c r="H11" i="262"/>
  <c r="H51" i="258"/>
  <c r="H10" i="262"/>
  <c r="H61" i="258"/>
  <c r="H75" i="258"/>
  <c r="CA79" i="258"/>
  <c r="F81" i="258" s="1"/>
  <c r="F82" i="258" s="1"/>
  <c r="F20" i="259" s="1"/>
  <c r="CA82" i="49"/>
  <c r="CA83" i="49" s="1"/>
  <c r="CA10" i="264" l="1"/>
  <c r="CA11" i="264" s="1"/>
  <c r="CA54" i="258"/>
  <c r="CA273" i="264"/>
  <c r="H53" i="258"/>
  <c r="H52" i="258"/>
  <c r="H272" i="264"/>
  <c r="CA20" i="49"/>
  <c r="CA52" i="49"/>
  <c r="H12" i="262"/>
  <c r="CA69" i="49"/>
  <c r="CA71" i="49" s="1"/>
  <c r="CA79" i="49" s="1"/>
  <c r="CA94" i="49" s="1"/>
  <c r="CA95" i="49" l="1"/>
  <c r="F95" i="49" s="1"/>
  <c r="F25" i="259" s="1"/>
  <c r="H94" i="49"/>
  <c r="CA53" i="49"/>
  <c r="CA54" i="49" s="1"/>
  <c r="CA21" i="49"/>
  <c r="CA22" i="49" s="1"/>
  <c r="H54" i="258"/>
  <c r="H20" i="49"/>
  <c r="H22" i="265" s="1"/>
  <c r="K22" i="265" s="1"/>
  <c r="H52" i="49"/>
  <c r="H52" i="265" s="1"/>
  <c r="K52" i="265" s="1"/>
  <c r="CA13" i="264"/>
  <c r="CA15" i="264" s="1"/>
  <c r="H11" i="264"/>
  <c r="H10" i="264"/>
  <c r="H273" i="264"/>
  <c r="H22" i="49" l="1"/>
  <c r="CA25" i="49"/>
  <c r="CA26" i="49" s="1"/>
  <c r="CA88" i="49" s="1"/>
  <c r="J52" i="265"/>
  <c r="L52" i="265"/>
  <c r="J22" i="265"/>
  <c r="L22" i="265"/>
  <c r="CA57" i="49"/>
  <c r="CA58" i="49" s="1"/>
  <c r="CA91" i="49" s="1"/>
  <c r="H54" i="49"/>
  <c r="H13" i="264"/>
  <c r="H93" i="265"/>
  <c r="K93" i="265" s="1"/>
  <c r="H53" i="49"/>
  <c r="H53" i="265" s="1"/>
  <c r="K53" i="265" s="1"/>
  <c r="H21" i="49"/>
  <c r="H23" i="265" s="1"/>
  <c r="K23" i="265" s="1"/>
  <c r="CA299" i="264"/>
  <c r="CA303" i="264" s="1"/>
  <c r="CA304" i="264" s="1"/>
  <c r="CA306" i="264" s="1"/>
  <c r="CA65" i="264"/>
  <c r="CA67" i="264" s="1"/>
  <c r="CA32" i="264"/>
  <c r="F33" i="264" s="1"/>
  <c r="H15" i="264"/>
  <c r="L23" i="265" l="1"/>
  <c r="J23" i="265"/>
  <c r="H57" i="49"/>
  <c r="H57" i="265" s="1"/>
  <c r="K57" i="265" s="1"/>
  <c r="H54" i="265"/>
  <c r="K54" i="265" s="1"/>
  <c r="I9" i="406"/>
  <c r="H100" i="265"/>
  <c r="K100" i="265" s="1"/>
  <c r="L53" i="265"/>
  <c r="J53" i="265"/>
  <c r="CA92" i="49"/>
  <c r="F92" i="49" s="1"/>
  <c r="F24" i="259" s="1"/>
  <c r="H91" i="49"/>
  <c r="H65" i="264"/>
  <c r="H32" i="264"/>
  <c r="H95" i="265"/>
  <c r="K95" i="265" s="1"/>
  <c r="H299" i="264"/>
  <c r="H303" i="264" s="1"/>
  <c r="F68" i="264"/>
  <c r="H67" i="264"/>
  <c r="CA89" i="49"/>
  <c r="F89" i="49" s="1"/>
  <c r="F23" i="259" s="1"/>
  <c r="H88" i="49"/>
  <c r="L93" i="265"/>
  <c r="J93" i="265"/>
  <c r="H24" i="265"/>
  <c r="K24" i="265" s="1"/>
  <c r="H25" i="49"/>
  <c r="H27" i="265" s="1"/>
  <c r="K27" i="265" s="1"/>
  <c r="L95" i="265" l="1"/>
  <c r="J95" i="265"/>
  <c r="J54" i="265"/>
  <c r="L54" i="265"/>
  <c r="L27" i="265"/>
  <c r="J27" i="265"/>
  <c r="H106" i="265"/>
  <c r="K106" i="265" s="1"/>
  <c r="I13" i="406"/>
  <c r="L57" i="265"/>
  <c r="J57" i="265"/>
  <c r="L24" i="265"/>
  <c r="J24" i="265"/>
  <c r="J100" i="265"/>
  <c r="L100" i="265"/>
  <c r="F9" i="259"/>
  <c r="F2" i="259" l="1"/>
  <c r="F2" i="262"/>
  <c r="F2" i="261"/>
  <c r="F2" i="271"/>
  <c r="F2" i="264"/>
  <c r="E142" i="406"/>
  <c r="F2" i="265"/>
  <c r="F2" i="258"/>
  <c r="F2" i="28"/>
  <c r="F2" i="48"/>
  <c r="F2" i="49"/>
  <c r="F2" i="346"/>
  <c r="F2" i="260"/>
  <c r="F2" i="44"/>
  <c r="F2" i="353"/>
  <c r="F2" i="46"/>
  <c r="J106" i="265"/>
  <c r="J2" i="265" s="1"/>
  <c r="L106" i="265"/>
  <c r="F3" i="259" l="1"/>
  <c r="F3" i="262"/>
  <c r="F3" i="261"/>
  <c r="F3" i="271"/>
  <c r="F3" i="353"/>
  <c r="E143" i="406"/>
  <c r="F3" i="265"/>
  <c r="F3" i="258"/>
  <c r="F3" i="28"/>
  <c r="F3" i="48"/>
  <c r="F3" i="49"/>
  <c r="F3" i="346"/>
  <c r="F3" i="260"/>
  <c r="F3" i="44"/>
  <c r="F3" i="264"/>
  <c r="F3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tc={C23FBA2F-AD02-4BF1-A26E-4DD217BDC6C0}</author>
    <author>tc={BCED113F-ED6D-4F58-A9D5-E527F324D47E}</author>
    <author>tc={8E26E639-BE01-441A-A507-18C2611D2347}</author>
    <author>tc={7F0CD703-9DFD-416F-B0FE-28301C81923D}</author>
  </authors>
  <commentList>
    <comment ref="AA106" authorId="0" shapeId="0" xr:uid="{C23FBA2F-AD02-4BF1-A26E-4DD217BDC6C0}">
      <text>
        <t>[Threaded comment]
Your version of Excel allows you to read this threaded comment; however, any edits to it will get removed if the file is opened in a newer version of Excel. Learn more: https://go.microsoft.com/fwlink/?linkid=870924
Comment:
    2% of green hydrogen plant capital cost</t>
      </text>
    </comment>
    <comment ref="AE106" authorId="1" shapeId="0" xr:uid="{BCED113F-ED6D-4F58-A9D5-E527F324D47E}">
      <text>
        <t>[Threaded comment]
Your version of Excel allows you to read this threaded comment; however, any edits to it will get removed if the file is opened in a newer version of Excel. Learn more: https://go.microsoft.com/fwlink/?linkid=870924
Comment:
    2% of green hydrogen plant capital cost</t>
      </text>
    </comment>
    <comment ref="AM106" authorId="2" shapeId="0" xr:uid="{8E26E639-BE01-441A-A507-18C2611D2347}">
      <text>
        <t>[Threaded comment]
Your version of Excel allows you to read this threaded comment; however, any edits to it will get removed if the file is opened in a newer version of Excel. Learn more: https://go.microsoft.com/fwlink/?linkid=870924
Comment:
    2% of green hydrogen plant capital cost</t>
      </text>
    </comment>
    <comment ref="AE132" authorId="3" shapeId="0" xr:uid="{7F0CD703-9DFD-416F-B0FE-28301C81923D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Including a 42% cost reduction from 2022 cost estimate</t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<sst xmlns="http://schemas.openxmlformats.org/spreadsheetml/2006/main" count="1374" uniqueCount="733">
  <si>
    <t>Model column counter</t>
  </si>
  <si>
    <t>First model column flag</t>
  </si>
  <si>
    <t>years</t>
  </si>
  <si>
    <t>flag</t>
  </si>
  <si>
    <t>date</t>
  </si>
  <si>
    <t>PROFIT AND LOSS</t>
  </si>
  <si>
    <t>Profit before tax</t>
  </si>
  <si>
    <t>Profit after tax</t>
  </si>
  <si>
    <t>BALANCE SHEET</t>
  </si>
  <si>
    <t>Total assets</t>
  </si>
  <si>
    <t>Cash flow available for dividends</t>
  </si>
  <si>
    <t>%</t>
  </si>
  <si>
    <t>Months per model period</t>
  </si>
  <si>
    <t>months</t>
  </si>
  <si>
    <t>Model period ending</t>
  </si>
  <si>
    <t>Financial year end month number</t>
  </si>
  <si>
    <t>month #</t>
  </si>
  <si>
    <t>counter</t>
  </si>
  <si>
    <t>Financial year ending</t>
  </si>
  <si>
    <t>year #</t>
  </si>
  <si>
    <t>First modelling column financial year number</t>
  </si>
  <si>
    <t>plus</t>
  </si>
  <si>
    <t>Model period beginning</t>
  </si>
  <si>
    <t>Unit</t>
  </si>
  <si>
    <t>Total</t>
  </si>
  <si>
    <t>Constant</t>
  </si>
  <si>
    <t>check</t>
  </si>
  <si>
    <t>columns</t>
  </si>
  <si>
    <t>Modelling period check</t>
  </si>
  <si>
    <t>Model column total</t>
  </si>
  <si>
    <t>Error chks</t>
  </si>
  <si>
    <t>Alerts</t>
  </si>
  <si>
    <t>Track chgs</t>
  </si>
  <si>
    <t>MODELLING PERIOD CHECK</t>
  </si>
  <si>
    <t>Retained earnings balance BEG</t>
  </si>
  <si>
    <t>Retained earnings balance</t>
  </si>
  <si>
    <t>CHECK SUMMARY</t>
  </si>
  <si>
    <t>Total checks</t>
  </si>
  <si>
    <t>[do not delete this row]</t>
  </si>
  <si>
    <t>[range start]</t>
  </si>
  <si>
    <t>[range end]</t>
  </si>
  <si>
    <t>ALERT SUMMARY</t>
  </si>
  <si>
    <t>Total alerts</t>
  </si>
  <si>
    <t>alert</t>
  </si>
  <si>
    <t>factor</t>
  </si>
  <si>
    <t>OPERATING COSTS</t>
  </si>
  <si>
    <t>SHARE CAPITAL</t>
  </si>
  <si>
    <t>SENIOR DEBT</t>
  </si>
  <si>
    <t>p.a.</t>
  </si>
  <si>
    <t>Net profit/(loss)</t>
  </si>
  <si>
    <t>Net Cash Flow</t>
  </si>
  <si>
    <t>days</t>
  </si>
  <si>
    <t>Years since discounting base date</t>
  </si>
  <si>
    <t>DISCOUNT FACTOR</t>
  </si>
  <si>
    <t>% p.a.</t>
  </si>
  <si>
    <t>Difference</t>
  </si>
  <si>
    <t>Diff Pct</t>
  </si>
  <si>
    <t>[don't delete row]</t>
  </si>
  <si>
    <t>FINANCIAL STATEMENTS</t>
  </si>
  <si>
    <t>KEY OUTPUTS</t>
  </si>
  <si>
    <t>KEY INPUTS</t>
  </si>
  <si>
    <t>CHECKS</t>
  </si>
  <si>
    <t>INFO ONLY</t>
  </si>
  <si>
    <t>Date</t>
  </si>
  <si>
    <t>Time</t>
  </si>
  <si>
    <t>File</t>
  </si>
  <si>
    <t>Comparison column label</t>
  </si>
  <si>
    <t>OPERATING REVENUE</t>
  </si>
  <si>
    <t>OPERATING COST</t>
  </si>
  <si>
    <t>TAX</t>
  </si>
  <si>
    <t>Comments</t>
  </si>
  <si>
    <t>Revenue</t>
  </si>
  <si>
    <t>ESCALATION</t>
  </si>
  <si>
    <t>Operating revenue</t>
  </si>
  <si>
    <t>Retained cash balance BEG</t>
  </si>
  <si>
    <t>Retained cash balance</t>
  </si>
  <si>
    <t>FINANCIAL STATEMENT CHECKS</t>
  </si>
  <si>
    <t>Finstat - Profit and Loss difference</t>
  </si>
  <si>
    <t>Finstat - Profit and Loss check</t>
  </si>
  <si>
    <t>Finstat - Cash flow difference</t>
  </si>
  <si>
    <t>Finstat - Cash flow check</t>
  </si>
  <si>
    <t>Finstat - Balance sheet difference</t>
  </si>
  <si>
    <t>Finstat - Balance sheet check</t>
  </si>
  <si>
    <t>std days</t>
  </si>
  <si>
    <t>DISCOUNTING</t>
  </si>
  <si>
    <t>First model column start date</t>
  </si>
  <si>
    <t>Indexation growth rate % - opcost</t>
  </si>
  <si>
    <t>Indexation growth rate % - capex</t>
  </si>
  <si>
    <t>PV day count basis</t>
  </si>
  <si>
    <t>PV discount date</t>
  </si>
  <si>
    <t>INDEXATION FACTOR</t>
  </si>
  <si>
    <t>Indexation factor - price</t>
  </si>
  <si>
    <t>Indexation factor - opcost</t>
  </si>
  <si>
    <t>Indexation base date</t>
  </si>
  <si>
    <t>Days from base date</t>
  </si>
  <si>
    <t>Years from base date</t>
  </si>
  <si>
    <t>Indexation factor - capex</t>
  </si>
  <si>
    <t>Project development timeline</t>
  </si>
  <si>
    <t>Operational life of asset</t>
  </si>
  <si>
    <t>TIMING</t>
  </si>
  <si>
    <t>Indexation growth rate</t>
  </si>
  <si>
    <t>Discount rate</t>
  </si>
  <si>
    <t>Operations period flag</t>
  </si>
  <si>
    <t>Operations period total</t>
  </si>
  <si>
    <t>Post operations period flag</t>
  </si>
  <si>
    <t>1st post last operations period flag</t>
  </si>
  <si>
    <t>Post operations period total</t>
  </si>
  <si>
    <t>MODEL PERIOD</t>
  </si>
  <si>
    <t>less</t>
  </si>
  <si>
    <t>Days in model period</t>
  </si>
  <si>
    <t>MODEL PHASE FLAGS</t>
  </si>
  <si>
    <t>Feasibility phase</t>
  </si>
  <si>
    <t>Feasibility end period flag</t>
  </si>
  <si>
    <t>Feasibility period flag</t>
  </si>
  <si>
    <t>Feasibility period total</t>
  </si>
  <si>
    <t>Feasibility period start flag</t>
  </si>
  <si>
    <t>Engineering procurement and construction (EPC) phase</t>
  </si>
  <si>
    <t>Operations period end date</t>
  </si>
  <si>
    <t>Operations period start flag</t>
  </si>
  <si>
    <t>Operations period end flag</t>
  </si>
  <si>
    <t>Operations PPF</t>
  </si>
  <si>
    <t>Days in operation period</t>
  </si>
  <si>
    <t>Operation period PPF</t>
  </si>
  <si>
    <t>Project period flag</t>
  </si>
  <si>
    <t>TIME LINE LABEL</t>
  </si>
  <si>
    <t>Timeline label counter</t>
  </si>
  <si>
    <t>Time line label phase 1</t>
  </si>
  <si>
    <t>Time line label phase 2</t>
  </si>
  <si>
    <t>Time line label phase 3</t>
  </si>
  <si>
    <t>EPC</t>
  </si>
  <si>
    <t>Time line label phase 4</t>
  </si>
  <si>
    <t>Operations</t>
  </si>
  <si>
    <t>Post-Frcst</t>
  </si>
  <si>
    <t xml:space="preserve">label </t>
  </si>
  <si>
    <t>Timeline labels</t>
  </si>
  <si>
    <t>Timeline label</t>
  </si>
  <si>
    <t>label</t>
  </si>
  <si>
    <t>Model time controls</t>
  </si>
  <si>
    <t>FORECAST INPUTS</t>
  </si>
  <si>
    <t>PERIOD OVERLAP FLAG</t>
  </si>
  <si>
    <t>Period overlap flag</t>
  </si>
  <si>
    <t>Operations start date</t>
  </si>
  <si>
    <t>Fixed units</t>
  </si>
  <si>
    <t>Units in a thousand</t>
  </si>
  <si>
    <t>units</t>
  </si>
  <si>
    <t>Units in a million</t>
  </si>
  <si>
    <t>Operating costs POS</t>
  </si>
  <si>
    <t>CAPITAL COST</t>
  </si>
  <si>
    <t>Capital expenditure POS</t>
  </si>
  <si>
    <t>ACCOUNTS RECEIVABLE</t>
  </si>
  <si>
    <t>ACCOUNTS PAYABLE</t>
  </si>
  <si>
    <t>PL</t>
  </si>
  <si>
    <t>CF</t>
  </si>
  <si>
    <t>Accounts receivable days</t>
  </si>
  <si>
    <t>Accounts receivable target balance</t>
  </si>
  <si>
    <t>Accounts receivable balance BEG</t>
  </si>
  <si>
    <t>Forecast cash received</t>
  </si>
  <si>
    <t>BS</t>
  </si>
  <si>
    <t>Accounts receivable balance</t>
  </si>
  <si>
    <t>Check</t>
  </si>
  <si>
    <t>Accounts receivable bal.- 1st post last frcst. pd.</t>
  </si>
  <si>
    <t>Accounts receivable balance check</t>
  </si>
  <si>
    <t>Accounts payable target balance</t>
  </si>
  <si>
    <t>Accounts payable days</t>
  </si>
  <si>
    <t>Accounts payable balance</t>
  </si>
  <si>
    <t>Accounts payable balance BEG</t>
  </si>
  <si>
    <t>Accounts payable bal.- 1st post last frcst. pd.</t>
  </si>
  <si>
    <t>Accounts payable balance check</t>
  </si>
  <si>
    <t>Forecast cash paid for operating costs</t>
  </si>
  <si>
    <t>WORKING CAPITAL</t>
  </si>
  <si>
    <t>MOVEMENT IN WORKING CAPITAL</t>
  </si>
  <si>
    <t>(Increase) / Decrease in accounts receivable</t>
  </si>
  <si>
    <t>Increase / (Decrease) in accounts payable</t>
  </si>
  <si>
    <t>Net movement in working capital</t>
  </si>
  <si>
    <t>Senior debt interest</t>
  </si>
  <si>
    <t>Quoted to periodic interest rate conversion factor</t>
  </si>
  <si>
    <t>Senior debt interest expense POS</t>
  </si>
  <si>
    <t>PL &amp; CF</t>
  </si>
  <si>
    <t>Senior debt principal repayments</t>
  </si>
  <si>
    <t>Senior debt principal repayment POS</t>
  </si>
  <si>
    <t>Senior debt balance</t>
  </si>
  <si>
    <t>Share capital redemption</t>
  </si>
  <si>
    <t>Share capital balance BEG</t>
  </si>
  <si>
    <t>Share capital balance</t>
  </si>
  <si>
    <t>Share capital balance - last forecast period</t>
  </si>
  <si>
    <t>Share capital balance check</t>
  </si>
  <si>
    <t>Share capital redemption POS</t>
  </si>
  <si>
    <t>Standard days in a year</t>
  </si>
  <si>
    <t>% equity</t>
  </si>
  <si>
    <t>DIVIDENDS</t>
  </si>
  <si>
    <t>Aggregate cash available for dividends</t>
  </si>
  <si>
    <t>Retained cash / (overdraft) balance BEG</t>
  </si>
  <si>
    <t>Aggregate earnings available for dividends</t>
  </si>
  <si>
    <t>RETAINED CASH/ (OVERDRAFT) BALANCE</t>
  </si>
  <si>
    <t>Retained cash / (overdraft) balance</t>
  </si>
  <si>
    <t>Ret. cash / (overdraft) bal.- 1st post last fcst.</t>
  </si>
  <si>
    <t>Retained cash / (overdraft) balance check</t>
  </si>
  <si>
    <t>RETAINED EARNING BALANCE</t>
  </si>
  <si>
    <t>Retained earnings bal. - 1st post last frcst. pd.</t>
  </si>
  <si>
    <t>Retained earnings balance check</t>
  </si>
  <si>
    <t>CASH FLOW</t>
  </si>
  <si>
    <t>Assets</t>
  </si>
  <si>
    <t>Liabilities</t>
  </si>
  <si>
    <t>Long term assets</t>
  </si>
  <si>
    <t>Current assets</t>
  </si>
  <si>
    <t>Total shareholder funds</t>
  </si>
  <si>
    <t>Total liabilities</t>
  </si>
  <si>
    <t>Net assets</t>
  </si>
  <si>
    <t>Operating cash flow</t>
  </si>
  <si>
    <t>Pre-tax, pre-financing cash flows</t>
  </si>
  <si>
    <t>Post-tax, pre-financing cash flows</t>
  </si>
  <si>
    <t>Operating income / EBITDA</t>
  </si>
  <si>
    <t>Senior debt principal</t>
  </si>
  <si>
    <t>Equity share of required funding</t>
  </si>
  <si>
    <t>SENIOR DEBT TERM</t>
  </si>
  <si>
    <t>Senior debt term</t>
  </si>
  <si>
    <t>Days in hydrogen plant senior debt term period</t>
  </si>
  <si>
    <t>% debt</t>
  </si>
  <si>
    <t>Debt share of required funding</t>
  </si>
  <si>
    <t>Days in a year</t>
  </si>
  <si>
    <t>Taxable income</t>
  </si>
  <si>
    <t>Trading profit / (loss)</t>
  </si>
  <si>
    <t>Pre-tax profit</t>
  </si>
  <si>
    <t>Pre-tax loss</t>
  </si>
  <si>
    <t>Tax loss balance</t>
  </si>
  <si>
    <t>Tax loss balance BEG</t>
  </si>
  <si>
    <t>Utilised tax losses</t>
  </si>
  <si>
    <t>Tax losses</t>
  </si>
  <si>
    <t>Corporation tax paid</t>
  </si>
  <si>
    <t>Tax payment lag</t>
  </si>
  <si>
    <t>Target tax creditor balance</t>
  </si>
  <si>
    <t>Corporation tax balance</t>
  </si>
  <si>
    <t>Tax payment</t>
  </si>
  <si>
    <t>Tax paid POS</t>
  </si>
  <si>
    <t>Tax balance BEG</t>
  </si>
  <si>
    <t>Tax balance</t>
  </si>
  <si>
    <t>Tax due POS</t>
  </si>
  <si>
    <t>Tax bal. - 1st post last forecast pd</t>
  </si>
  <si>
    <t>Tax balance check</t>
  </si>
  <si>
    <t>OPERATING COST SUMMARY</t>
  </si>
  <si>
    <t>Shareholder net cashflow</t>
  </si>
  <si>
    <t>Equity redemption</t>
  </si>
  <si>
    <t>Shareholder net cashflow POS</t>
  </si>
  <si>
    <t>Equity redemption POS</t>
  </si>
  <si>
    <t>PV discount factor</t>
  </si>
  <si>
    <t>Shareholder's NPV</t>
  </si>
  <si>
    <t>NPV</t>
  </si>
  <si>
    <t>Pre-tax, pre-financing project NPV</t>
  </si>
  <si>
    <t>Post-tax, pre-financing project NPV</t>
  </si>
  <si>
    <t>Pre-tax, project NPV</t>
  </si>
  <si>
    <t>Post-tax, project NPV</t>
  </si>
  <si>
    <t>SHAREHOLDER CASH FLOW</t>
  </si>
  <si>
    <t>RETURNS</t>
  </si>
  <si>
    <t>Pre-tax, pre-financing project IRR</t>
  </si>
  <si>
    <t>Post tax, pre financing project IRR</t>
  </si>
  <si>
    <t>Post-tax, project IRR</t>
  </si>
  <si>
    <t>Shareholder's IRR</t>
  </si>
  <si>
    <t>Capital expenditure PV</t>
  </si>
  <si>
    <t>PV of capital expenditure</t>
  </si>
  <si>
    <t>PROFITABILITY INDEX</t>
  </si>
  <si>
    <t>index</t>
  </si>
  <si>
    <t>Profitability index</t>
  </si>
  <si>
    <t>Pre-tax, project IRR</t>
  </si>
  <si>
    <t>Cost structure</t>
  </si>
  <si>
    <t>Capital expenditure</t>
  </si>
  <si>
    <t>GRAPH DATA</t>
  </si>
  <si>
    <t>Cumulative post-tax, pre-financing cash flows</t>
  </si>
  <si>
    <t>Project cash flows</t>
  </si>
  <si>
    <t>Shareholder cashflow</t>
  </si>
  <si>
    <t>Cumulative shareholder net cashflow</t>
  </si>
  <si>
    <t>Dividends declared &amp; paid POS</t>
  </si>
  <si>
    <t>Dividends</t>
  </si>
  <si>
    <t xml:space="preserve">                                                                    </t>
  </si>
  <si>
    <t>CASE SELECTION</t>
  </si>
  <si>
    <t>PROJECT OUTFLOWS</t>
  </si>
  <si>
    <t>PROJECT CASHFLOW</t>
  </si>
  <si>
    <t>SHAREHOLDER CASHFLOW</t>
  </si>
  <si>
    <t>case</t>
  </si>
  <si>
    <t>Operating cost</t>
  </si>
  <si>
    <t>Tax</t>
  </si>
  <si>
    <t>Model period ending - project life</t>
  </si>
  <si>
    <t>Model period ending - operations</t>
  </si>
  <si>
    <t>Cash flow available for equity redemption</t>
  </si>
  <si>
    <t>WITHHOLDING TAX</t>
  </si>
  <si>
    <t>Withholding tax on dividends</t>
  </si>
  <si>
    <t>Withholding tax due &amp; paid POS</t>
  </si>
  <si>
    <t>Pre withholding tax dividend</t>
  </si>
  <si>
    <t>Withholding tax</t>
  </si>
  <si>
    <t>Dividend declared &amp; paid</t>
  </si>
  <si>
    <t>Fixed asset depreciation POS</t>
  </si>
  <si>
    <t>Pricing</t>
  </si>
  <si>
    <t>GROSS REVENUE</t>
  </si>
  <si>
    <t>PAYBACK PERIOD</t>
  </si>
  <si>
    <t>Payback period</t>
  </si>
  <si>
    <t>Post-tax, pre-financing cash flows payback flag</t>
  </si>
  <si>
    <t>Cum. Post-tax, pre-financing cash flows</t>
  </si>
  <si>
    <t>Post-tax, pre-financing cash flows payback period ending</t>
  </si>
  <si>
    <t>Post-tax, pre-financing cash flows payback period</t>
  </si>
  <si>
    <t>IRR</t>
  </si>
  <si>
    <t>Other metrics</t>
  </si>
  <si>
    <t>End of sheet</t>
  </si>
  <si>
    <t>Inputs</t>
  </si>
  <si>
    <t>SHEET TABS</t>
  </si>
  <si>
    <t>Light Yellow</t>
  </si>
  <si>
    <t>Input sheets</t>
  </si>
  <si>
    <t>Light Grey</t>
  </si>
  <si>
    <t>Calculation and documentation sheets</t>
  </si>
  <si>
    <t>Pale Blue</t>
  </si>
  <si>
    <t>Key output sheets</t>
  </si>
  <si>
    <t>Turquoise</t>
  </si>
  <si>
    <t>Quality control sheets</t>
  </si>
  <si>
    <t>Yellow</t>
  </si>
  <si>
    <t>To be completed, temporary, restructured, or deleted</t>
  </si>
  <si>
    <t>COLOUR</t>
  </si>
  <si>
    <t>Font Colour Only</t>
  </si>
  <si>
    <t>Blue font</t>
  </si>
  <si>
    <t>Imported from another sheet (except into Home sheet)</t>
  </si>
  <si>
    <t xml:space="preserve">Red font </t>
  </si>
  <si>
    <t>Exported to another sheet (except from Input sheets)</t>
  </si>
  <si>
    <t>Black font</t>
  </si>
  <si>
    <t>Within sheet link or calculation</t>
  </si>
  <si>
    <t>Font + Shade Combinations</t>
  </si>
  <si>
    <t>Black font + Light Yellow shade</t>
  </si>
  <si>
    <t>Black font + Light Grey shade on entire row</t>
  </si>
  <si>
    <t xml:space="preserve">Within-worksheet counter-flow </t>
  </si>
  <si>
    <t>Blue font + Light Grey shade on entire row</t>
  </si>
  <si>
    <t xml:space="preserve">Between-worksheet counter-flow </t>
  </si>
  <si>
    <t>Empty Cell with Light Grey shade</t>
  </si>
  <si>
    <t>Empty cells being deliberately referenced</t>
  </si>
  <si>
    <t>Other</t>
  </si>
  <si>
    <t>Black font + Pale Blue shade on entire row</t>
  </si>
  <si>
    <t>Section separator</t>
  </si>
  <si>
    <t>Light Turquoise shade</t>
  </si>
  <si>
    <t>Stored/dead/hard coded outputs</t>
  </si>
  <si>
    <t>Yellow shade</t>
  </si>
  <si>
    <t>Work in Progress / Temporary</t>
  </si>
  <si>
    <t>Error Checks &amp; Alerts</t>
  </si>
  <si>
    <t>Green shade</t>
  </si>
  <si>
    <t>OK</t>
  </si>
  <si>
    <t>Red shade</t>
  </si>
  <si>
    <t>Error</t>
  </si>
  <si>
    <t>Gold shade</t>
  </si>
  <si>
    <t>Alert</t>
  </si>
  <si>
    <t>INPUT SHEETS</t>
  </si>
  <si>
    <t>CALCULATION SHEETS</t>
  </si>
  <si>
    <t>OUTPUT SHEETS</t>
  </si>
  <si>
    <t>CONTROLSHEETS</t>
  </si>
  <si>
    <t>The master input sheet containing all of the assumptions for the different cases</t>
  </si>
  <si>
    <t>NAVIGATION</t>
  </si>
  <si>
    <t>To go to a sheet or row select a blue font cell and then either press CTRL+ [ or double click</t>
  </si>
  <si>
    <t>CTRL+ [</t>
  </si>
  <si>
    <t>To return to the last position (e.g., this Table of Contents) press F5+Enter</t>
  </si>
  <si>
    <t>F5 + Enter</t>
  </si>
  <si>
    <t>In accordance with best practice, the model is saved with a "Manual Calculation" setting.  To ensure a full recalculation press: Ctrl + Alt + F9</t>
  </si>
  <si>
    <t>Ctrl + Alt + F9</t>
  </si>
  <si>
    <t>Timing flags ( 1 or 0) for start, end and period durations</t>
  </si>
  <si>
    <t>Escalation: calculation of cost and price inflation factors</t>
  </si>
  <si>
    <t>Operating Costs: calculation of the different operating costs</t>
  </si>
  <si>
    <t>Rev</t>
  </si>
  <si>
    <t>Description</t>
  </si>
  <si>
    <t>Issued By</t>
  </si>
  <si>
    <t>Checked By</t>
  </si>
  <si>
    <t>Approved By</t>
  </si>
  <si>
    <t>INTRODUCTORY SHEETS</t>
  </si>
  <si>
    <t>Working capital: calculation of accounts receivable and payable</t>
  </si>
  <si>
    <t>Fixed asset: calculation of fixed asset depreciation</t>
  </si>
  <si>
    <t>Analysis: calculation of the Shareholder cashflow and key economic metrics such as IRR, NPV, Payback and Profitability Index</t>
  </si>
  <si>
    <t>Dashboard: the key window to understand the model insights with summary of key metrics and charts</t>
  </si>
  <si>
    <t>Model error checks and alerts for key balances and totals</t>
  </si>
  <si>
    <t>Track changes alerts for version control</t>
  </si>
  <si>
    <t>Document control register</t>
  </si>
  <si>
    <t xml:space="preserve">Explanation of the colours and fonts for worksheets and cells </t>
  </si>
  <si>
    <t>001</t>
  </si>
  <si>
    <t>Senior Debt: calculation of Senior Debt principal repayment and interest</t>
  </si>
  <si>
    <t>Equity: calculation of the required up front equity investment, the shareholder redemption and dividends</t>
  </si>
  <si>
    <t>Total changes</t>
  </si>
  <si>
    <t>.</t>
  </si>
  <si>
    <t>FEL</t>
  </si>
  <si>
    <t>ABBREVIATIONS</t>
  </si>
  <si>
    <t>Bal.</t>
  </si>
  <si>
    <t>Balance</t>
  </si>
  <si>
    <t>BEG</t>
  </si>
  <si>
    <t>Beginning</t>
  </si>
  <si>
    <t>Capex</t>
  </si>
  <si>
    <t>Capital Expenditure</t>
  </si>
  <si>
    <t>Engineering Procurement and Construction</t>
  </si>
  <si>
    <t>FinStat</t>
  </si>
  <si>
    <t>Financial Statements</t>
  </si>
  <si>
    <t>Frcst</t>
  </si>
  <si>
    <t>Forecast</t>
  </si>
  <si>
    <t>OpCost</t>
  </si>
  <si>
    <t>Operating Cost</t>
  </si>
  <si>
    <t>OpRev</t>
  </si>
  <si>
    <t>Operating Revenue</t>
  </si>
  <si>
    <t>Per Annum</t>
  </si>
  <si>
    <t>POS</t>
  </si>
  <si>
    <t>Positive</t>
  </si>
  <si>
    <t>PPF</t>
  </si>
  <si>
    <t>Partial Period Factor</t>
  </si>
  <si>
    <t>PV</t>
  </si>
  <si>
    <t>Present Value</t>
  </si>
  <si>
    <t>Sub.</t>
  </si>
  <si>
    <t>Subsequent</t>
  </si>
  <si>
    <t>Esc</t>
  </si>
  <si>
    <t>EBITDA</t>
  </si>
  <si>
    <t>Earnings Before Interest Tax Depreciation &amp; Amortisation</t>
  </si>
  <si>
    <t>SnrDebt</t>
  </si>
  <si>
    <t>Senior Debt</t>
  </si>
  <si>
    <t>WorkCap</t>
  </si>
  <si>
    <t>Working Capital</t>
  </si>
  <si>
    <t>Escalation</t>
  </si>
  <si>
    <t>Fixed asset balance</t>
  </si>
  <si>
    <t>Senior debt drawdown</t>
  </si>
  <si>
    <t>Equity drawdown</t>
  </si>
  <si>
    <t>Shareholder investment requirement</t>
  </si>
  <si>
    <t>Revenue receipt delay</t>
  </si>
  <si>
    <t>Operating cost payable delay</t>
  </si>
  <si>
    <t>Fixed asset depreciable basis reduction</t>
  </si>
  <si>
    <t>Fixed asset additions during EPC phase</t>
  </si>
  <si>
    <t>Low</t>
  </si>
  <si>
    <t>Base</t>
  </si>
  <si>
    <t>High</t>
  </si>
  <si>
    <t>Active Case</t>
  </si>
  <si>
    <t>1 = Low</t>
  </si>
  <si>
    <t>2 = Base</t>
  </si>
  <si>
    <t>3 = High</t>
  </si>
  <si>
    <t>[Don’t delete row]</t>
  </si>
  <si>
    <t>Deviation from base</t>
  </si>
  <si>
    <t xml:space="preserve">alert </t>
  </si>
  <si>
    <t>Feasibility period start date</t>
  </si>
  <si>
    <t>Operating cost PV</t>
  </si>
  <si>
    <t>PV of operating cost</t>
  </si>
  <si>
    <t>Senior debt term end date</t>
  </si>
  <si>
    <t>Senior debt term period PPF</t>
  </si>
  <si>
    <t>Senior debt principal amount</t>
  </si>
  <si>
    <t>Senior debt initial balance</t>
  </si>
  <si>
    <t>Senior debt repayment profile</t>
  </si>
  <si>
    <t>Senior debt balance BEG</t>
  </si>
  <si>
    <t>Senior debt balance - last forecast period</t>
  </si>
  <si>
    <t>Senior debt balance check</t>
  </si>
  <si>
    <t>Fixed asset depreciation</t>
  </si>
  <si>
    <t>ASSET DEPRECIATION</t>
  </si>
  <si>
    <t>Capital expenditure depreciable basis bal BEG</t>
  </si>
  <si>
    <t>Capital expenditure depreciable basis balance</t>
  </si>
  <si>
    <t>Fixed asset balance BEG</t>
  </si>
  <si>
    <t>Senior debt</t>
  </si>
  <si>
    <t>Asset depreciation rate</t>
  </si>
  <si>
    <t>Financial statement</t>
  </si>
  <si>
    <t>Fixed operating cost</t>
  </si>
  <si>
    <t>Fixed operating cost POS</t>
  </si>
  <si>
    <t>Operations period counter</t>
  </si>
  <si>
    <t>Development capital cost</t>
  </si>
  <si>
    <t>NON-CHANGEABLE INPUTS</t>
  </si>
  <si>
    <t>Fixed asset depreciation of capital cost</t>
  </si>
  <si>
    <t>Fixed asset depreciable basis balance</t>
  </si>
  <si>
    <t>Operational useful life of asset</t>
  </si>
  <si>
    <t>Development period start (FID) date</t>
  </si>
  <si>
    <t>Development period duration</t>
  </si>
  <si>
    <t>Development period end date</t>
  </si>
  <si>
    <t>Development period start flag</t>
  </si>
  <si>
    <t>Development period end flag</t>
  </si>
  <si>
    <t>Development period flag</t>
  </si>
  <si>
    <t>Development period total</t>
  </si>
  <si>
    <t>Days in development period</t>
  </si>
  <si>
    <t>Feasibility period duration</t>
  </si>
  <si>
    <t>Feasibility period end date</t>
  </si>
  <si>
    <t>Days in feasibility period</t>
  </si>
  <si>
    <t>MW</t>
  </si>
  <si>
    <t>hours</t>
  </si>
  <si>
    <t>Hours in a day</t>
  </si>
  <si>
    <t>MWh</t>
  </si>
  <si>
    <t>Power consumption cost</t>
  </si>
  <si>
    <t>Fixed operating cost - real</t>
  </si>
  <si>
    <t>PV of Fixed operating cost - real</t>
  </si>
  <si>
    <t>Unit cost total</t>
  </si>
  <si>
    <t>Capital cost</t>
  </si>
  <si>
    <t>Divisor</t>
  </si>
  <si>
    <t>#</t>
  </si>
  <si>
    <t>t range</t>
  </si>
  <si>
    <t>t offset</t>
  </si>
  <si>
    <t>t start</t>
  </si>
  <si>
    <t>t increments</t>
  </si>
  <si>
    <t>Capex amount check</t>
  </si>
  <si>
    <t>t-profile</t>
  </si>
  <si>
    <t>p-curve</t>
  </si>
  <si>
    <t>switch</t>
  </si>
  <si>
    <t>Development capital cost (s-curve) check</t>
  </si>
  <si>
    <t>The range of the S-Curve that is 'overlaid' onto the model timeline. A lower range creates a flatter curve i.e. more even payments.</t>
  </si>
  <si>
    <t>Offsets the curve either to left or right of the middle of the construction period. Zero indicates the curve is symmetrical.</t>
  </si>
  <si>
    <t>Non changeable technical input for s-curve calc.</t>
  </si>
  <si>
    <t>p-max</t>
  </si>
  <si>
    <t>Dynamic s-curve phasing</t>
  </si>
  <si>
    <t>t range (lower = flatter)</t>
  </si>
  <si>
    <t>t offset (0 = symmetrical)</t>
  </si>
  <si>
    <t>t offset (0 = right, 1 = left)</t>
  </si>
  <si>
    <t>Annual CCS quantity</t>
  </si>
  <si>
    <t>Carbon price</t>
  </si>
  <si>
    <t>Power consumption cost (penalty)</t>
  </si>
  <si>
    <t>Units in a hundred</t>
  </si>
  <si>
    <t>Units in ten</t>
  </si>
  <si>
    <t>CORPORATE TAX ACCRUED</t>
  </si>
  <si>
    <t>CORPORATE TAX PAID</t>
  </si>
  <si>
    <t>Tax depreciation</t>
  </si>
  <si>
    <t>Tax depreciation POS</t>
  </si>
  <si>
    <t>Tax depreciation balance</t>
  </si>
  <si>
    <t>TAX DEPRECIATION</t>
  </si>
  <si>
    <t>Tax depreciation profile</t>
  </si>
  <si>
    <t>Corporate tax due</t>
  </si>
  <si>
    <t>Corporate tax rate</t>
  </si>
  <si>
    <t>LCOC</t>
  </si>
  <si>
    <t>Tax depreciation basis balance BEG</t>
  </si>
  <si>
    <t>Tax depreciation basis balance</t>
  </si>
  <si>
    <t>Capital expenditure: calculation of the phased capital cost for initial development</t>
  </si>
  <si>
    <t>Tax: calculation of Withholding and Corporate Tax</t>
  </si>
  <si>
    <t>Annual fixed operating cost</t>
  </si>
  <si>
    <t>Power cost</t>
  </si>
  <si>
    <t>Export amount</t>
  </si>
  <si>
    <t>Capital cost s-curve phasing</t>
  </si>
  <si>
    <t>Capital cost time calculation</t>
  </si>
  <si>
    <t>Capital cost periodic calculation</t>
  </si>
  <si>
    <t>Capital expenditure profile</t>
  </si>
  <si>
    <t>Water consumption cost</t>
  </si>
  <si>
    <t>Power consumption cost POS</t>
  </si>
  <si>
    <t>Water cost</t>
  </si>
  <si>
    <t>Water price</t>
  </si>
  <si>
    <t>MM m3</t>
  </si>
  <si>
    <t>Water consumption forecast</t>
  </si>
  <si>
    <t>LEVELISED COST</t>
  </si>
  <si>
    <t>PV of export amount</t>
  </si>
  <si>
    <t>PV of Water consumption - real</t>
  </si>
  <si>
    <t>Construction capital cost distribution</t>
  </si>
  <si>
    <t>Cumulative Construction capital cost POS</t>
  </si>
  <si>
    <t>Construction capital cost (s-curve) POS</t>
  </si>
  <si>
    <t>Construction capital cost (s-curve)</t>
  </si>
  <si>
    <t>Construction capital cost (s-curve) % phasing</t>
  </si>
  <si>
    <t>CONSTRUCTION CAPITAL COST PHASING</t>
  </si>
  <si>
    <t>CONSTRUCTION CAPITAL COST</t>
  </si>
  <si>
    <t>m3 per hour</t>
  </si>
  <si>
    <t>Tax depreciation bal. - 1st post last forecast pd</t>
  </si>
  <si>
    <t>Tax depreciation balance check</t>
  </si>
  <si>
    <t>Cash flow available for debt service</t>
  </si>
  <si>
    <t>Hydrogen export rate</t>
  </si>
  <si>
    <t>Hydrogen sales price</t>
  </si>
  <si>
    <t>Hydrogen sales price forecast</t>
  </si>
  <si>
    <t>Hydrogen price</t>
  </si>
  <si>
    <t>Natural gas cost</t>
  </si>
  <si>
    <t>Natural gas consumption cost</t>
  </si>
  <si>
    <t>Natural gas consumption cost POS</t>
  </si>
  <si>
    <t>Natural gas plant bal. - last frcst. pd.</t>
  </si>
  <si>
    <t>Natural gas plant balance check</t>
  </si>
  <si>
    <t>Natural gas consumption - real</t>
  </si>
  <si>
    <t>PV of Natural gas consumption - real</t>
  </si>
  <si>
    <t>Natural gas sales price forecast</t>
  </si>
  <si>
    <t>MMscfd</t>
  </si>
  <si>
    <t>Natural gas feedstock</t>
  </si>
  <si>
    <t>Bscf</t>
  </si>
  <si>
    <t>£</t>
  </si>
  <si>
    <t>£ MM p.a. real</t>
  </si>
  <si>
    <t>£ per m3</t>
  </si>
  <si>
    <t>£ MM real</t>
  </si>
  <si>
    <t>£ MM</t>
  </si>
  <si>
    <t>MM £</t>
  </si>
  <si>
    <t>£ per ton</t>
  </si>
  <si>
    <t>£ per kWh</t>
  </si>
  <si>
    <t>pence per kWh</t>
  </si>
  <si>
    <t>Hydrogen export (to NTS)</t>
  </si>
  <si>
    <t>£ per Mscf</t>
  </si>
  <si>
    <t>Hydrogen energy density</t>
  </si>
  <si>
    <t>kg per MWh</t>
  </si>
  <si>
    <t>Carbon capture</t>
  </si>
  <si>
    <t>Source: BEIS Long-run variable costs (LRVCs) of industrial energy supply</t>
  </si>
  <si>
    <t>CAPEX</t>
  </si>
  <si>
    <t>£ per tonne CO2</t>
  </si>
  <si>
    <t>therms per Mscf</t>
  </si>
  <si>
    <t>pence per therm</t>
  </si>
  <si>
    <t>Natural gas price (therms)</t>
  </si>
  <si>
    <t>1 Mscf natural gas to therms conversion</t>
  </si>
  <si>
    <t>Natural gas price conversion</t>
  </si>
  <si>
    <t xml:space="preserve">Assumed annual average heat content of natural gas </t>
  </si>
  <si>
    <t>1 therm of natural gas to kilowatt hours</t>
  </si>
  <si>
    <t>Power price (industrial retail)</t>
  </si>
  <si>
    <t>To convert UK Natural Gas from pence per therm into pence per kWh simply divide the price of natural gas by 29.3071</t>
  </si>
  <si>
    <t>Goal7 report</t>
  </si>
  <si>
    <t>Goal7 report $0.38/m3 opex, converted to £</t>
  </si>
  <si>
    <t>£ per MWh H2 (HHV)</t>
  </si>
  <si>
    <t>£ per MWh H2</t>
  </si>
  <si>
    <t>Carbon cost</t>
  </si>
  <si>
    <t>Net LCOH</t>
  </si>
  <si>
    <t>Fixed OPEX</t>
  </si>
  <si>
    <t>Lifecycle cost - real</t>
  </si>
  <si>
    <t>Indexation growth rate % - price</t>
  </si>
  <si>
    <t>Feed gas</t>
  </si>
  <si>
    <t>LEVELISED COST (LCOH)</t>
  </si>
  <si>
    <t>ABSOLUTE COST (REAL)</t>
  </si>
  <si>
    <t>kWh per therms</t>
  </si>
  <si>
    <t>Bacton Energy Hub Economic Model</t>
  </si>
  <si>
    <t>Initial draft for Client review</t>
  </si>
  <si>
    <t>M Peile</t>
  </si>
  <si>
    <t xml:space="preserve">M Snowdon </t>
  </si>
  <si>
    <t>Operating Revenue: calculation of the hydrogen revenue stream</t>
  </si>
  <si>
    <t>Pound Sterling</t>
  </si>
  <si>
    <t>Carbon capture rate</t>
  </si>
  <si>
    <t>Carbon emitted</t>
  </si>
  <si>
    <t>Carbon cost POS</t>
  </si>
  <si>
    <t>PV of Carbon cost cost - real</t>
  </si>
  <si>
    <t>Carbon cost - real</t>
  </si>
  <si>
    <t>Core Project 2030</t>
  </si>
  <si>
    <t>Core Build-out 2030</t>
  </si>
  <si>
    <t>Build-out 2040</t>
  </si>
  <si>
    <t>Build-out 2050</t>
  </si>
  <si>
    <t>Blue hydrogen production</t>
  </si>
  <si>
    <t>Green hydrogen production</t>
  </si>
  <si>
    <t>Blue hydrogen water consumption</t>
  </si>
  <si>
    <t>Green hydrogen water consumption</t>
  </si>
  <si>
    <t>m³/h per MWth H2</t>
  </si>
  <si>
    <t>SWRO recovery rate</t>
  </si>
  <si>
    <t>Blue hydrogen water consumption rate</t>
  </si>
  <si>
    <t>Green hydrogen water consumption rate</t>
  </si>
  <si>
    <t>Hydrogen output per MW of electrolysis</t>
  </si>
  <si>
    <t>kg/h per MWel</t>
  </si>
  <si>
    <t>Raw water consumption</t>
  </si>
  <si>
    <t>Natural gas feedstock - domestic</t>
  </si>
  <si>
    <t>Natural gas feedstock - interconnector</t>
  </si>
  <si>
    <t>Natural gas price - domestic</t>
  </si>
  <si>
    <t>Natural gas consumpiton cost - domestic</t>
  </si>
  <si>
    <t>Natural gas consumpiton cost - interonnector</t>
  </si>
  <si>
    <t>Natural gas consumption forecast - domestic</t>
  </si>
  <si>
    <t>Natural gas consumption forecast - interconnector</t>
  </si>
  <si>
    <t>Natural gas consumption cost total</t>
  </si>
  <si>
    <t>Natural gas consumption cost - domectic POS</t>
  </si>
  <si>
    <t>Natural gas consumption cost - interconnector POS</t>
  </si>
  <si>
    <t>Natural gas price - domestic (Mscf)</t>
  </si>
  <si>
    <t>Natural gas price - interconnector (Mscf)</t>
  </si>
  <si>
    <t>Blue hydrogen power consumption</t>
  </si>
  <si>
    <t>Green hydrogen power consumption</t>
  </si>
  <si>
    <t>Green hydrogen power consumption forecast</t>
  </si>
  <si>
    <t>Blue hydrogen power consumption forecast</t>
  </si>
  <si>
    <t>Blue hydrogen power consumption (for a 350 MWth plant)</t>
  </si>
  <si>
    <t>Green hydrogen power consumption (for a 2,100 MWel plant)</t>
  </si>
  <si>
    <t>MWth</t>
  </si>
  <si>
    <t>Blue hydrogen power consumption cost</t>
  </si>
  <si>
    <t>Green hydrogen power consumption cost</t>
  </si>
  <si>
    <t>Blue hydrogen power consumption cost POS</t>
  </si>
  <si>
    <t>Green hydrogen power consumption cost POS</t>
  </si>
  <si>
    <t>Beginning of life, with electrolyser degradation applied thereafter</t>
  </si>
  <si>
    <t>Electrolyser degradation rate</t>
  </si>
  <si>
    <t>Useful life of electrolysers count</t>
  </si>
  <si>
    <t>Electrolyser cumulative degradation</t>
  </si>
  <si>
    <t>Green hydrogen power consumption forecast - pre-degradation</t>
  </si>
  <si>
    <t>ELECTROLYSER RETROFIT FLAG</t>
  </si>
  <si>
    <t>Electrolyser stack replacement period</t>
  </si>
  <si>
    <t>Electrolyser retrofit flag</t>
  </si>
  <si>
    <t>Electrolyser retrofit period flag</t>
  </si>
  <si>
    <t>count</t>
  </si>
  <si>
    <t>Power pricing</t>
  </si>
  <si>
    <t>Electrolyser degradation (and replacement)</t>
  </si>
  <si>
    <t>Equity IRR</t>
  </si>
  <si>
    <t>PV of Equity cash flows</t>
  </si>
  <si>
    <t>Equity NPV</t>
  </si>
  <si>
    <t>Electrolyser stack replacement cost</t>
  </si>
  <si>
    <t>Electrolyser retrofit capital cost POS</t>
  </si>
  <si>
    <t>Construction capital cost</t>
  </si>
  <si>
    <t>ELECTROLYSER STACK REPLACEMENT COST</t>
  </si>
  <si>
    <t>SUMMARY OF CAPITAL COST</t>
  </si>
  <si>
    <t>Power connection capital cost</t>
  </si>
  <si>
    <t>Desalination plant capital cost</t>
  </si>
  <si>
    <t>Blue hydrogen plant capital cost</t>
  </si>
  <si>
    <t>Green hydrogen plant capital cost</t>
  </si>
  <si>
    <t>Hydrogen export capital cost</t>
  </si>
  <si>
    <t>CO2 export &amp; sequestration capital cost</t>
  </si>
  <si>
    <t>% capex</t>
  </si>
  <si>
    <t>Power connection operating cost</t>
  </si>
  <si>
    <t>Desalination plant operating cost</t>
  </si>
  <si>
    <t>Blue hydrogen plant operating cost</t>
  </si>
  <si>
    <t>Green hydrogen plant operating cost</t>
  </si>
  <si>
    <t>Hydrogen export operating cost</t>
  </si>
  <si>
    <t>CO2 export &amp; sequestration operating cost</t>
  </si>
  <si>
    <t>Electrolyser cost % of Green hydrogen plant cost</t>
  </si>
  <si>
    <t>Stack replacement cost % of electrolyser cost</t>
  </si>
  <si>
    <t>Land acqusiiton cost</t>
  </si>
  <si>
    <t>Land acqusiiton area</t>
  </si>
  <si>
    <t>£ '000 per hectare</t>
  </si>
  <si>
    <t>Land acqusition unit cost</t>
  </si>
  <si>
    <t>kg CO2 per Mscf</t>
  </si>
  <si>
    <t>MMt CO2e</t>
  </si>
  <si>
    <t>Carbon content of natural gas</t>
  </si>
  <si>
    <t>sq.metre</t>
  </si>
  <si>
    <t>LAND ACQUSITION COST</t>
  </si>
  <si>
    <t>Land acqusition cost</t>
  </si>
  <si>
    <t>Land acqusition cost POS</t>
  </si>
  <si>
    <t>Capital cost - real</t>
  </si>
  <si>
    <t>PV of Capital cost - real</t>
  </si>
  <si>
    <t>CO2 transmission and storage tariff</t>
  </si>
  <si>
    <t>CO2 transmission and storage tariff POS</t>
  </si>
  <si>
    <t>Carbon captured &amp; stored</t>
  </si>
  <si>
    <t>CO2 transport and storage tariff</t>
  </si>
  <si>
    <t>T&amp;S tariff cost - real</t>
  </si>
  <si>
    <t>PV of T&amp;S tariff cost - real</t>
  </si>
  <si>
    <t>T&amp;S tariff</t>
  </si>
  <si>
    <t>CO2 T&amp;S tariff</t>
  </si>
  <si>
    <t>Water tariff</t>
  </si>
  <si>
    <t>Water consumption tariff</t>
  </si>
  <si>
    <t>Water consumption tariff - real</t>
  </si>
  <si>
    <t>Water consumption tariff POS</t>
  </si>
  <si>
    <t>Blue hydrogen power consumption cost - real</t>
  </si>
  <si>
    <t>PV of Blue hydrogen power consumption cost - real</t>
  </si>
  <si>
    <t>Electricity (blue)</t>
  </si>
  <si>
    <t>Green hydrogen power consumption cost - real</t>
  </si>
  <si>
    <t>PV of Green hydrogen power consumption cost - real</t>
  </si>
  <si>
    <t>Electricity (green)</t>
  </si>
  <si>
    <t>BEIS (2020), ‘Updated energy and emission projections: 2019, Annex M’.</t>
  </si>
  <si>
    <t>£ per MWh</t>
  </si>
  <si>
    <t>Source: BEIS (2020), ‘Electricity Generation Costs 2020’</t>
  </si>
  <si>
    <t>Build-out 2040 (Blue)</t>
  </si>
  <si>
    <t>Build-out 2040 (Green)</t>
  </si>
  <si>
    <t>MWel</t>
  </si>
  <si>
    <t>[Offshore wind load factor]</t>
  </si>
  <si>
    <t>Natural gas price - interconnector premium</t>
  </si>
  <si>
    <t>Natural gas emissions factor</t>
  </si>
  <si>
    <t>Hydrogen production</t>
  </si>
  <si>
    <t>Hydrogen facility availability</t>
  </si>
  <si>
    <t>BEH LCOH (006).xlsx</t>
  </si>
  <si>
    <t>Case selection (1 = Core, 2 = Core-BO, 3 = 2040-BO, 4 = 2050-BO, 5 = 2040-BO Blue, 6 = 2040-BO Green)</t>
  </si>
  <si>
    <t>H4sIAAAAAAAEAMXWT0/CMBQA8O/S8w6OgcJuZGBCVDRC4sFwKPCUhq2bbTEuZN/dzsL6lsBNeLcuaV9/Wd6f7pkRGWhQAvSj0IbF73s20S9KZFyVLP7gqYaATXkGLGazPIN5s58FbGa4MkmesjgMAzaWa7ceRNUiYHoDYHxU6WLMhUnBHhVyDT92r119ylxBc5cpC/vRC5CMxf+DOpimWFIFDe2JFx7WoYPVDsR6gNKzIjpW7UCsEdebZc7V2uO6dDivQcSJLHbG83pneJ3L85wE0e6FtGcR7tbjjNo1tujytiMF6eo4nnZ3mnaVEs1aFTrWK8/qk7FqBlI9F6/w7V0DMpeDtGRJrlGShTeEtj8KwiW8sCZvC8lsToJob7naJngahB0y3NGCeEOt7WRFuohMd6Ag3EyqESxx0nXJdEcLbiFfO2HQQA17dG3EUXDf5bggzoyEa/Rd3iqHoeRpqQXOOLqZ0GDwf1N8tUW6Pt1DxFFwm9tAyzagszlKtah+ASkkCmH3CwAA</t>
  </si>
  <si>
    <t>Power price (Offshore wind PPA)</t>
  </si>
  <si>
    <t>002</t>
  </si>
  <si>
    <t>CASE NAMES</t>
  </si>
  <si>
    <t>2030 Core</t>
  </si>
  <si>
    <t>2030 Build-out</t>
  </si>
  <si>
    <t>2040 Build-out</t>
  </si>
  <si>
    <t>2050 Build-out</t>
  </si>
  <si>
    <t>2040 Build-out (Blue hydrogen only)</t>
  </si>
  <si>
    <t>2040 Build-out (Green hydrogen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</si>
</sst>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#,##0_);\(#,##0\);&quot;-  &quot;;&quot; &quot;@"/>
    <numFmt numFmtId="165" formatCode="#,##0.0_);\(#,##0.0\);&quot;-  &quot;;&quot; &quot;@"/>
    <numFmt numFmtId="166" formatCode="#,##0.00_);\(#,##0.00\);&quot;-  &quot;;&quot; &quot;@"/>
    <numFmt numFmtId="167" formatCode="[$-F400]h:mm:ss\ AM/PM"/>
    <numFmt numFmtId="168" formatCode="#,##0_);\(#,##0\);&quot;-  &quot;;&quot; &quot;@&quot; &quot;"/>
    <numFmt numFmtId="169" formatCode="###0_);\(#,##0\);&quot;-  &quot;;&quot; &quot;@"/>
    <numFmt numFmtId="170" formatCode="#,##0.0000_);\(#,##0.0000\);&quot;-  &quot;;&quot; &quot;@&quot; &quot;"/>
    <numFmt numFmtId="171" formatCode="0.00%_);\-0.00%_);&quot;-  &quot;;&quot; &quot;@&quot; &quot;"/>
    <numFmt numFmtId="172" formatCode="dd\ mmm\ yyyy_);\(###0\);&quot;-  &quot;;&quot; &quot;@&quot; &quot;"/>
    <numFmt numFmtId="173" formatCode="dd\ mmm\ yy_);\(###0\);&quot;-  &quot;;&quot; &quot;@&quot; &quot;"/>
    <numFmt numFmtId="174" formatCode="###0_);\(###0\);&quot;-  &quot;;&quot; &quot;@&quot; &quot;"/>
    <numFmt numFmtId="175" formatCode="#,##0.00_);\(#,##0.00\);&quot;-  &quot;;&quot; &quot;@&quot; &quot;"/>
    <numFmt numFmtId="176" formatCode="#,##0.0_);\(#,##0.0\);&quot;-  &quot;;&quot; &quot;@&quot; &quot;"/>
    <numFmt numFmtId="177" formatCode="0%_);\-0%_);&quot;-  &quot;;&quot; &quot;@&quot; &quot;"/>
    <numFmt numFmtId="178" formatCode="0.00_)%_);\(0.00\)%_);&quot;-  &quot;;&quot; &quot;@&quot; &quot;"/>
    <numFmt numFmtId="179" formatCode="###0.0_);\(###0.0\);&quot;-  &quot;;&quot; &quot;@&quot; &quot;"/>
    <numFmt numFmtId="180" formatCode="#,##0.00000_);\(#,##0.00000\);&quot;-  &quot;;&quot; &quot;@&quot; &quot;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u/>
      <sz val="10"/>
      <color rgb="FFFF0000"/>
      <name val="Arial"/>
      <family val="2"/>
    </font>
    <font>
      <b/>
      <sz val="15"/>
      <color theme="0"/>
      <name val="Sasol Bliss Bold"/>
    </font>
    <font>
      <b/>
      <sz val="12"/>
      <color theme="0"/>
      <name val="Sasol Bliss Light"/>
    </font>
    <font>
      <b/>
      <sz val="14"/>
      <color theme="0"/>
      <name val="Sasol Bliss Light"/>
    </font>
    <font>
      <sz val="20"/>
      <name val="Arial"/>
      <family val="2"/>
    </font>
    <font>
      <sz val="10"/>
      <name val="Arial"/>
    </font>
    <font>
      <sz val="10"/>
      <color rgb="FF000000"/>
      <name val="Arial"/>
      <family val="2"/>
    </font>
    <font>
      <sz val="8"/>
      <color rgb="FF000000"/>
      <name val="Segoe UI"/>
      <family val="2"/>
    </font>
    <font>
      <sz val="10"/>
      <color rgb="FFCB3340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u/>
      <sz val="10"/>
      <color rgb="FFC00000"/>
      <name val="Arial"/>
      <family val="2"/>
    </font>
    <font>
      <sz val="10"/>
      <color rgb="FFC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rgb="FF0000CC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B334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 style="thick">
        <color rgb="FF003366"/>
      </left>
      <right/>
      <top style="thick">
        <color rgb="FF003366"/>
      </top>
      <bottom/>
      <diagonal/>
    </border>
    <border>
      <left/>
      <right/>
      <top style="thick">
        <color rgb="FF003366"/>
      </top>
      <bottom/>
      <diagonal/>
    </border>
    <border>
      <left/>
      <right style="thick">
        <color rgb="FF003366"/>
      </right>
      <top style="thick">
        <color rgb="FF003366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 style="thin">
        <color rgb="FF003366"/>
      </left>
      <right/>
      <top style="thin">
        <color rgb="FF003366"/>
      </top>
      <bottom style="thin">
        <color indexed="8"/>
      </bottom>
      <diagonal/>
    </border>
    <border>
      <left/>
      <right/>
      <top style="thin">
        <color rgb="FF003366"/>
      </top>
      <bottom style="thin">
        <color indexed="8"/>
      </bottom>
      <diagonal/>
    </border>
    <border>
      <left/>
      <right style="thin">
        <color rgb="FF003366"/>
      </right>
      <top style="thin">
        <color rgb="FF003366"/>
      </top>
      <bottom style="thin">
        <color indexed="8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 style="thin">
        <color indexed="8"/>
      </bottom>
      <diagonal/>
    </border>
    <border>
      <left style="thin">
        <color rgb="FF003366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rgb="FF003366"/>
      </right>
      <top style="thin">
        <color indexed="8"/>
      </top>
      <bottom/>
      <diagonal/>
    </border>
    <border>
      <left style="thin">
        <color rgb="FF003366"/>
      </left>
      <right/>
      <top/>
      <bottom/>
      <diagonal/>
    </border>
    <border>
      <left/>
      <right style="thin">
        <color rgb="FF003366"/>
      </right>
      <top/>
      <bottom/>
      <diagonal/>
    </border>
    <border>
      <left style="thin">
        <color rgb="FF003366"/>
      </left>
      <right/>
      <top/>
      <bottom style="thin">
        <color rgb="FF003366"/>
      </bottom>
      <diagonal/>
    </border>
    <border>
      <left/>
      <right/>
      <top/>
      <bottom style="thin">
        <color rgb="FF003366"/>
      </bottom>
      <diagonal/>
    </border>
    <border>
      <left/>
      <right style="thin">
        <color rgb="FF003366"/>
      </right>
      <top/>
      <bottom style="thin">
        <color rgb="FF003366"/>
      </bottom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</borders>
  <cellStyleXfs count="14">
    <xf numFmtId="168" fontId="0" fillId="0" borderId="0" applyFont="0" applyFill="0" applyBorder="0" applyProtection="0">
      <alignment vertical="top"/>
    </xf>
    <xf numFmtId="164" fontId="4" fillId="0" borderId="0" applyFont="0" applyFill="0" applyBorder="0" applyProtection="0">
      <alignment vertical="top"/>
    </xf>
    <xf numFmtId="172" fontId="2" fillId="0" borderId="0" applyFont="0" applyFill="0" applyBorder="0" applyProtection="0">
      <alignment vertical="top"/>
    </xf>
    <xf numFmtId="173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4" fontId="22" fillId="0" borderId="0" applyFont="0" applyFill="0" applyBorder="0" applyProtection="0">
      <alignment vertical="top"/>
    </xf>
    <xf numFmtId="0" fontId="1" fillId="0" borderId="0"/>
    <xf numFmtId="168" fontId="33" fillId="0" borderId="0" applyFont="0" applyFill="0" applyBorder="0" applyProtection="0">
      <alignment vertical="top"/>
    </xf>
    <xf numFmtId="178" fontId="33" fillId="0" borderId="0" applyFont="0" applyFill="0" applyBorder="0" applyProtection="0">
      <alignment vertical="top"/>
    </xf>
    <xf numFmtId="170" fontId="33" fillId="0" borderId="0" applyFont="0" applyFill="0" applyBorder="0" applyProtection="0">
      <alignment vertical="top"/>
    </xf>
    <xf numFmtId="172" fontId="33" fillId="0" borderId="0" applyFont="0" applyFill="0" applyBorder="0" applyProtection="0">
      <alignment vertical="top"/>
    </xf>
    <xf numFmtId="173" fontId="33" fillId="0" borderId="0" applyFont="0" applyFill="0" applyBorder="0" applyProtection="0">
      <alignment vertical="top"/>
    </xf>
    <xf numFmtId="174" fontId="33" fillId="0" borderId="0" applyFont="0" applyFill="0" applyBorder="0" applyProtection="0">
      <alignment vertical="top"/>
    </xf>
  </cellStyleXfs>
  <cellXfs count="766">
    <xf numFmtId="168" fontId="0" fillId="0" borderId="0" xfId="0" applyAlignment="1">
      <alignment vertical="top"/>
    </xf>
    <xf numFmtId="164" fontId="6" fillId="0" borderId="0" xfId="1" applyFont="1" applyFill="1" applyAlignment="1">
      <alignment vertical="top"/>
    </xf>
    <xf numFmtId="164" fontId="7" fillId="0" borderId="0" xfId="1" applyFont="1" applyAlignment="1">
      <alignment vertical="top"/>
    </xf>
    <xf numFmtId="164" fontId="4" fillId="0" borderId="0" xfId="1" applyFont="1" applyAlignment="1">
      <alignment horizontal="right" vertical="top"/>
    </xf>
    <xf numFmtId="164" fontId="4" fillId="0" borderId="0" xfId="1" applyFont="1" applyAlignment="1">
      <alignment vertical="top"/>
    </xf>
    <xf numFmtId="164" fontId="6" fillId="0" borderId="0" xfId="1" applyFont="1" applyBorder="1" applyAlignment="1">
      <alignment vertical="top"/>
    </xf>
    <xf numFmtId="164" fontId="7" fillId="0" borderId="0" xfId="1" applyFont="1" applyBorder="1" applyAlignment="1">
      <alignment vertical="top"/>
    </xf>
    <xf numFmtId="164" fontId="4" fillId="0" borderId="0" xfId="1" applyFont="1" applyBorder="1" applyAlignment="1">
      <alignment horizontal="right" vertical="top"/>
    </xf>
    <xf numFmtId="164" fontId="4" fillId="0" borderId="0" xfId="1" applyFont="1" applyBorder="1" applyAlignment="1">
      <alignment vertical="top"/>
    </xf>
    <xf numFmtId="164" fontId="6" fillId="0" borderId="0" xfId="1" applyFont="1" applyAlignment="1">
      <alignment vertical="top"/>
    </xf>
    <xf numFmtId="164" fontId="0" fillId="0" borderId="0" xfId="1" applyFont="1" applyAlignment="1">
      <alignment horizontal="right" vertical="top"/>
    </xf>
    <xf numFmtId="164" fontId="0" fillId="0" borderId="0" xfId="1" applyFont="1" applyAlignment="1">
      <alignment vertical="top"/>
    </xf>
    <xf numFmtId="164" fontId="0" fillId="0" borderId="0" xfId="1" applyFont="1" applyBorder="1" applyAlignment="1">
      <alignment horizontal="right" vertical="top"/>
    </xf>
    <xf numFmtId="164" fontId="0" fillId="0" borderId="0" xfId="1" applyFont="1" applyBorder="1" applyAlignment="1">
      <alignment vertical="top"/>
    </xf>
    <xf numFmtId="164" fontId="8" fillId="0" borderId="0" xfId="1" applyFont="1" applyBorder="1" applyAlignment="1">
      <alignment vertical="top"/>
    </xf>
    <xf numFmtId="164" fontId="7" fillId="0" borderId="0" xfId="1" applyFont="1" applyFill="1" applyAlignment="1">
      <alignment vertical="top"/>
    </xf>
    <xf numFmtId="164" fontId="0" fillId="0" borderId="0" xfId="1" applyFont="1" applyFill="1" applyAlignment="1">
      <alignment horizontal="right" vertical="top"/>
    </xf>
    <xf numFmtId="164" fontId="0" fillId="0" borderId="0" xfId="1" applyFont="1" applyFill="1" applyAlignment="1">
      <alignment vertical="top"/>
    </xf>
    <xf numFmtId="164" fontId="2" fillId="0" borderId="0" xfId="1" applyFont="1" applyFill="1" applyAlignment="1">
      <alignment vertical="top"/>
    </xf>
    <xf numFmtId="164" fontId="4" fillId="0" borderId="0" xfId="1" applyFont="1" applyFill="1" applyBorder="1" applyAlignment="1">
      <alignment vertical="top"/>
    </xf>
    <xf numFmtId="173" fontId="6" fillId="0" borderId="0" xfId="3" applyFont="1" applyFill="1" applyAlignment="1">
      <alignment vertical="top"/>
    </xf>
    <xf numFmtId="173" fontId="0" fillId="0" borderId="0" xfId="3" applyFont="1" applyAlignment="1">
      <alignment vertical="top"/>
    </xf>
    <xf numFmtId="172" fontId="6" fillId="0" borderId="0" xfId="2" applyFont="1" applyFill="1" applyAlignment="1">
      <alignment vertical="top"/>
    </xf>
    <xf numFmtId="173" fontId="0" fillId="0" borderId="0" xfId="3" applyFont="1" applyAlignment="1">
      <alignment horizontal="right" vertical="top"/>
    </xf>
    <xf numFmtId="164" fontId="2" fillId="0" borderId="0" xfId="1" applyFont="1" applyAlignment="1">
      <alignment horizontal="right" vertical="top"/>
    </xf>
    <xf numFmtId="164" fontId="2" fillId="0" borderId="0" xfId="1" applyFont="1" applyAlignment="1">
      <alignment vertical="top"/>
    </xf>
    <xf numFmtId="172" fontId="7" fillId="0" borderId="0" xfId="2" applyFont="1" applyFill="1" applyAlignment="1">
      <alignment vertical="top"/>
    </xf>
    <xf numFmtId="172" fontId="7" fillId="0" borderId="0" xfId="2" applyFont="1" applyAlignment="1">
      <alignment vertical="top"/>
    </xf>
    <xf numFmtId="172" fontId="4" fillId="0" borderId="0" xfId="2" applyFont="1" applyFill="1" applyAlignment="1">
      <alignment horizontal="right" vertical="top"/>
    </xf>
    <xf numFmtId="172" fontId="4" fillId="0" borderId="0" xfId="2" applyFont="1" applyAlignment="1">
      <alignment vertical="top"/>
    </xf>
    <xf numFmtId="172" fontId="6" fillId="0" borderId="0" xfId="2" applyFont="1" applyAlignment="1">
      <alignment vertical="top"/>
    </xf>
    <xf numFmtId="172" fontId="4" fillId="0" borderId="0" xfId="2" applyFont="1" applyFill="1" applyAlignment="1">
      <alignment vertical="top"/>
    </xf>
    <xf numFmtId="173" fontId="7" fillId="0" borderId="0" xfId="3" applyFont="1" applyAlignment="1">
      <alignment vertical="top"/>
    </xf>
    <xf numFmtId="164" fontId="9" fillId="0" borderId="0" xfId="1" applyFont="1" applyBorder="1" applyAlignment="1">
      <alignment vertical="top"/>
    </xf>
    <xf numFmtId="173" fontId="4" fillId="0" borderId="0" xfId="3" applyFont="1" applyFill="1" applyAlignment="1">
      <alignment vertical="top"/>
    </xf>
    <xf numFmtId="173" fontId="7" fillId="0" borderId="0" xfId="3" applyFont="1" applyFill="1" applyAlignment="1">
      <alignment vertical="top"/>
    </xf>
    <xf numFmtId="173" fontId="4" fillId="0" borderId="0" xfId="3" applyFont="1" applyFill="1" applyAlignment="1">
      <alignment horizontal="right" vertical="top"/>
    </xf>
    <xf numFmtId="172" fontId="4" fillId="0" borderId="0" xfId="2" applyFont="1" applyAlignment="1">
      <alignment horizontal="right" vertical="top"/>
    </xf>
    <xf numFmtId="172" fontId="9" fillId="0" borderId="0" xfId="2" applyFont="1" applyFill="1" applyAlignment="1">
      <alignment vertical="top"/>
    </xf>
    <xf numFmtId="172" fontId="11" fillId="0" borderId="0" xfId="2" applyFont="1" applyAlignment="1">
      <alignment vertical="top"/>
    </xf>
    <xf numFmtId="172" fontId="10" fillId="0" borderId="0" xfId="2" applyFont="1" applyAlignment="1">
      <alignment horizontal="right" vertical="top"/>
    </xf>
    <xf numFmtId="172" fontId="10" fillId="0" borderId="0" xfId="2" applyFont="1" applyAlignment="1">
      <alignment vertical="top"/>
    </xf>
    <xf numFmtId="172" fontId="10" fillId="0" borderId="0" xfId="2" applyFont="1" applyFill="1" applyAlignment="1">
      <alignment vertical="top"/>
    </xf>
    <xf numFmtId="172" fontId="11" fillId="0" borderId="0" xfId="2" applyFont="1" applyFill="1" applyAlignment="1">
      <alignment vertical="top"/>
    </xf>
    <xf numFmtId="172" fontId="10" fillId="0" borderId="0" xfId="2" applyFont="1" applyFill="1" applyAlignment="1">
      <alignment horizontal="right" vertical="top"/>
    </xf>
    <xf numFmtId="164" fontId="6" fillId="0" borderId="0" xfId="1" applyFont="1" applyFill="1" applyBorder="1" applyAlignment="1">
      <alignment vertical="top"/>
    </xf>
    <xf numFmtId="164" fontId="4" fillId="0" borderId="0" xfId="1" applyFont="1" applyFill="1" applyAlignment="1">
      <alignment vertical="top"/>
    </xf>
    <xf numFmtId="164" fontId="16" fillId="0" borderId="0" xfId="1" applyFont="1" applyAlignment="1">
      <alignment vertical="top"/>
    </xf>
    <xf numFmtId="164" fontId="16" fillId="0" borderId="0" xfId="1" applyFont="1" applyFill="1" applyAlignment="1">
      <alignment vertical="top"/>
    </xf>
    <xf numFmtId="164" fontId="16" fillId="0" borderId="0" xfId="1" applyFont="1" applyAlignment="1">
      <alignment horizontal="right" vertical="top"/>
    </xf>
    <xf numFmtId="164" fontId="16" fillId="0" borderId="0" xfId="1" applyFont="1" applyFill="1" applyAlignment="1">
      <alignment horizontal="right" vertical="top"/>
    </xf>
    <xf numFmtId="164" fontId="5" fillId="0" borderId="0" xfId="1" applyFont="1" applyFill="1" applyAlignment="1">
      <alignment vertical="top"/>
    </xf>
    <xf numFmtId="164" fontId="2" fillId="0" borderId="0" xfId="1" applyFont="1" applyFill="1" applyAlignment="1">
      <alignment horizontal="right" vertical="top"/>
    </xf>
    <xf numFmtId="164" fontId="16" fillId="0" borderId="0" xfId="1" applyNumberFormat="1" applyFont="1" applyFill="1" applyAlignment="1">
      <alignment vertical="top"/>
    </xf>
    <xf numFmtId="164" fontId="5" fillId="0" borderId="0" xfId="1" applyFont="1" applyFill="1" applyBorder="1" applyAlignment="1">
      <alignment vertical="top"/>
    </xf>
    <xf numFmtId="164" fontId="17" fillId="0" borderId="0" xfId="1" applyFont="1" applyFill="1" applyAlignment="1">
      <alignment vertical="top"/>
    </xf>
    <xf numFmtId="164" fontId="2" fillId="0" borderId="0" xfId="1" applyFont="1" applyBorder="1" applyAlignment="1">
      <alignment vertical="top"/>
    </xf>
    <xf numFmtId="164" fontId="9" fillId="0" borderId="0" xfId="1" applyFont="1" applyFill="1">
      <alignment vertical="top"/>
    </xf>
    <xf numFmtId="164" fontId="11" fillId="0" borderId="0" xfId="1" applyFont="1">
      <alignment vertical="top"/>
    </xf>
    <xf numFmtId="164" fontId="10" fillId="0" borderId="0" xfId="1" applyFont="1">
      <alignment vertical="top"/>
    </xf>
    <xf numFmtId="164" fontId="8" fillId="0" borderId="0" xfId="1" applyFont="1">
      <alignment vertical="top"/>
    </xf>
    <xf numFmtId="164" fontId="10" fillId="0" borderId="0" xfId="1" applyFont="1" applyFill="1">
      <alignment vertical="top"/>
    </xf>
    <xf numFmtId="173" fontId="6" fillId="0" borderId="0" xfId="3" applyFont="1">
      <alignment vertical="top"/>
    </xf>
    <xf numFmtId="173" fontId="6" fillId="0" borderId="0" xfId="3" applyFont="1" applyFill="1">
      <alignment vertical="top"/>
    </xf>
    <xf numFmtId="164" fontId="19" fillId="0" borderId="0" xfId="1" applyFont="1" applyFill="1" applyAlignment="1">
      <alignment vertical="top"/>
    </xf>
    <xf numFmtId="173" fontId="12" fillId="0" borderId="0" xfId="3" applyFont="1" applyFill="1">
      <alignment vertical="top"/>
    </xf>
    <xf numFmtId="173" fontId="17" fillId="0" borderId="0" xfId="3" applyFont="1">
      <alignment vertical="top"/>
    </xf>
    <xf numFmtId="164" fontId="2" fillId="3" borderId="0" xfId="1" applyFont="1" applyFill="1" applyAlignment="1">
      <alignment vertical="top"/>
    </xf>
    <xf numFmtId="172" fontId="7" fillId="0" borderId="0" xfId="2" applyFont="1" applyFill="1">
      <alignment vertical="top"/>
    </xf>
    <xf numFmtId="172" fontId="0" fillId="0" borderId="0" xfId="2" applyFont="1" applyFill="1">
      <alignment vertical="top"/>
    </xf>
    <xf numFmtId="172" fontId="2" fillId="0" borderId="0" xfId="2" applyFont="1" applyFill="1">
      <alignment vertical="top"/>
    </xf>
    <xf numFmtId="168" fontId="4" fillId="0" borderId="0" xfId="0" applyFont="1" applyAlignment="1">
      <alignment vertical="top"/>
    </xf>
    <xf numFmtId="164" fontId="6" fillId="0" borderId="0" xfId="1" applyFont="1" applyFill="1">
      <alignment vertical="top"/>
    </xf>
    <xf numFmtId="164" fontId="7" fillId="0" borderId="0" xfId="1" applyFont="1" applyFill="1">
      <alignment vertical="top"/>
    </xf>
    <xf numFmtId="164" fontId="4" fillId="0" borderId="0" xfId="1" applyFont="1" applyFill="1">
      <alignment vertical="top"/>
    </xf>
    <xf numFmtId="164" fontId="8" fillId="0" borderId="0" xfId="1" applyFont="1" applyFill="1">
      <alignment vertical="top"/>
    </xf>
    <xf numFmtId="164" fontId="6" fillId="0" borderId="0" xfId="1" applyFont="1">
      <alignment vertical="top"/>
    </xf>
    <xf numFmtId="164" fontId="7" fillId="0" borderId="0" xfId="1" applyFont="1">
      <alignment vertical="top"/>
    </xf>
    <xf numFmtId="164" fontId="0" fillId="0" borderId="0" xfId="1" applyFont="1">
      <alignment vertical="top"/>
    </xf>
    <xf numFmtId="172" fontId="16" fillId="0" borderId="0" xfId="2" applyFont="1" applyAlignment="1">
      <alignment horizontal="right" vertical="top"/>
    </xf>
    <xf numFmtId="172" fontId="16" fillId="0" borderId="0" xfId="2" applyFont="1" applyAlignment="1">
      <alignment vertical="top"/>
    </xf>
    <xf numFmtId="172" fontId="16" fillId="0" borderId="0" xfId="2" applyFont="1" applyFill="1" applyAlignment="1">
      <alignment vertical="top"/>
    </xf>
    <xf numFmtId="172" fontId="17" fillId="0" borderId="0" xfId="2" applyFont="1" applyAlignment="1">
      <alignment vertical="top"/>
    </xf>
    <xf numFmtId="172" fontId="5" fillId="0" borderId="0" xfId="2" applyFont="1" applyAlignment="1">
      <alignment vertical="top"/>
    </xf>
    <xf numFmtId="164" fontId="0" fillId="3" borderId="0" xfId="1" applyFont="1" applyFill="1">
      <alignment vertical="top"/>
    </xf>
    <xf numFmtId="164" fontId="5" fillId="0" borderId="0" xfId="1" applyFont="1" applyFill="1">
      <alignment vertical="top"/>
    </xf>
    <xf numFmtId="164" fontId="2" fillId="0" borderId="0" xfId="1" applyFont="1">
      <alignment vertical="top"/>
    </xf>
    <xf numFmtId="173" fontId="7" fillId="0" borderId="0" xfId="3" applyFont="1">
      <alignment vertical="top"/>
    </xf>
    <xf numFmtId="173" fontId="16" fillId="0" borderId="0" xfId="3" applyFont="1">
      <alignment vertical="top"/>
    </xf>
    <xf numFmtId="164" fontId="2" fillId="0" borderId="0" xfId="1" applyFont="1" applyFill="1">
      <alignment vertical="top"/>
    </xf>
    <xf numFmtId="165" fontId="13" fillId="0" borderId="0" xfId="4" applyNumberFormat="1" applyFont="1" applyFill="1">
      <alignment vertical="top"/>
    </xf>
    <xf numFmtId="173" fontId="17" fillId="0" borderId="0" xfId="3" applyFont="1" applyFill="1">
      <alignment vertical="top"/>
    </xf>
    <xf numFmtId="169" fontId="4" fillId="0" borderId="0" xfId="0" applyNumberFormat="1" applyFont="1" applyFill="1">
      <alignment vertical="top"/>
    </xf>
    <xf numFmtId="165" fontId="14" fillId="0" borderId="0" xfId="4" applyNumberFormat="1" applyFont="1" applyFill="1">
      <alignment vertical="top"/>
    </xf>
    <xf numFmtId="165" fontId="15" fillId="0" borderId="0" xfId="4" applyNumberFormat="1" applyFont="1" applyFill="1">
      <alignment vertical="top"/>
    </xf>
    <xf numFmtId="165" fontId="6" fillId="0" borderId="0" xfId="4" applyNumberFormat="1" applyFont="1" applyFill="1">
      <alignment vertical="top"/>
    </xf>
    <xf numFmtId="165" fontId="7" fillId="0" borderId="0" xfId="4" applyNumberFormat="1" applyFont="1" applyFill="1">
      <alignment vertical="top"/>
    </xf>
    <xf numFmtId="165" fontId="16" fillId="0" borderId="0" xfId="4" applyNumberFormat="1" applyFont="1" applyFill="1">
      <alignment vertical="top"/>
    </xf>
    <xf numFmtId="164" fontId="18" fillId="0" borderId="0" xfId="1" applyFont="1">
      <alignment vertical="top"/>
    </xf>
    <xf numFmtId="164" fontId="18" fillId="0" borderId="0" xfId="1" applyFont="1" applyFill="1">
      <alignment vertical="top"/>
    </xf>
    <xf numFmtId="169" fontId="8" fillId="0" borderId="0" xfId="0" applyNumberFormat="1" applyFont="1" applyFill="1">
      <alignment vertical="top"/>
    </xf>
    <xf numFmtId="168" fontId="4" fillId="4" borderId="0" xfId="0" applyFont="1" applyFill="1" applyAlignment="1">
      <alignment horizontal="right" vertical="top"/>
    </xf>
    <xf numFmtId="164" fontId="4" fillId="4" borderId="0" xfId="1" applyFont="1" applyFill="1">
      <alignment vertical="top"/>
    </xf>
    <xf numFmtId="173" fontId="4" fillId="0" borderId="0" xfId="3" applyFont="1">
      <alignment vertical="top"/>
    </xf>
    <xf numFmtId="168" fontId="4" fillId="4" borderId="0" xfId="0" applyFont="1" applyFill="1" applyBorder="1" applyAlignment="1">
      <alignment horizontal="right" vertical="top"/>
    </xf>
    <xf numFmtId="164" fontId="4" fillId="0" borderId="0" xfId="1" applyFont="1" applyBorder="1">
      <alignment vertical="top"/>
    </xf>
    <xf numFmtId="173" fontId="20" fillId="0" borderId="0" xfId="3" applyFont="1">
      <alignment vertical="top"/>
    </xf>
    <xf numFmtId="164" fontId="20" fillId="0" borderId="0" xfId="1" applyFont="1" applyAlignment="1">
      <alignment vertical="top"/>
    </xf>
    <xf numFmtId="172" fontId="17" fillId="0" borderId="0" xfId="2" applyFont="1" applyFill="1" applyAlignment="1">
      <alignment vertical="top"/>
    </xf>
    <xf numFmtId="172" fontId="6" fillId="0" borderId="0" xfId="2" applyFont="1" applyFill="1">
      <alignment vertical="top"/>
    </xf>
    <xf numFmtId="164" fontId="2" fillId="3" borderId="0" xfId="1" applyFont="1" applyFill="1" applyAlignment="1">
      <alignment horizontal="right" vertical="top"/>
    </xf>
    <xf numFmtId="164" fontId="16" fillId="0" borderId="0" xfId="1" applyFont="1">
      <alignment vertical="top"/>
    </xf>
    <xf numFmtId="164" fontId="16" fillId="0" borderId="0" xfId="1" applyFont="1" applyFill="1">
      <alignment vertical="top"/>
    </xf>
    <xf numFmtId="171" fontId="6" fillId="0" borderId="0" xfId="5" applyFont="1">
      <alignment vertical="top"/>
    </xf>
    <xf numFmtId="171" fontId="6" fillId="0" borderId="0" xfId="5" applyFont="1" applyFill="1">
      <alignment vertical="top"/>
    </xf>
    <xf numFmtId="171" fontId="5" fillId="0" borderId="0" xfId="5" applyFont="1" applyFill="1">
      <alignment vertical="top"/>
    </xf>
    <xf numFmtId="171" fontId="2" fillId="0" borderId="0" xfId="5" applyFont="1">
      <alignment vertical="top"/>
    </xf>
    <xf numFmtId="164" fontId="6" fillId="3" borderId="0" xfId="1" applyFont="1" applyFill="1" applyAlignment="1">
      <alignment vertical="top"/>
    </xf>
    <xf numFmtId="164" fontId="5" fillId="3" borderId="0" xfId="1" applyFont="1" applyFill="1" applyAlignment="1">
      <alignment vertical="top"/>
    </xf>
    <xf numFmtId="164" fontId="4" fillId="3" borderId="0" xfId="1" applyFont="1" applyFill="1" applyAlignment="1">
      <alignment horizontal="right" vertical="top"/>
    </xf>
    <xf numFmtId="164" fontId="4" fillId="3" borderId="0" xfId="1" applyFont="1" applyFill="1" applyAlignment="1">
      <alignment vertical="top"/>
    </xf>
    <xf numFmtId="164" fontId="7" fillId="0" borderId="0" xfId="1" applyFont="1" applyFill="1" applyBorder="1" applyAlignment="1">
      <alignment vertical="top"/>
    </xf>
    <xf numFmtId="164" fontId="16" fillId="0" borderId="0" xfId="1" applyFont="1" applyBorder="1" applyAlignment="1">
      <alignment vertical="top"/>
    </xf>
    <xf numFmtId="164" fontId="4" fillId="0" borderId="0" xfId="1" applyFont="1" applyFill="1" applyAlignment="1">
      <alignment horizontal="right" vertical="top"/>
    </xf>
    <xf numFmtId="164" fontId="8" fillId="0" borderId="0" xfId="1" applyFont="1" applyFill="1" applyAlignment="1">
      <alignment vertical="top"/>
    </xf>
    <xf numFmtId="168" fontId="2" fillId="3" borderId="0" xfId="0" applyFont="1" applyFill="1">
      <alignment vertical="top"/>
    </xf>
    <xf numFmtId="164" fontId="8" fillId="0" borderId="0" xfId="1" applyFont="1" applyAlignment="1">
      <alignment vertical="top"/>
    </xf>
    <xf numFmtId="168" fontId="4" fillId="4" borderId="0" xfId="0" applyFont="1" applyFill="1" applyBorder="1">
      <alignment vertical="top"/>
    </xf>
    <xf numFmtId="164" fontId="9" fillId="0" borderId="0" xfId="1" applyFont="1" applyAlignment="1">
      <alignment vertical="top"/>
    </xf>
    <xf numFmtId="164" fontId="9" fillId="0" borderId="0" xfId="1" applyFont="1" applyFill="1" applyAlignment="1">
      <alignment vertical="top"/>
    </xf>
    <xf numFmtId="164" fontId="11" fillId="0" borderId="0" xfId="1" applyFont="1" applyFill="1" applyAlignment="1">
      <alignment vertical="top"/>
    </xf>
    <xf numFmtId="164" fontId="18" fillId="0" borderId="0" xfId="1" applyFont="1" applyAlignment="1">
      <alignment horizontal="right" vertical="top"/>
    </xf>
    <xf numFmtId="164" fontId="18" fillId="0" borderId="0" xfId="1" applyFont="1" applyAlignment="1">
      <alignment vertical="top"/>
    </xf>
    <xf numFmtId="168" fontId="18" fillId="4" borderId="0" xfId="0" applyFont="1" applyFill="1" applyAlignment="1">
      <alignment horizontal="right" vertical="top"/>
    </xf>
    <xf numFmtId="170" fontId="6" fillId="0" borderId="0" xfId="4" applyFont="1">
      <alignment vertical="top"/>
    </xf>
    <xf numFmtId="170" fontId="6" fillId="0" borderId="0" xfId="4" applyFont="1" applyFill="1">
      <alignment vertical="top"/>
    </xf>
    <xf numFmtId="164" fontId="8" fillId="0" borderId="0" xfId="1" applyFont="1" applyFill="1" applyBorder="1" applyAlignment="1">
      <alignment vertical="top"/>
    </xf>
    <xf numFmtId="164" fontId="4" fillId="0" borderId="0" xfId="1" applyFont="1" applyFill="1" applyBorder="1" applyAlignment="1">
      <alignment horizontal="right" vertical="top"/>
    </xf>
    <xf numFmtId="170" fontId="5" fillId="0" borderId="0" xfId="4" applyFont="1" applyFill="1">
      <alignment vertical="top"/>
    </xf>
    <xf numFmtId="172" fontId="6" fillId="0" borderId="0" xfId="2" applyFont="1">
      <alignment vertical="top"/>
    </xf>
    <xf numFmtId="164" fontId="18" fillId="0" borderId="0" xfId="1" applyFont="1" applyFill="1" applyAlignment="1">
      <alignment horizontal="right" vertical="top"/>
    </xf>
    <xf numFmtId="164" fontId="18" fillId="0" borderId="0" xfId="1" applyFont="1" applyFill="1" applyAlignment="1">
      <alignment vertical="top"/>
    </xf>
    <xf numFmtId="171" fontId="7" fillId="0" borderId="0" xfId="5" applyFont="1" applyFill="1">
      <alignment vertical="top"/>
    </xf>
    <xf numFmtId="171" fontId="16" fillId="0" borderId="0" xfId="5" applyFont="1">
      <alignment vertical="top"/>
    </xf>
    <xf numFmtId="164" fontId="16" fillId="3" borderId="0" xfId="1" applyFont="1" applyFill="1" applyAlignment="1">
      <alignment vertical="top"/>
    </xf>
    <xf numFmtId="164" fontId="11" fillId="0" borderId="0" xfId="1" applyFont="1" applyFill="1" applyBorder="1" applyAlignment="1">
      <alignment vertical="top"/>
    </xf>
    <xf numFmtId="164" fontId="18" fillId="0" borderId="0" xfId="1" applyFont="1" applyBorder="1" applyAlignment="1">
      <alignment horizontal="right" vertical="top"/>
    </xf>
    <xf numFmtId="164" fontId="18" fillId="0" borderId="0" xfId="1" applyFont="1" applyBorder="1" applyAlignment="1">
      <alignment vertical="top"/>
    </xf>
    <xf numFmtId="164" fontId="8" fillId="0" borderId="0" xfId="1" applyFont="1" applyFill="1" applyAlignment="1">
      <alignment horizontal="right" vertical="top"/>
    </xf>
    <xf numFmtId="171" fontId="16" fillId="0" borderId="0" xfId="5" applyFont="1" applyFill="1">
      <alignment vertical="top"/>
    </xf>
    <xf numFmtId="171" fontId="6" fillId="0" borderId="0" xfId="5" applyFont="1" applyAlignment="1">
      <alignment vertical="top"/>
    </xf>
    <xf numFmtId="171" fontId="6" fillId="0" borderId="0" xfId="5" applyFont="1" applyFill="1" applyAlignment="1">
      <alignment vertical="top"/>
    </xf>
    <xf numFmtId="171" fontId="7" fillId="0" borderId="0" xfId="5" applyFont="1" applyFill="1" applyAlignment="1">
      <alignment vertical="top"/>
    </xf>
    <xf numFmtId="171" fontId="16" fillId="0" borderId="0" xfId="5" applyFont="1" applyAlignment="1">
      <alignment horizontal="right" vertical="top"/>
    </xf>
    <xf numFmtId="171" fontId="16" fillId="0" borderId="0" xfId="5" applyFont="1" applyAlignment="1">
      <alignment vertical="top"/>
    </xf>
    <xf numFmtId="173" fontId="4" fillId="0" borderId="0" xfId="3" applyFont="1" applyFill="1">
      <alignment vertical="top"/>
    </xf>
    <xf numFmtId="164" fontId="4" fillId="0" borderId="0" xfId="1" applyFont="1">
      <alignment vertical="top"/>
    </xf>
    <xf numFmtId="173" fontId="5" fillId="0" borderId="0" xfId="3" applyFont="1" applyFill="1">
      <alignment vertical="top"/>
    </xf>
    <xf numFmtId="173" fontId="21" fillId="0" borderId="0" xfId="3" applyFont="1">
      <alignment vertical="top"/>
    </xf>
    <xf numFmtId="170" fontId="4" fillId="0" borderId="0" xfId="4" applyFont="1">
      <alignment vertical="top"/>
    </xf>
    <xf numFmtId="171" fontId="4" fillId="0" borderId="0" xfId="5" applyFont="1">
      <alignment vertical="top"/>
    </xf>
    <xf numFmtId="173" fontId="6" fillId="3" borderId="0" xfId="3" applyFont="1" applyFill="1">
      <alignment vertical="top"/>
    </xf>
    <xf numFmtId="169" fontId="4" fillId="3" borderId="0" xfId="0" applyNumberFormat="1" applyFont="1" applyFill="1">
      <alignment vertical="top"/>
    </xf>
    <xf numFmtId="164" fontId="4" fillId="3" borderId="0" xfId="1" applyFont="1" applyFill="1" applyBorder="1" applyAlignment="1">
      <alignment vertical="top"/>
    </xf>
    <xf numFmtId="168" fontId="6" fillId="5" borderId="0" xfId="0" applyFont="1" applyFill="1">
      <alignment vertical="top"/>
    </xf>
    <xf numFmtId="168" fontId="4" fillId="5" borderId="0" xfId="0" applyFont="1" applyFill="1">
      <alignment vertical="top"/>
    </xf>
    <xf numFmtId="171" fontId="4" fillId="0" borderId="0" xfId="5" applyFont="1" applyFill="1" applyBorder="1">
      <alignment vertical="top"/>
    </xf>
    <xf numFmtId="164" fontId="4" fillId="6" borderId="0" xfId="1" applyFont="1" applyFill="1">
      <alignment vertical="top"/>
    </xf>
    <xf numFmtId="164" fontId="4" fillId="0" borderId="1" xfId="1" applyFont="1" applyFill="1" applyBorder="1" applyAlignment="1">
      <alignment vertical="top"/>
    </xf>
    <xf numFmtId="164" fontId="4" fillId="0" borderId="1" xfId="1" applyFont="1" applyBorder="1" applyAlignment="1">
      <alignment vertical="top"/>
    </xf>
    <xf numFmtId="173" fontId="4" fillId="6" borderId="0" xfId="3" applyFont="1" applyFill="1">
      <alignment vertical="top"/>
    </xf>
    <xf numFmtId="167" fontId="2" fillId="0" borderId="0" xfId="0" applyNumberFormat="1" applyFont="1">
      <alignment vertical="top"/>
    </xf>
    <xf numFmtId="167" fontId="2" fillId="6" borderId="0" xfId="0" applyNumberFormat="1" applyFont="1" applyFill="1">
      <alignment vertical="top"/>
    </xf>
    <xf numFmtId="164" fontId="4" fillId="6" borderId="0" xfId="1" applyFont="1" applyFill="1" applyAlignment="1">
      <alignment vertical="top"/>
    </xf>
    <xf numFmtId="164" fontId="4" fillId="3" borderId="0" xfId="1" applyFont="1" applyFill="1">
      <alignment vertical="top"/>
    </xf>
    <xf numFmtId="168" fontId="6" fillId="0" borderId="0" xfId="0" applyFont="1" applyFill="1">
      <alignment vertical="top"/>
    </xf>
    <xf numFmtId="170" fontId="4" fillId="0" borderId="0" xfId="4" applyFont="1" applyFill="1" applyBorder="1">
      <alignment vertical="top"/>
    </xf>
    <xf numFmtId="171" fontId="8" fillId="0" borderId="0" xfId="5" applyFont="1">
      <alignment vertical="top"/>
    </xf>
    <xf numFmtId="172" fontId="5" fillId="0" borderId="0" xfId="2" applyFont="1" applyFill="1">
      <alignment vertical="top"/>
    </xf>
    <xf numFmtId="172" fontId="4" fillId="0" borderId="0" xfId="2" applyFont="1">
      <alignment vertical="top"/>
    </xf>
    <xf numFmtId="172" fontId="8" fillId="0" borderId="0" xfId="2" applyFont="1">
      <alignment vertical="top"/>
    </xf>
    <xf numFmtId="173" fontId="17" fillId="3" borderId="0" xfId="3" applyFont="1" applyFill="1">
      <alignment vertical="top"/>
    </xf>
    <xf numFmtId="172" fontId="4" fillId="3" borderId="0" xfId="2" applyFont="1" applyFill="1" applyAlignment="1">
      <alignment vertical="top"/>
    </xf>
    <xf numFmtId="172" fontId="16" fillId="3" borderId="0" xfId="2" applyFont="1" applyFill="1" applyAlignment="1">
      <alignment vertical="top"/>
    </xf>
    <xf numFmtId="171" fontId="16" fillId="3" borderId="0" xfId="5" applyFont="1" applyFill="1">
      <alignment vertical="top"/>
    </xf>
    <xf numFmtId="171" fontId="4" fillId="3" borderId="0" xfId="5" applyFont="1" applyFill="1">
      <alignment vertical="top"/>
    </xf>
    <xf numFmtId="171" fontId="4" fillId="0" borderId="0" xfId="5" applyFont="1" applyFill="1">
      <alignment vertical="top"/>
    </xf>
    <xf numFmtId="168" fontId="4" fillId="3" borderId="0" xfId="0" applyFont="1" applyFill="1">
      <alignment vertical="top"/>
    </xf>
    <xf numFmtId="168" fontId="4" fillId="0" borderId="0" xfId="0" applyFont="1" applyFill="1">
      <alignment vertical="top"/>
    </xf>
    <xf numFmtId="168" fontId="4" fillId="0" borderId="0" xfId="0" applyFont="1" applyFill="1" applyBorder="1">
      <alignment vertical="top"/>
    </xf>
    <xf numFmtId="168" fontId="6" fillId="0" borderId="0" xfId="0" applyFont="1">
      <alignment vertical="top"/>
    </xf>
    <xf numFmtId="168" fontId="5" fillId="0" borderId="0" xfId="0" applyFont="1" applyFill="1">
      <alignment vertical="top"/>
    </xf>
    <xf numFmtId="168" fontId="6" fillId="0" borderId="0" xfId="0" applyFont="1" applyFill="1" applyBorder="1">
      <alignment vertical="top"/>
    </xf>
    <xf numFmtId="168" fontId="5" fillId="0" borderId="0" xfId="0" applyFont="1" applyFill="1" applyBorder="1">
      <alignment vertical="top"/>
    </xf>
    <xf numFmtId="164" fontId="22" fillId="0" borderId="0" xfId="1" applyFont="1" applyAlignment="1">
      <alignment vertical="top"/>
    </xf>
    <xf numFmtId="164" fontId="22" fillId="0" borderId="0" xfId="1" applyFont="1">
      <alignment vertical="top"/>
    </xf>
    <xf numFmtId="164" fontId="22" fillId="0" borderId="0" xfId="1" applyFont="1" applyFill="1">
      <alignment vertical="top"/>
    </xf>
    <xf numFmtId="164" fontId="22" fillId="0" borderId="0" xfId="1" applyFont="1" applyFill="1" applyAlignment="1">
      <alignment vertical="top"/>
    </xf>
    <xf numFmtId="173" fontId="5" fillId="0" borderId="0" xfId="3" applyFont="1" applyFill="1" applyAlignment="1">
      <alignment vertical="top"/>
    </xf>
    <xf numFmtId="172" fontId="8" fillId="0" borderId="0" xfId="2" applyFont="1" applyAlignment="1">
      <alignment horizontal="right" vertical="top"/>
    </xf>
    <xf numFmtId="172" fontId="8" fillId="0" borderId="0" xfId="2" applyFont="1" applyAlignment="1">
      <alignment vertical="top"/>
    </xf>
    <xf numFmtId="173" fontId="5" fillId="0" borderId="0" xfId="3" applyFont="1" applyAlignment="1">
      <alignment vertical="top"/>
    </xf>
    <xf numFmtId="164" fontId="22" fillId="3" borderId="0" xfId="1" applyFont="1" applyFill="1" applyAlignment="1">
      <alignment vertical="top"/>
    </xf>
    <xf numFmtId="164" fontId="22" fillId="3" borderId="0" xfId="1" applyFont="1" applyFill="1" applyAlignment="1">
      <alignment horizontal="right" vertical="top"/>
    </xf>
    <xf numFmtId="164" fontId="2" fillId="0" borderId="1" xfId="1" applyFont="1" applyBorder="1" applyAlignment="1">
      <alignment vertical="top"/>
    </xf>
    <xf numFmtId="164" fontId="16" fillId="0" borderId="1" xfId="1" applyFont="1" applyBorder="1" applyAlignment="1">
      <alignment vertical="top"/>
    </xf>
    <xf numFmtId="171" fontId="6" fillId="0" borderId="0" xfId="5" applyFont="1" applyFill="1" applyBorder="1">
      <alignment vertical="top"/>
    </xf>
    <xf numFmtId="171" fontId="5" fillId="0" borderId="0" xfId="5" applyFont="1" applyFill="1" applyBorder="1">
      <alignment vertical="top"/>
    </xf>
    <xf numFmtId="168" fontId="6" fillId="8" borderId="2" xfId="0" applyFont="1" applyFill="1" applyBorder="1" applyAlignment="1">
      <alignment horizontal="center"/>
    </xf>
    <xf numFmtId="172" fontId="4" fillId="9" borderId="2" xfId="2" applyFont="1" applyFill="1" applyBorder="1">
      <alignment vertical="top"/>
    </xf>
    <xf numFmtId="168" fontId="0" fillId="0" borderId="2" xfId="0" applyFont="1" applyFill="1" applyBorder="1">
      <alignment vertical="top"/>
    </xf>
    <xf numFmtId="171" fontId="0" fillId="2" borderId="2" xfId="5" applyFont="1" applyFill="1" applyBorder="1" applyAlignment="1"/>
    <xf numFmtId="175" fontId="0" fillId="2" borderId="2" xfId="0" applyNumberFormat="1" applyFont="1" applyFill="1" applyBorder="1">
      <alignment vertical="top"/>
    </xf>
    <xf numFmtId="171" fontId="0" fillId="2" borderId="2" xfId="5" applyFont="1" applyFill="1" applyBorder="1">
      <alignment vertical="top"/>
    </xf>
    <xf numFmtId="168" fontId="0" fillId="0" borderId="0" xfId="0" applyFont="1" applyFill="1">
      <alignment vertical="top"/>
    </xf>
    <xf numFmtId="168" fontId="0" fillId="2" borderId="2" xfId="0" applyFont="1" applyFill="1" applyBorder="1">
      <alignment vertical="top"/>
    </xf>
    <xf numFmtId="168" fontId="0" fillId="0" borderId="0" xfId="0" applyFont="1" applyFill="1" applyBorder="1">
      <alignment vertical="top"/>
    </xf>
    <xf numFmtId="168" fontId="4" fillId="8" borderId="2" xfId="0" applyFont="1" applyFill="1" applyBorder="1">
      <alignment vertical="top"/>
    </xf>
    <xf numFmtId="168" fontId="4" fillId="9" borderId="2" xfId="0" applyFont="1" applyFill="1" applyBorder="1">
      <alignment vertical="top"/>
    </xf>
    <xf numFmtId="173" fontId="4" fillId="0" borderId="2" xfId="3" applyFont="1" applyFill="1" applyBorder="1">
      <alignment vertical="top"/>
    </xf>
    <xf numFmtId="173" fontId="4" fillId="8" borderId="2" xfId="3" applyFont="1" applyFill="1" applyBorder="1">
      <alignment vertical="top"/>
    </xf>
    <xf numFmtId="168" fontId="4" fillId="0" borderId="2" xfId="0" applyFont="1" applyFill="1" applyBorder="1">
      <alignment vertical="top"/>
    </xf>
    <xf numFmtId="168" fontId="7" fillId="0" borderId="0" xfId="0" applyFont="1" applyFill="1">
      <alignment vertical="top"/>
    </xf>
    <xf numFmtId="168" fontId="2" fillId="0" borderId="0" xfId="0" applyFont="1" applyFill="1">
      <alignment vertical="top"/>
    </xf>
    <xf numFmtId="168" fontId="4" fillId="0" borderId="0" xfId="0" applyFont="1">
      <alignment vertical="top"/>
    </xf>
    <xf numFmtId="168" fontId="7" fillId="0" borderId="0" xfId="0" applyFont="1">
      <alignment vertical="top"/>
    </xf>
    <xf numFmtId="174" fontId="4" fillId="9" borderId="2" xfId="6" applyFont="1" applyFill="1" applyBorder="1">
      <alignment vertical="top"/>
    </xf>
    <xf numFmtId="171" fontId="4" fillId="0" borderId="2" xfId="5" applyFont="1" applyFill="1" applyBorder="1">
      <alignment vertical="top"/>
    </xf>
    <xf numFmtId="171" fontId="23" fillId="0" borderId="0" xfId="5" applyFont="1">
      <alignment vertical="top"/>
    </xf>
    <xf numFmtId="173" fontId="23" fillId="0" borderId="0" xfId="3" applyFont="1">
      <alignment vertical="top"/>
    </xf>
    <xf numFmtId="175" fontId="4" fillId="9" borderId="2" xfId="0" applyNumberFormat="1" applyFont="1" applyFill="1" applyBorder="1">
      <alignment vertical="top"/>
    </xf>
    <xf numFmtId="164" fontId="23" fillId="0" borderId="0" xfId="1" applyNumberFormat="1" applyFont="1" applyAlignment="1">
      <alignment vertical="top"/>
    </xf>
    <xf numFmtId="175" fontId="6" fillId="0" borderId="0" xfId="0" applyNumberFormat="1" applyFont="1">
      <alignment vertical="top"/>
    </xf>
    <xf numFmtId="175" fontId="6" fillId="0" borderId="0" xfId="0" applyNumberFormat="1" applyFont="1" applyFill="1">
      <alignment vertical="top"/>
    </xf>
    <xf numFmtId="175" fontId="5" fillId="0" borderId="0" xfId="0" applyNumberFormat="1" applyFont="1" applyFill="1">
      <alignment vertical="top"/>
    </xf>
    <xf numFmtId="175" fontId="4" fillId="0" borderId="0" xfId="0" applyNumberFormat="1" applyFont="1">
      <alignment vertical="top"/>
    </xf>
    <xf numFmtId="175" fontId="23" fillId="0" borderId="0" xfId="0" applyNumberFormat="1" applyFont="1">
      <alignment vertical="top"/>
    </xf>
    <xf numFmtId="173" fontId="23" fillId="0" borderId="0" xfId="1" applyNumberFormat="1" applyFont="1" applyAlignment="1">
      <alignment vertical="top"/>
    </xf>
    <xf numFmtId="168" fontId="4" fillId="0" borderId="0" xfId="1" applyNumberFormat="1" applyFont="1" applyAlignment="1">
      <alignment vertical="top"/>
    </xf>
    <xf numFmtId="175" fontId="4" fillId="0" borderId="0" xfId="4" applyNumberFormat="1" applyFont="1" applyFill="1">
      <alignment vertical="top"/>
    </xf>
    <xf numFmtId="173" fontId="5" fillId="0" borderId="0" xfId="3" applyFont="1">
      <alignment vertical="top"/>
    </xf>
    <xf numFmtId="173" fontId="4" fillId="3" borderId="0" xfId="3" applyFont="1" applyFill="1">
      <alignment vertical="top"/>
    </xf>
    <xf numFmtId="164" fontId="24" fillId="0" borderId="0" xfId="1" applyFont="1" applyAlignment="1">
      <alignment vertical="top"/>
    </xf>
    <xf numFmtId="164" fontId="24" fillId="0" borderId="0" xfId="1" applyFont="1" applyFill="1" applyAlignment="1">
      <alignment vertical="top"/>
    </xf>
    <xf numFmtId="164" fontId="25" fillId="0" borderId="0" xfId="1" applyFont="1" applyFill="1" applyAlignment="1">
      <alignment vertical="top"/>
    </xf>
    <xf numFmtId="164" fontId="26" fillId="0" borderId="0" xfId="1" applyFont="1" applyAlignment="1">
      <alignment horizontal="right" vertical="top"/>
    </xf>
    <xf numFmtId="164" fontId="26" fillId="0" borderId="0" xfId="1" applyFont="1" applyAlignment="1">
      <alignment vertical="top"/>
    </xf>
    <xf numFmtId="168" fontId="2" fillId="0" borderId="0" xfId="0" applyFont="1">
      <alignment vertical="top"/>
    </xf>
    <xf numFmtId="168" fontId="4" fillId="3" borderId="0" xfId="0" applyFont="1" applyFill="1" applyBorder="1">
      <alignment vertical="top"/>
    </xf>
    <xf numFmtId="175" fontId="4" fillId="0" borderId="0" xfId="0" applyNumberFormat="1" applyFont="1" applyFill="1" applyBorder="1">
      <alignment vertical="top"/>
    </xf>
    <xf numFmtId="175" fontId="2" fillId="0" borderId="0" xfId="0" applyNumberFormat="1" applyFont="1">
      <alignment vertical="top"/>
    </xf>
    <xf numFmtId="171" fontId="4" fillId="3" borderId="0" xfId="5" applyFont="1" applyFill="1" applyBorder="1">
      <alignment vertical="top"/>
    </xf>
    <xf numFmtId="175" fontId="2" fillId="0" borderId="0" xfId="0" applyNumberFormat="1" applyFont="1" applyFill="1">
      <alignment vertical="top"/>
    </xf>
    <xf numFmtId="172" fontId="23" fillId="0" borderId="0" xfId="2" applyNumberFormat="1" applyFont="1" applyFill="1" applyAlignment="1">
      <alignment vertical="top"/>
    </xf>
    <xf numFmtId="170" fontId="23" fillId="0" borderId="0" xfId="4" applyFont="1">
      <alignment vertical="top"/>
    </xf>
    <xf numFmtId="164" fontId="4" fillId="2" borderId="0" xfId="1" applyFont="1" applyFill="1" applyAlignment="1">
      <alignment horizontal="center" vertical="top"/>
    </xf>
    <xf numFmtId="168" fontId="23" fillId="9" borderId="0" xfId="1" applyNumberFormat="1" applyFont="1" applyFill="1" applyBorder="1" applyAlignment="1">
      <alignment horizontal="center" vertical="top"/>
    </xf>
    <xf numFmtId="173" fontId="2" fillId="0" borderId="0" xfId="3" applyNumberFormat="1" applyFont="1" applyFill="1" applyAlignment="1">
      <alignment vertical="top"/>
    </xf>
    <xf numFmtId="168" fontId="0" fillId="0" borderId="0" xfId="0" applyFont="1" applyFill="1" applyBorder="1" applyAlignment="1">
      <alignment horizontal="right" vertical="top"/>
    </xf>
    <xf numFmtId="173" fontId="2" fillId="0" borderId="0" xfId="3" applyFont="1" applyFill="1">
      <alignment vertical="top"/>
    </xf>
    <xf numFmtId="172" fontId="2" fillId="0" borderId="0" xfId="3" applyNumberFormat="1" applyFont="1" applyFill="1" applyAlignment="1">
      <alignment vertical="top"/>
    </xf>
    <xf numFmtId="168" fontId="2" fillId="0" borderId="0" xfId="0" applyFont="1" applyAlignment="1"/>
    <xf numFmtId="164" fontId="2" fillId="0" borderId="0" xfId="3" applyNumberFormat="1" applyFont="1" applyFill="1" applyAlignment="1">
      <alignment vertical="top"/>
    </xf>
    <xf numFmtId="168" fontId="2" fillId="0" borderId="0" xfId="3" applyNumberFormat="1" applyFont="1" applyFill="1" applyAlignment="1">
      <alignment vertical="top"/>
    </xf>
    <xf numFmtId="168" fontId="2" fillId="9" borderId="0" xfId="3" applyNumberFormat="1" applyFont="1" applyFill="1" applyAlignment="1">
      <alignment vertical="top"/>
    </xf>
    <xf numFmtId="168" fontId="2" fillId="0" borderId="0" xfId="0" applyFont="1" applyFill="1" applyAlignment="1"/>
    <xf numFmtId="168" fontId="0" fillId="0" borderId="0" xfId="0" applyAlignment="1"/>
    <xf numFmtId="164" fontId="2" fillId="0" borderId="0" xfId="1" applyNumberFormat="1" applyFont="1" applyAlignment="1">
      <alignment vertical="top"/>
    </xf>
    <xf numFmtId="164" fontId="2" fillId="9" borderId="0" xfId="1" applyNumberFormat="1" applyFont="1" applyFill="1" applyAlignment="1">
      <alignment vertical="top"/>
    </xf>
    <xf numFmtId="164" fontId="26" fillId="0" borderId="0" xfId="1" applyFont="1" applyFill="1" applyAlignment="1">
      <alignment horizontal="right" vertical="top"/>
    </xf>
    <xf numFmtId="164" fontId="26" fillId="0" borderId="0" xfId="1" applyFont="1" applyFill="1" applyAlignment="1">
      <alignment vertical="top"/>
    </xf>
    <xf numFmtId="172" fontId="23" fillId="0" borderId="0" xfId="1" applyNumberFormat="1" applyFont="1" applyFill="1" applyAlignment="1">
      <alignment vertical="top"/>
    </xf>
    <xf numFmtId="173" fontId="2" fillId="0" borderId="0" xfId="1" applyNumberFormat="1" applyFont="1" applyFill="1" applyAlignment="1">
      <alignment vertical="top"/>
    </xf>
    <xf numFmtId="168" fontId="26" fillId="0" borderId="0" xfId="0" applyFont="1" applyFill="1">
      <alignment vertical="top"/>
    </xf>
    <xf numFmtId="172" fontId="2" fillId="0" borderId="0" xfId="2" applyNumberFormat="1" applyFont="1" applyAlignment="1">
      <alignment vertical="top"/>
    </xf>
    <xf numFmtId="172" fontId="5" fillId="0" borderId="0" xfId="2" applyFont="1" applyFill="1" applyAlignment="1">
      <alignment vertical="top"/>
    </xf>
    <xf numFmtId="172" fontId="2" fillId="0" borderId="0" xfId="2" applyFont="1" applyFill="1" applyAlignment="1">
      <alignment horizontal="right" vertical="top"/>
    </xf>
    <xf numFmtId="172" fontId="2" fillId="0" borderId="0" xfId="2" applyNumberFormat="1" applyFont="1" applyFill="1" applyAlignment="1">
      <alignment vertical="top"/>
    </xf>
    <xf numFmtId="172" fontId="2" fillId="0" borderId="0" xfId="2" applyFont="1" applyFill="1" applyAlignment="1">
      <alignment vertical="top"/>
    </xf>
    <xf numFmtId="168" fontId="2" fillId="0" borderId="0" xfId="1" applyNumberFormat="1" applyFont="1" applyAlignment="1">
      <alignment vertical="top"/>
    </xf>
    <xf numFmtId="168" fontId="0" fillId="0" borderId="0" xfId="0" applyFill="1">
      <alignment vertical="top"/>
    </xf>
    <xf numFmtId="168" fontId="2" fillId="0" borderId="0" xfId="0" applyNumberFormat="1" applyFont="1" applyFill="1">
      <alignment vertical="top"/>
    </xf>
    <xf numFmtId="164" fontId="2" fillId="0" borderId="0" xfId="0" applyNumberFormat="1" applyFont="1" applyFill="1">
      <alignment vertical="top"/>
    </xf>
    <xf numFmtId="164" fontId="2" fillId="0" borderId="0" xfId="1" applyNumberFormat="1" applyFont="1" applyFill="1" applyAlignment="1">
      <alignment vertical="top"/>
    </xf>
    <xf numFmtId="176" fontId="6" fillId="0" borderId="0" xfId="0" applyNumberFormat="1" applyFont="1">
      <alignment vertical="top"/>
    </xf>
    <xf numFmtId="176" fontId="6" fillId="0" borderId="0" xfId="0" applyNumberFormat="1" applyFont="1" applyFill="1">
      <alignment vertical="top"/>
    </xf>
    <xf numFmtId="176" fontId="7" fillId="0" borderId="0" xfId="0" applyNumberFormat="1" applyFont="1" applyFill="1">
      <alignment vertical="top"/>
    </xf>
    <xf numFmtId="176" fontId="2" fillId="0" borderId="0" xfId="0" applyNumberFormat="1" applyFont="1">
      <alignment vertical="top"/>
    </xf>
    <xf numFmtId="176" fontId="2" fillId="9" borderId="0" xfId="0" applyNumberFormat="1" applyFont="1" applyFill="1">
      <alignment vertical="top"/>
    </xf>
    <xf numFmtId="176" fontId="2" fillId="0" borderId="0" xfId="1" applyNumberFormat="1" applyFont="1" applyAlignment="1">
      <alignment vertical="top"/>
    </xf>
    <xf numFmtId="174" fontId="2" fillId="0" borderId="0" xfId="6" applyFont="1">
      <alignment vertical="top"/>
    </xf>
    <xf numFmtId="174" fontId="2" fillId="0" borderId="0" xfId="6" applyFont="1" applyAlignment="1">
      <alignment horizontal="right" vertical="top"/>
    </xf>
    <xf numFmtId="168" fontId="5" fillId="5" borderId="0" xfId="0" applyFont="1" applyFill="1">
      <alignment vertical="top"/>
    </xf>
    <xf numFmtId="168" fontId="2" fillId="5" borderId="0" xfId="0" applyFont="1" applyFill="1" applyAlignment="1">
      <alignment horizontal="right" vertical="top"/>
    </xf>
    <xf numFmtId="164" fontId="2" fillId="5" borderId="0" xfId="0" applyNumberFormat="1" applyFont="1" applyFill="1">
      <alignment vertical="top"/>
    </xf>
    <xf numFmtId="164" fontId="2" fillId="5" borderId="0" xfId="0" applyNumberFormat="1" applyFont="1" applyFill="1" applyAlignment="1"/>
    <xf numFmtId="164" fontId="2" fillId="10" borderId="0" xfId="0" applyNumberFormat="1" applyFont="1" applyFill="1" applyAlignment="1"/>
    <xf numFmtId="168" fontId="0" fillId="0" borderId="0" xfId="0" applyFill="1" applyAlignment="1"/>
    <xf numFmtId="168" fontId="2" fillId="0" borderId="3" xfId="0" applyFont="1" applyBorder="1">
      <alignment vertical="top"/>
    </xf>
    <xf numFmtId="168" fontId="4" fillId="0" borderId="3" xfId="0" applyFont="1" applyFill="1" applyBorder="1">
      <alignment vertical="top"/>
    </xf>
    <xf numFmtId="168" fontId="4" fillId="9" borderId="3" xfId="0" applyFont="1" applyFill="1" applyBorder="1">
      <alignment vertical="top"/>
    </xf>
    <xf numFmtId="164" fontId="26" fillId="0" borderId="3" xfId="1" applyFont="1" applyFill="1" applyBorder="1" applyAlignment="1">
      <alignment vertical="top"/>
    </xf>
    <xf numFmtId="164" fontId="26" fillId="9" borderId="3" xfId="1" applyFont="1" applyFill="1" applyBorder="1" applyAlignment="1">
      <alignment vertical="top"/>
    </xf>
    <xf numFmtId="168" fontId="2" fillId="0" borderId="0" xfId="0" applyFont="1" applyFill="1" applyBorder="1">
      <alignment vertical="top"/>
    </xf>
    <xf numFmtId="168" fontId="2" fillId="0" borderId="0" xfId="0" applyNumberFormat="1" applyFont="1" applyFill="1" applyBorder="1">
      <alignment vertical="top"/>
    </xf>
    <xf numFmtId="164" fontId="2" fillId="0" borderId="0" xfId="0" applyNumberFormat="1" applyFont="1" applyFill="1" applyBorder="1">
      <alignment vertical="top"/>
    </xf>
    <xf numFmtId="164" fontId="2" fillId="0" borderId="3" xfId="1" applyFont="1" applyFill="1" applyBorder="1" applyAlignment="1">
      <alignment vertical="top"/>
    </xf>
    <xf numFmtId="164" fontId="2" fillId="3" borderId="3" xfId="1" applyFont="1" applyFill="1" applyBorder="1" applyAlignment="1">
      <alignment vertical="top"/>
    </xf>
    <xf numFmtId="168" fontId="24" fillId="0" borderId="0" xfId="0" applyFont="1" applyFill="1">
      <alignment vertical="top"/>
    </xf>
    <xf numFmtId="168" fontId="25" fillId="0" borderId="0" xfId="0" applyFont="1" applyFill="1">
      <alignment vertical="top"/>
    </xf>
    <xf numFmtId="168" fontId="23" fillId="0" borderId="0" xfId="1" applyNumberFormat="1" applyFont="1" applyAlignment="1">
      <alignment vertical="top"/>
    </xf>
    <xf numFmtId="176" fontId="2" fillId="0" borderId="0" xfId="0" applyNumberFormat="1" applyFont="1" applyFill="1">
      <alignment vertical="top"/>
    </xf>
    <xf numFmtId="176" fontId="4" fillId="0" borderId="0" xfId="0" applyNumberFormat="1" applyFont="1">
      <alignment vertical="top"/>
    </xf>
    <xf numFmtId="176" fontId="4" fillId="0" borderId="0" xfId="0" applyNumberFormat="1" applyFont="1" applyFill="1" applyBorder="1">
      <alignment vertical="top"/>
    </xf>
    <xf numFmtId="168" fontId="23" fillId="0" borderId="0" xfId="0" applyFont="1">
      <alignment vertical="top"/>
    </xf>
    <xf numFmtId="168" fontId="5" fillId="0" borderId="0" xfId="0" applyFont="1" applyFill="1" applyBorder="1" applyAlignment="1">
      <alignment horizontal="right" vertical="top"/>
    </xf>
    <xf numFmtId="168" fontId="4" fillId="0" borderId="0" xfId="0" applyFont="1" applyFill="1" applyBorder="1" applyAlignment="1">
      <alignment horizontal="right" vertical="top"/>
    </xf>
    <xf numFmtId="168" fontId="4" fillId="0" borderId="0" xfId="0" applyFont="1" applyAlignment="1">
      <alignment horizontal="right" vertical="top"/>
    </xf>
    <xf numFmtId="168" fontId="2" fillId="9" borderId="0" xfId="0" applyFont="1" applyFill="1">
      <alignment vertical="top"/>
    </xf>
    <xf numFmtId="164" fontId="23" fillId="9" borderId="0" xfId="1" applyNumberFormat="1" applyFont="1" applyFill="1" applyAlignment="1">
      <alignment vertical="top"/>
    </xf>
    <xf numFmtId="164" fontId="2" fillId="0" borderId="0" xfId="1" applyFont="1" applyBorder="1" applyAlignment="1">
      <alignment horizontal="right" vertical="top"/>
    </xf>
    <xf numFmtId="164" fontId="6" fillId="0" borderId="4" xfId="1" applyFont="1" applyBorder="1" applyAlignment="1">
      <alignment vertical="top"/>
    </xf>
    <xf numFmtId="164" fontId="6" fillId="0" borderId="4" xfId="1" applyFont="1" applyFill="1" applyBorder="1" applyAlignment="1">
      <alignment vertical="top"/>
    </xf>
    <xf numFmtId="164" fontId="6" fillId="0" borderId="5" xfId="1" applyFont="1" applyBorder="1" applyAlignment="1">
      <alignment vertical="top"/>
    </xf>
    <xf numFmtId="164" fontId="6" fillId="0" borderId="5" xfId="1" applyFont="1" applyFill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173" fontId="17" fillId="0" borderId="0" xfId="3" applyFont="1" applyAlignment="1">
      <alignment horizontal="right" vertical="top"/>
    </xf>
    <xf numFmtId="170" fontId="2" fillId="0" borderId="0" xfId="4" applyFont="1">
      <alignment vertical="top"/>
    </xf>
    <xf numFmtId="171" fontId="0" fillId="0" borderId="0" xfId="5" applyFont="1" applyFill="1">
      <alignment vertical="top"/>
    </xf>
    <xf numFmtId="171" fontId="2" fillId="0" borderId="0" xfId="5" applyFont="1" applyFill="1">
      <alignment vertical="top"/>
    </xf>
    <xf numFmtId="164" fontId="2" fillId="0" borderId="0" xfId="1" applyNumberFormat="1" applyFont="1" applyFill="1" applyBorder="1" applyAlignment="1">
      <alignment vertical="top"/>
    </xf>
    <xf numFmtId="164" fontId="5" fillId="0" borderId="4" xfId="1" applyFont="1" applyFill="1" applyBorder="1" applyAlignment="1">
      <alignment vertical="top"/>
    </xf>
    <xf numFmtId="175" fontId="0" fillId="8" borderId="2" xfId="0" applyNumberFormat="1" applyFont="1" applyFill="1" applyBorder="1">
      <alignment vertical="top"/>
    </xf>
    <xf numFmtId="168" fontId="0" fillId="8" borderId="2" xfId="0" applyFont="1" applyFill="1" applyBorder="1">
      <alignment vertical="top"/>
    </xf>
    <xf numFmtId="172" fontId="23" fillId="0" borderId="0" xfId="1" applyNumberFormat="1" applyFont="1" applyAlignment="1">
      <alignment vertical="top"/>
    </xf>
    <xf numFmtId="173" fontId="2" fillId="0" borderId="0" xfId="3" applyFont="1">
      <alignment vertical="top"/>
    </xf>
    <xf numFmtId="164" fontId="2" fillId="0" borderId="0" xfId="1" applyFont="1" applyFill="1" applyBorder="1">
      <alignment vertical="top"/>
    </xf>
    <xf numFmtId="168" fontId="16" fillId="0" borderId="0" xfId="0" applyFont="1">
      <alignment vertical="top"/>
    </xf>
    <xf numFmtId="164" fontId="23" fillId="0" borderId="0" xfId="1" applyNumberFormat="1" applyFont="1" applyFill="1" applyAlignment="1">
      <alignment vertical="top"/>
    </xf>
    <xf numFmtId="164" fontId="23" fillId="0" borderId="0" xfId="1" applyNumberFormat="1" applyFont="1" applyFill="1" applyBorder="1" applyAlignment="1">
      <alignment vertical="top"/>
    </xf>
    <xf numFmtId="164" fontId="2" fillId="0" borderId="0" xfId="1" applyFont="1" applyFill="1" applyBorder="1" applyAlignment="1">
      <alignment vertical="top"/>
    </xf>
    <xf numFmtId="170" fontId="6" fillId="0" borderId="0" xfId="4" applyFont="1" applyFill="1" applyBorder="1">
      <alignment vertical="top"/>
    </xf>
    <xf numFmtId="170" fontId="5" fillId="0" borderId="0" xfId="4" applyFont="1" applyFill="1" applyBorder="1">
      <alignment vertical="top"/>
    </xf>
    <xf numFmtId="170" fontId="23" fillId="0" borderId="0" xfId="4" applyFont="1" applyFill="1" applyBorder="1">
      <alignment vertical="top"/>
    </xf>
    <xf numFmtId="175" fontId="23" fillId="0" borderId="0" xfId="1" applyNumberFormat="1" applyFont="1" applyAlignment="1">
      <alignment vertical="top"/>
    </xf>
    <xf numFmtId="164" fontId="4" fillId="0" borderId="3" xfId="1" applyFont="1" applyFill="1" applyBorder="1" applyAlignment="1">
      <alignment vertical="top"/>
    </xf>
    <xf numFmtId="171" fontId="2" fillId="0" borderId="0" xfId="1" applyNumberFormat="1" applyFont="1" applyAlignment="1">
      <alignment vertical="top"/>
    </xf>
    <xf numFmtId="171" fontId="0" fillId="0" borderId="0" xfId="5" applyFont="1" applyFill="1" applyBorder="1">
      <alignment vertical="top"/>
    </xf>
    <xf numFmtId="164" fontId="4" fillId="0" borderId="3" xfId="1" applyFont="1" applyBorder="1" applyAlignment="1">
      <alignment vertical="top"/>
    </xf>
    <xf numFmtId="168" fontId="23" fillId="0" borderId="0" xfId="1" applyNumberFormat="1" applyFont="1" applyFill="1" applyAlignment="1">
      <alignment vertical="top"/>
    </xf>
    <xf numFmtId="176" fontId="16" fillId="0" borderId="0" xfId="0" applyNumberFormat="1" applyFont="1">
      <alignment vertical="top"/>
    </xf>
    <xf numFmtId="176" fontId="23" fillId="0" borderId="0" xfId="0" applyNumberFormat="1" applyFont="1">
      <alignment vertical="top"/>
    </xf>
    <xf numFmtId="176" fontId="6" fillId="0" borderId="4" xfId="0" applyNumberFormat="1" applyFont="1" applyBorder="1">
      <alignment vertical="top"/>
    </xf>
    <xf numFmtId="176" fontId="6" fillId="0" borderId="4" xfId="0" applyNumberFormat="1" applyFont="1" applyFill="1" applyBorder="1">
      <alignment vertical="top"/>
    </xf>
    <xf numFmtId="176" fontId="7" fillId="0" borderId="4" xfId="0" applyNumberFormat="1" applyFont="1" applyFill="1" applyBorder="1">
      <alignment vertical="top"/>
    </xf>
    <xf numFmtId="176" fontId="16" fillId="0" borderId="4" xfId="0" applyNumberFormat="1" applyFont="1" applyBorder="1">
      <alignment vertical="top"/>
    </xf>
    <xf numFmtId="176" fontId="6" fillId="0" borderId="0" xfId="0" applyNumberFormat="1" applyFont="1" applyBorder="1">
      <alignment vertical="top"/>
    </xf>
    <xf numFmtId="176" fontId="6" fillId="0" borderId="0" xfId="0" applyNumberFormat="1" applyFont="1" applyFill="1" applyBorder="1">
      <alignment vertical="top"/>
    </xf>
    <xf numFmtId="176" fontId="7" fillId="0" borderId="0" xfId="0" applyNumberFormat="1" applyFont="1" applyFill="1" applyBorder="1">
      <alignment vertical="top"/>
    </xf>
    <xf numFmtId="176" fontId="16" fillId="0" borderId="0" xfId="0" applyNumberFormat="1" applyFont="1" applyBorder="1">
      <alignment vertical="top"/>
    </xf>
    <xf numFmtId="176" fontId="2" fillId="0" borderId="0" xfId="0" applyNumberFormat="1" applyFont="1" applyBorder="1">
      <alignment vertical="top"/>
    </xf>
    <xf numFmtId="176" fontId="16" fillId="0" borderId="0" xfId="0" applyNumberFormat="1" applyFont="1" applyAlignment="1">
      <alignment horizontal="right" vertical="top"/>
    </xf>
    <xf numFmtId="168" fontId="16" fillId="0" borderId="0" xfId="0" applyFont="1" applyAlignment="1">
      <alignment horizontal="right" vertical="top"/>
    </xf>
    <xf numFmtId="176" fontId="16" fillId="0" borderId="4" xfId="0" applyNumberFormat="1" applyFont="1" applyBorder="1" applyAlignment="1">
      <alignment horizontal="right" vertical="top"/>
    </xf>
    <xf numFmtId="176" fontId="16" fillId="0" borderId="0" xfId="0" applyNumberFormat="1" applyFont="1" applyBorder="1" applyAlignment="1">
      <alignment horizontal="right" vertical="top"/>
    </xf>
    <xf numFmtId="176" fontId="5" fillId="0" borderId="0" xfId="0" applyNumberFormat="1" applyFont="1" applyFill="1">
      <alignment vertical="top"/>
    </xf>
    <xf numFmtId="176" fontId="2" fillId="0" borderId="0" xfId="0" applyNumberFormat="1" applyFont="1" applyFill="1" applyAlignment="1">
      <alignment horizontal="right" vertical="top"/>
    </xf>
    <xf numFmtId="164" fontId="28" fillId="0" borderId="0" xfId="1" applyFont="1" applyBorder="1" applyAlignment="1">
      <alignment vertical="top"/>
    </xf>
    <xf numFmtId="168" fontId="2" fillId="4" borderId="0" xfId="0" applyFont="1" applyFill="1" applyAlignment="1">
      <alignment horizontal="right" vertical="top"/>
    </xf>
    <xf numFmtId="168" fontId="23" fillId="0" borderId="0" xfId="0" applyNumberFormat="1" applyFont="1">
      <alignment vertical="top"/>
    </xf>
    <xf numFmtId="165" fontId="23" fillId="0" borderId="0" xfId="1" applyNumberFormat="1" applyFont="1" applyAlignment="1">
      <alignment vertical="top"/>
    </xf>
    <xf numFmtId="164" fontId="4" fillId="0" borderId="4" xfId="1" applyFont="1" applyBorder="1" applyAlignment="1">
      <alignment horizontal="right" vertical="top"/>
    </xf>
    <xf numFmtId="164" fontId="4" fillId="0" borderId="4" xfId="1" applyFont="1" applyBorder="1" applyAlignment="1">
      <alignment vertical="top"/>
    </xf>
    <xf numFmtId="164" fontId="5" fillId="0" borderId="5" xfId="1" applyFont="1" applyFill="1" applyBorder="1" applyAlignment="1">
      <alignment vertical="top"/>
    </xf>
    <xf numFmtId="164" fontId="4" fillId="0" borderId="5" xfId="1" applyFont="1" applyBorder="1" applyAlignment="1">
      <alignment horizontal="right" vertical="top"/>
    </xf>
    <xf numFmtId="164" fontId="4" fillId="0" borderId="5" xfId="1" applyFont="1" applyBorder="1" applyAlignment="1">
      <alignment vertical="top"/>
    </xf>
    <xf numFmtId="164" fontId="4" fillId="9" borderId="5" xfId="1" applyFont="1" applyFill="1" applyBorder="1" applyAlignment="1">
      <alignment vertical="top"/>
    </xf>
    <xf numFmtId="164" fontId="24" fillId="0" borderId="5" xfId="1" applyFont="1" applyBorder="1" applyAlignment="1">
      <alignment vertical="top"/>
    </xf>
    <xf numFmtId="164" fontId="24" fillId="0" borderId="5" xfId="1" applyFont="1" applyFill="1" applyBorder="1" applyAlignment="1">
      <alignment vertical="top"/>
    </xf>
    <xf numFmtId="164" fontId="25" fillId="0" borderId="5" xfId="1" applyFont="1" applyFill="1" applyBorder="1" applyAlignment="1">
      <alignment vertical="top"/>
    </xf>
    <xf numFmtId="164" fontId="26" fillId="0" borderId="5" xfId="1" applyFont="1" applyBorder="1" applyAlignment="1">
      <alignment horizontal="right" vertical="top"/>
    </xf>
    <xf numFmtId="164" fontId="26" fillId="0" borderId="5" xfId="1" applyFont="1" applyBorder="1" applyAlignment="1">
      <alignment vertical="top"/>
    </xf>
    <xf numFmtId="164" fontId="26" fillId="9" borderId="5" xfId="1" applyFont="1" applyFill="1" applyBorder="1" applyAlignment="1">
      <alignment vertical="top"/>
    </xf>
    <xf numFmtId="168" fontId="2" fillId="0" borderId="0" xfId="1" applyNumberFormat="1" applyFont="1" applyBorder="1" applyAlignment="1">
      <alignment vertical="top"/>
    </xf>
    <xf numFmtId="170" fontId="2" fillId="0" borderId="0" xfId="4" applyFont="1" applyFill="1" applyBorder="1">
      <alignment vertical="top"/>
    </xf>
    <xf numFmtId="164" fontId="25" fillId="0" borderId="0" xfId="1" applyFont="1" applyAlignment="1">
      <alignment vertical="top"/>
    </xf>
    <xf numFmtId="168" fontId="2" fillId="0" borderId="0" xfId="1" applyNumberFormat="1" applyFont="1" applyFill="1" applyAlignment="1">
      <alignment vertical="top"/>
    </xf>
    <xf numFmtId="168" fontId="23" fillId="0" borderId="0" xfId="1" applyNumberFormat="1" applyFont="1" applyBorder="1" applyAlignment="1">
      <alignment vertical="top"/>
    </xf>
    <xf numFmtId="171" fontId="4" fillId="8" borderId="2" xfId="5" applyFont="1" applyFill="1" applyBorder="1">
      <alignment vertical="top"/>
    </xf>
    <xf numFmtId="171" fontId="2" fillId="3" borderId="0" xfId="5" applyFont="1" applyFill="1">
      <alignment vertical="top"/>
    </xf>
    <xf numFmtId="171" fontId="23" fillId="0" borderId="0" xfId="1" applyNumberFormat="1" applyFont="1" applyAlignment="1">
      <alignment vertical="top"/>
    </xf>
    <xf numFmtId="168" fontId="26" fillId="0" borderId="0" xfId="1" applyNumberFormat="1" applyFont="1" applyFill="1" applyAlignment="1">
      <alignment vertical="top"/>
    </xf>
    <xf numFmtId="173" fontId="0" fillId="8" borderId="2" xfId="3" applyFont="1" applyFill="1" applyBorder="1">
      <alignment vertical="top"/>
    </xf>
    <xf numFmtId="164" fontId="23" fillId="9" borderId="0" xfId="1" applyNumberFormat="1" applyFont="1" applyFill="1" applyBorder="1" applyAlignment="1">
      <alignment vertical="top"/>
    </xf>
    <xf numFmtId="176" fontId="23" fillId="0" borderId="0" xfId="1" applyNumberFormat="1" applyFont="1" applyFill="1" applyAlignment="1">
      <alignment vertical="top"/>
    </xf>
    <xf numFmtId="164" fontId="2" fillId="0" borderId="3" xfId="1" applyNumberFormat="1" applyFont="1" applyFill="1" applyBorder="1" applyAlignment="1">
      <alignment vertical="top"/>
    </xf>
    <xf numFmtId="170" fontId="23" fillId="0" borderId="0" xfId="4" applyFont="1" applyFill="1">
      <alignment vertical="top"/>
    </xf>
    <xf numFmtId="168" fontId="23" fillId="0" borderId="0" xfId="0" applyFont="1" applyFill="1">
      <alignment vertical="top"/>
    </xf>
    <xf numFmtId="168" fontId="6" fillId="0" borderId="0" xfId="0" applyFont="1" applyBorder="1">
      <alignment vertical="top"/>
    </xf>
    <xf numFmtId="168" fontId="4" fillId="0" borderId="0" xfId="0" applyFont="1" applyBorder="1">
      <alignment vertical="top"/>
    </xf>
    <xf numFmtId="168" fontId="2" fillId="0" borderId="0" xfId="0" applyFont="1" applyBorder="1">
      <alignment vertical="top"/>
    </xf>
    <xf numFmtId="168" fontId="4" fillId="0" borderId="0" xfId="0" applyFont="1" applyBorder="1" applyAlignment="1">
      <alignment horizontal="right" vertical="top"/>
    </xf>
    <xf numFmtId="168" fontId="2" fillId="0" borderId="3" xfId="0" applyFont="1" applyFill="1" applyBorder="1">
      <alignment vertical="top"/>
    </xf>
    <xf numFmtId="168" fontId="26" fillId="0" borderId="3" xfId="0" applyFont="1" applyFill="1" applyBorder="1">
      <alignment vertical="top"/>
    </xf>
    <xf numFmtId="171" fontId="2" fillId="0" borderId="0" xfId="1" applyNumberFormat="1" applyFont="1" applyFill="1" applyAlignment="1">
      <alignment vertical="top"/>
    </xf>
    <xf numFmtId="170" fontId="4" fillId="0" borderId="0" xfId="4" applyFont="1" applyFill="1">
      <alignment vertical="top"/>
    </xf>
    <xf numFmtId="170" fontId="2" fillId="0" borderId="0" xfId="4" applyFont="1" applyFill="1">
      <alignment vertical="top"/>
    </xf>
    <xf numFmtId="173" fontId="6" fillId="0" borderId="0" xfId="3" applyFont="1" applyAlignment="1">
      <alignment horizontal="right" vertical="top"/>
    </xf>
    <xf numFmtId="168" fontId="16" fillId="0" borderId="0" xfId="0" applyFont="1" applyFill="1">
      <alignment vertical="top"/>
    </xf>
    <xf numFmtId="171" fontId="4" fillId="0" borderId="0" xfId="5" applyFont="1" applyAlignment="1">
      <alignment horizontal="right" vertical="top"/>
    </xf>
    <xf numFmtId="170" fontId="4" fillId="0" borderId="0" xfId="4" applyFont="1" applyAlignment="1">
      <alignment horizontal="right" vertical="top"/>
    </xf>
    <xf numFmtId="168" fontId="4" fillId="0" borderId="0" xfId="0" applyFont="1" applyFill="1" applyAlignment="1">
      <alignment horizontal="right" vertical="top"/>
    </xf>
    <xf numFmtId="168" fontId="2" fillId="0" borderId="0" xfId="0" applyFont="1" applyAlignment="1">
      <alignment horizontal="right" vertical="top"/>
    </xf>
    <xf numFmtId="176" fontId="4" fillId="0" borderId="0" xfId="0" applyNumberFormat="1" applyFont="1" applyAlignment="1">
      <alignment horizontal="right" vertical="top"/>
    </xf>
    <xf numFmtId="168" fontId="23" fillId="0" borderId="0" xfId="1" applyNumberFormat="1" applyFont="1" applyFill="1" applyBorder="1" applyAlignment="1">
      <alignment vertical="top"/>
    </xf>
    <xf numFmtId="164" fontId="26" fillId="0" borderId="3" xfId="0" applyNumberFormat="1" applyFont="1" applyFill="1" applyBorder="1">
      <alignment vertical="top"/>
    </xf>
    <xf numFmtId="170" fontId="23" fillId="0" borderId="0" xfId="1" applyNumberFormat="1" applyFont="1" applyAlignment="1">
      <alignment vertical="top"/>
    </xf>
    <xf numFmtId="171" fontId="23" fillId="0" borderId="0" xfId="1" applyNumberFormat="1" applyFont="1" applyFill="1" applyAlignment="1">
      <alignment vertical="top"/>
    </xf>
    <xf numFmtId="168" fontId="23" fillId="9" borderId="0" xfId="1" applyNumberFormat="1" applyFont="1" applyFill="1" applyAlignment="1">
      <alignment vertical="top"/>
    </xf>
    <xf numFmtId="164" fontId="2" fillId="0" borderId="3" xfId="1" applyFont="1" applyBorder="1">
      <alignment vertical="top"/>
    </xf>
    <xf numFmtId="175" fontId="2" fillId="0" borderId="0" xfId="1" applyNumberFormat="1" applyFont="1" applyAlignment="1">
      <alignment vertical="top"/>
    </xf>
    <xf numFmtId="171" fontId="6" fillId="0" borderId="3" xfId="5" applyFont="1" applyBorder="1">
      <alignment vertical="top"/>
    </xf>
    <xf numFmtId="168" fontId="2" fillId="7" borderId="0" xfId="0" applyFont="1" applyFill="1" applyAlignment="1"/>
    <xf numFmtId="168" fontId="8" fillId="0" borderId="0" xfId="0" applyFont="1" applyFill="1">
      <alignment vertical="top"/>
    </xf>
    <xf numFmtId="168" fontId="8" fillId="0" borderId="0" xfId="0" applyFont="1" applyFill="1" applyAlignment="1"/>
    <xf numFmtId="164" fontId="4" fillId="9" borderId="0" xfId="1" applyFont="1" applyFill="1" applyAlignment="1">
      <alignment vertical="top"/>
    </xf>
    <xf numFmtId="171" fontId="19" fillId="0" borderId="0" xfId="5" applyFont="1">
      <alignment vertical="top"/>
    </xf>
    <xf numFmtId="168" fontId="2" fillId="11" borderId="6" xfId="0" applyFont="1" applyFill="1" applyBorder="1">
      <alignment vertical="top"/>
    </xf>
    <xf numFmtId="168" fontId="29" fillId="12" borderId="7" xfId="0" applyFont="1" applyFill="1" applyBorder="1" applyAlignment="1" applyProtection="1">
      <alignment horizontal="centerContinuous" vertical="center"/>
    </xf>
    <xf numFmtId="168" fontId="2" fillId="11" borderId="8" xfId="0" applyFont="1" applyFill="1" applyBorder="1">
      <alignment vertical="top"/>
    </xf>
    <xf numFmtId="168" fontId="2" fillId="0" borderId="9" xfId="0" applyFont="1" applyFill="1" applyBorder="1">
      <alignment vertical="top"/>
    </xf>
    <xf numFmtId="164" fontId="5" fillId="0" borderId="0" xfId="1" applyFont="1" applyFill="1" applyBorder="1" applyAlignment="1">
      <alignment horizontal="right" vertical="top"/>
    </xf>
    <xf numFmtId="168" fontId="2" fillId="0" borderId="10" xfId="0" applyFont="1" applyFill="1" applyBorder="1">
      <alignment vertical="top"/>
    </xf>
    <xf numFmtId="168" fontId="30" fillId="11" borderId="11" xfId="0" applyFont="1" applyFill="1" applyBorder="1" applyAlignment="1" applyProtection="1">
      <alignment horizontal="centerContinuous" vertical="center"/>
    </xf>
    <xf numFmtId="168" fontId="31" fillId="11" borderId="12" xfId="0" applyFont="1" applyFill="1" applyBorder="1" applyAlignment="1" applyProtection="1">
      <alignment horizontal="centerContinuous" vertical="center"/>
    </xf>
    <xf numFmtId="168" fontId="31" fillId="11" borderId="13" xfId="0" applyFont="1" applyFill="1" applyBorder="1" applyAlignment="1" applyProtection="1">
      <alignment horizontal="centerContinuous" vertical="center"/>
    </xf>
    <xf numFmtId="168" fontId="30" fillId="11" borderId="14" xfId="0" applyFont="1" applyFill="1" applyBorder="1" applyAlignment="1" applyProtection="1">
      <alignment horizontal="centerContinuous" vertical="center"/>
    </xf>
    <xf numFmtId="168" fontId="2" fillId="0" borderId="15" xfId="0" applyFont="1" applyFill="1" applyBorder="1">
      <alignment vertical="top"/>
    </xf>
    <xf numFmtId="168" fontId="2" fillId="0" borderId="16" xfId="0" applyFont="1" applyFill="1" applyBorder="1">
      <alignment vertical="top"/>
    </xf>
    <xf numFmtId="168" fontId="2" fillId="0" borderId="17" xfId="0" applyFont="1" applyFill="1" applyBorder="1">
      <alignment vertical="top"/>
    </xf>
    <xf numFmtId="168" fontId="2" fillId="0" borderId="18" xfId="0" applyFont="1" applyFill="1" applyBorder="1">
      <alignment vertical="top"/>
    </xf>
    <xf numFmtId="168" fontId="2" fillId="0" borderId="19" xfId="0" applyFont="1" applyFill="1" applyBorder="1">
      <alignment vertical="top"/>
    </xf>
    <xf numFmtId="168" fontId="6" fillId="0" borderId="20" xfId="0" applyFont="1" applyFill="1" applyBorder="1">
      <alignment vertical="top"/>
    </xf>
    <xf numFmtId="168" fontId="2" fillId="0" borderId="21" xfId="0" applyFont="1" applyFill="1" applyBorder="1">
      <alignment vertical="top"/>
    </xf>
    <xf numFmtId="168" fontId="2" fillId="0" borderId="22" xfId="0" applyFont="1" applyFill="1" applyBorder="1">
      <alignment vertical="top"/>
    </xf>
    <xf numFmtId="168" fontId="6" fillId="0" borderId="9" xfId="0" applyFont="1" applyFill="1" applyBorder="1">
      <alignment vertical="top"/>
    </xf>
    <xf numFmtId="168" fontId="6" fillId="0" borderId="23" xfId="0" applyFont="1" applyFill="1" applyBorder="1">
      <alignment vertical="top"/>
    </xf>
    <xf numFmtId="168" fontId="2" fillId="0" borderId="24" xfId="0" applyFont="1" applyFill="1" applyBorder="1">
      <alignment vertical="top"/>
    </xf>
    <xf numFmtId="168" fontId="6" fillId="0" borderId="24" xfId="0" applyFont="1" applyFill="1" applyBorder="1">
      <alignment vertical="top"/>
    </xf>
    <xf numFmtId="168" fontId="2" fillId="0" borderId="25" xfId="0" applyFont="1" applyFill="1" applyBorder="1">
      <alignment vertical="top"/>
    </xf>
    <xf numFmtId="168" fontId="2" fillId="11" borderId="26" xfId="0" applyFont="1" applyFill="1" applyBorder="1">
      <alignment vertical="top"/>
    </xf>
    <xf numFmtId="168" fontId="29" fillId="12" borderId="27" xfId="0" applyFont="1" applyFill="1" applyBorder="1" applyAlignment="1" applyProtection="1">
      <alignment horizontal="centerContinuous" vertical="center"/>
    </xf>
    <xf numFmtId="168" fontId="2" fillId="11" borderId="28" xfId="0" applyFont="1" applyFill="1" applyBorder="1">
      <alignment vertical="top"/>
    </xf>
    <xf numFmtId="168" fontId="2" fillId="0" borderId="23" xfId="0" applyFont="1" applyFill="1" applyBorder="1">
      <alignment vertical="top"/>
    </xf>
    <xf numFmtId="164" fontId="16" fillId="0" borderId="0" xfId="1" applyFont="1" applyFill="1" applyBorder="1" applyAlignment="1">
      <alignment horizontal="right" vertical="top"/>
    </xf>
    <xf numFmtId="164" fontId="22" fillId="0" borderId="0" xfId="1" applyFont="1" applyFill="1" applyAlignment="1">
      <alignment horizontal="right" vertical="top"/>
    </xf>
    <xf numFmtId="176" fontId="23" fillId="0" borderId="0" xfId="1" applyNumberFormat="1" applyFont="1" applyAlignment="1">
      <alignment vertical="top"/>
    </xf>
    <xf numFmtId="168" fontId="2" fillId="0" borderId="18" xfId="0" applyNumberFormat="1" applyFont="1" applyFill="1" applyBorder="1">
      <alignment vertical="top"/>
    </xf>
    <xf numFmtId="168" fontId="6" fillId="0" borderId="2" xfId="0" applyFont="1" applyFill="1" applyBorder="1" applyAlignment="1">
      <alignment horizontal="center" vertical="top"/>
    </xf>
    <xf numFmtId="164" fontId="23" fillId="0" borderId="0" xfId="1" applyNumberFormat="1" applyFont="1" applyBorder="1" applyAlignment="1">
      <alignment vertical="top"/>
    </xf>
    <xf numFmtId="168" fontId="22" fillId="0" borderId="0" xfId="0" applyFont="1" applyFill="1">
      <alignment vertical="top"/>
    </xf>
    <xf numFmtId="168" fontId="22" fillId="0" borderId="0" xfId="0" applyFont="1">
      <alignment vertical="top"/>
    </xf>
    <xf numFmtId="168" fontId="2" fillId="9" borderId="0" xfId="1" applyNumberFormat="1" applyFont="1" applyFill="1" applyAlignment="1">
      <alignment vertical="top"/>
    </xf>
    <xf numFmtId="173" fontId="23" fillId="0" borderId="0" xfId="1" applyNumberFormat="1" applyFont="1" applyFill="1" applyAlignment="1">
      <alignment vertical="top"/>
    </xf>
    <xf numFmtId="173" fontId="23" fillId="0" borderId="0" xfId="3" applyFont="1" applyFill="1">
      <alignment vertical="top"/>
    </xf>
    <xf numFmtId="175" fontId="23" fillId="0" borderId="0" xfId="0" applyNumberFormat="1" applyFont="1" applyFill="1">
      <alignment vertical="top"/>
    </xf>
    <xf numFmtId="164" fontId="5" fillId="0" borderId="0" xfId="1" applyNumberFormat="1" applyFont="1" applyAlignment="1">
      <alignment vertical="top"/>
    </xf>
    <xf numFmtId="173" fontId="2" fillId="14" borderId="0" xfId="1" applyNumberFormat="1" applyFont="1" applyFill="1" applyAlignment="1">
      <alignment vertical="top"/>
    </xf>
    <xf numFmtId="168" fontId="2" fillId="14" borderId="0" xfId="1" applyNumberFormat="1" applyFont="1" applyFill="1" applyAlignment="1">
      <alignment vertical="top"/>
    </xf>
    <xf numFmtId="164" fontId="2" fillId="14" borderId="0" xfId="1" applyNumberFormat="1" applyFont="1" applyFill="1" applyAlignment="1">
      <alignment vertical="top"/>
    </xf>
    <xf numFmtId="172" fontId="2" fillId="14" borderId="0" xfId="1" applyNumberFormat="1" applyFont="1" applyFill="1" applyAlignment="1">
      <alignment vertical="top"/>
    </xf>
    <xf numFmtId="171" fontId="2" fillId="14" borderId="0" xfId="1" applyNumberFormat="1" applyFont="1" applyFill="1" applyAlignment="1">
      <alignment vertical="top"/>
    </xf>
    <xf numFmtId="175" fontId="2" fillId="14" borderId="0" xfId="1" applyNumberFormat="1" applyFont="1" applyFill="1" applyAlignment="1">
      <alignment vertical="top"/>
    </xf>
    <xf numFmtId="164" fontId="5" fillId="14" borderId="0" xfId="1" applyNumberFormat="1" applyFont="1" applyFill="1" applyAlignment="1">
      <alignment vertical="top"/>
    </xf>
    <xf numFmtId="176" fontId="23" fillId="0" borderId="0" xfId="1" applyNumberFormat="1" applyFont="1" applyFill="1" applyBorder="1" applyAlignment="1">
      <alignment vertical="top"/>
    </xf>
    <xf numFmtId="173" fontId="6" fillId="0" borderId="0" xfId="3" applyFont="1" applyFill="1" applyAlignment="1">
      <alignment horizontal="right" vertical="top"/>
    </xf>
    <xf numFmtId="168" fontId="2" fillId="0" borderId="0" xfId="0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vertical="top"/>
    </xf>
    <xf numFmtId="168" fontId="2" fillId="5" borderId="0" xfId="0" applyFont="1" applyFill="1">
      <alignment vertical="top"/>
    </xf>
    <xf numFmtId="168" fontId="5" fillId="0" borderId="0" xfId="0" applyFont="1">
      <alignment vertical="top"/>
    </xf>
    <xf numFmtId="168" fontId="0" fillId="0" borderId="0" xfId="0" applyAlignment="1">
      <alignment horizontal="right" vertical="top"/>
    </xf>
    <xf numFmtId="168" fontId="0" fillId="0" borderId="0" xfId="0">
      <alignment vertical="top"/>
    </xf>
    <xf numFmtId="164" fontId="2" fillId="0" borderId="0" xfId="1" applyFont="1" applyFill="1" applyAlignment="1">
      <alignment horizontal="center"/>
    </xf>
    <xf numFmtId="164" fontId="5" fillId="0" borderId="0" xfId="1" applyFont="1">
      <alignment vertical="top"/>
    </xf>
    <xf numFmtId="164" fontId="2" fillId="0" borderId="0" xfId="1" applyFont="1" applyAlignment="1">
      <alignment horizontal="center"/>
    </xf>
    <xf numFmtId="164" fontId="2" fillId="2" borderId="0" xfId="1" applyFont="1" applyFill="1" applyBorder="1" applyAlignment="1">
      <alignment horizontal="left" vertical="top"/>
    </xf>
    <xf numFmtId="164" fontId="2" fillId="0" borderId="0" xfId="1" applyFont="1" applyAlignment="1">
      <alignment horizontal="left" vertical="top"/>
    </xf>
    <xf numFmtId="164" fontId="2" fillId="3" borderId="0" xfId="1" applyFont="1" applyFill="1" applyBorder="1" applyAlignment="1">
      <alignment horizontal="left" vertical="top"/>
    </xf>
    <xf numFmtId="164" fontId="2" fillId="5" borderId="0" xfId="1" applyFont="1" applyFill="1" applyBorder="1" applyAlignment="1">
      <alignment horizontal="left" vertical="top"/>
    </xf>
    <xf numFmtId="164" fontId="2" fillId="6" borderId="0" xfId="1" applyFont="1" applyFill="1" applyBorder="1" applyAlignment="1">
      <alignment horizontal="left" vertical="top"/>
    </xf>
    <xf numFmtId="164" fontId="2" fillId="15" borderId="0" xfId="1" applyFont="1" applyFill="1" applyBorder="1" applyAlignment="1">
      <alignment horizontal="left" vertical="top"/>
    </xf>
    <xf numFmtId="168" fontId="5" fillId="0" borderId="0" xfId="0" applyFont="1" applyBorder="1">
      <alignment vertical="top"/>
    </xf>
    <xf numFmtId="168" fontId="2" fillId="0" borderId="0" xfId="0" applyFont="1" applyBorder="1" applyAlignment="1">
      <alignment horizontal="right" vertical="top"/>
    </xf>
    <xf numFmtId="168" fontId="0" fillId="0" borderId="0" xfId="0" applyFont="1" applyBorder="1">
      <alignment vertical="top"/>
    </xf>
    <xf numFmtId="168" fontId="0" fillId="0" borderId="0" xfId="0" applyFont="1">
      <alignment vertical="top"/>
    </xf>
    <xf numFmtId="168" fontId="8" fillId="0" borderId="0" xfId="0" applyFont="1" applyBorder="1">
      <alignment vertical="top"/>
    </xf>
    <xf numFmtId="168" fontId="2" fillId="2" borderId="0" xfId="0" applyFont="1" applyFill="1" applyBorder="1">
      <alignment vertical="top"/>
    </xf>
    <xf numFmtId="168" fontId="2" fillId="3" borderId="0" xfId="0" applyFont="1" applyFill="1" applyBorder="1">
      <alignment vertical="top"/>
    </xf>
    <xf numFmtId="168" fontId="8" fillId="3" borderId="0" xfId="0" applyFont="1" applyFill="1" applyBorder="1">
      <alignment vertical="top"/>
    </xf>
    <xf numFmtId="168" fontId="2" fillId="5" borderId="0" xfId="0" applyFont="1" applyFill="1" applyBorder="1">
      <alignment vertical="top"/>
    </xf>
    <xf numFmtId="168" fontId="2" fillId="6" borderId="0" xfId="0" applyFont="1" applyFill="1" applyBorder="1">
      <alignment vertical="top"/>
    </xf>
    <xf numFmtId="168" fontId="2" fillId="15" borderId="0" xfId="0" applyFont="1" applyFill="1" applyBorder="1">
      <alignment vertical="top"/>
    </xf>
    <xf numFmtId="168" fontId="0" fillId="0" borderId="0" xfId="0" applyFont="1" applyAlignment="1">
      <alignment horizontal="right" vertical="top"/>
    </xf>
    <xf numFmtId="168" fontId="2" fillId="4" borderId="0" xfId="0" applyFont="1" applyFill="1" applyBorder="1">
      <alignment vertical="top"/>
    </xf>
    <xf numFmtId="168" fontId="2" fillId="13" borderId="0" xfId="0" applyFont="1" applyFill="1" applyBorder="1">
      <alignment vertical="top"/>
    </xf>
    <xf numFmtId="171" fontId="23" fillId="2" borderId="0" xfId="1" applyNumberFormat="1" applyFont="1" applyFill="1" applyBorder="1" applyAlignment="1">
      <alignment horizontal="left" vertical="top"/>
    </xf>
    <xf numFmtId="164" fontId="23" fillId="3" borderId="0" xfId="1" applyNumberFormat="1" applyFont="1" applyFill="1" applyBorder="1" applyAlignment="1">
      <alignment horizontal="left" vertical="top"/>
    </xf>
    <xf numFmtId="164" fontId="23" fillId="5" borderId="0" xfId="1" applyNumberFormat="1" applyFont="1" applyFill="1" applyBorder="1" applyAlignment="1">
      <alignment horizontal="left" vertical="top"/>
    </xf>
    <xf numFmtId="171" fontId="23" fillId="5" borderId="0" xfId="1" applyNumberFormat="1" applyFont="1" applyFill="1" applyBorder="1" applyAlignment="1">
      <alignment horizontal="left" vertical="top"/>
    </xf>
    <xf numFmtId="164" fontId="23" fillId="6" borderId="0" xfId="1" applyNumberFormat="1" applyFont="1" applyFill="1" applyBorder="1" applyAlignment="1">
      <alignment horizontal="left" vertical="top"/>
    </xf>
    <xf numFmtId="0" fontId="2" fillId="0" borderId="0" xfId="7" applyFont="1"/>
    <xf numFmtId="168" fontId="2" fillId="0" borderId="0" xfId="0" applyFont="1" applyFill="1" applyAlignment="1">
      <alignment horizontal="left" vertical="center"/>
    </xf>
    <xf numFmtId="168" fontId="32" fillId="0" borderId="0" xfId="0" applyFont="1" applyFill="1">
      <alignment vertical="top"/>
    </xf>
    <xf numFmtId="168" fontId="6" fillId="0" borderId="2" xfId="0" applyFont="1" applyFill="1" applyBorder="1">
      <alignment vertical="top"/>
    </xf>
    <xf numFmtId="168" fontId="2" fillId="0" borderId="2" xfId="0" applyFont="1" applyFill="1" applyBorder="1">
      <alignment vertical="top"/>
    </xf>
    <xf numFmtId="173" fontId="2" fillId="0" borderId="2" xfId="3" applyFont="1" applyFill="1" applyBorder="1">
      <alignment vertical="top"/>
    </xf>
    <xf numFmtId="168" fontId="2" fillId="0" borderId="2" xfId="0" quotePrefix="1" applyFont="1" applyFill="1" applyBorder="1">
      <alignment vertical="top"/>
    </xf>
    <xf numFmtId="164" fontId="2" fillId="0" borderId="0" xfId="3" applyNumberFormat="1" applyFont="1">
      <alignment vertical="top"/>
    </xf>
    <xf numFmtId="168" fontId="17" fillId="0" borderId="0" xfId="0" applyFont="1" applyFill="1">
      <alignment vertical="top"/>
    </xf>
    <xf numFmtId="168" fontId="9" fillId="0" borderId="0" xfId="0" applyFont="1" applyFill="1">
      <alignment vertical="top"/>
    </xf>
    <xf numFmtId="168" fontId="11" fillId="0" borderId="0" xfId="0" applyFont="1" applyFill="1">
      <alignment vertical="top"/>
    </xf>
    <xf numFmtId="176" fontId="16" fillId="0" borderId="0" xfId="0" applyNumberFormat="1" applyFont="1" applyFill="1" applyAlignment="1">
      <alignment horizontal="right" vertical="top"/>
    </xf>
    <xf numFmtId="164" fontId="23" fillId="0" borderId="0" xfId="0" applyNumberFormat="1" applyFont="1" applyFill="1">
      <alignment vertical="top"/>
    </xf>
    <xf numFmtId="176" fontId="16" fillId="0" borderId="0" xfId="0" applyNumberFormat="1" applyFont="1" applyFill="1">
      <alignment vertical="top"/>
    </xf>
    <xf numFmtId="168" fontId="7" fillId="0" borderId="0" xfId="0" applyFont="1" applyFill="1" applyBorder="1">
      <alignment vertical="top"/>
    </xf>
    <xf numFmtId="168" fontId="16" fillId="0" borderId="0" xfId="0" applyFont="1" applyBorder="1">
      <alignment vertical="top"/>
    </xf>
    <xf numFmtId="168" fontId="2" fillId="14" borderId="0" xfId="0" applyFont="1" applyFill="1">
      <alignment vertical="top"/>
    </xf>
    <xf numFmtId="164" fontId="0" fillId="0" borderId="0" xfId="1" applyFont="1" applyFill="1" applyAlignment="1"/>
    <xf numFmtId="171" fontId="4" fillId="0" borderId="0" xfId="5" applyFont="1" applyFill="1" applyAlignment="1">
      <alignment horizontal="right" vertical="top"/>
    </xf>
    <xf numFmtId="171" fontId="4" fillId="5" borderId="0" xfId="5" applyFont="1" applyFill="1">
      <alignment vertical="top"/>
    </xf>
    <xf numFmtId="164" fontId="6" fillId="0" borderId="0" xfId="1" applyFont="1" applyAlignment="1">
      <alignment horizontal="center" vertical="top"/>
    </xf>
    <xf numFmtId="164" fontId="6" fillId="0" borderId="0" xfId="1" applyFont="1" applyFill="1" applyAlignment="1">
      <alignment horizontal="center" vertical="top"/>
    </xf>
    <xf numFmtId="164" fontId="5" fillId="0" borderId="0" xfId="1" applyFont="1" applyFill="1" applyAlignment="1">
      <alignment horizontal="center" vertical="top"/>
    </xf>
    <xf numFmtId="164" fontId="4" fillId="0" borderId="0" xfId="1" applyFont="1" applyAlignment="1">
      <alignment horizontal="center" vertical="top"/>
    </xf>
    <xf numFmtId="164" fontId="4" fillId="3" borderId="0" xfId="1" applyFont="1" applyFill="1" applyAlignment="1">
      <alignment horizontal="center" vertical="top"/>
    </xf>
    <xf numFmtId="164" fontId="5" fillId="0" borderId="0" xfId="1" applyFont="1" applyAlignment="1">
      <alignment horizontal="center" vertical="top"/>
    </xf>
    <xf numFmtId="164" fontId="4" fillId="0" borderId="0" xfId="1" applyFont="1" applyFill="1" applyAlignment="1">
      <alignment horizontal="center" vertical="top"/>
    </xf>
    <xf numFmtId="168" fontId="2" fillId="9" borderId="0" xfId="1" applyNumberFormat="1" applyFont="1" applyFill="1" applyAlignment="1">
      <alignment horizontal="center" vertical="top"/>
    </xf>
    <xf numFmtId="171" fontId="0" fillId="0" borderId="2" xfId="5" applyFont="1" applyFill="1" applyBorder="1" applyAlignment="1"/>
    <xf numFmtId="175" fontId="0" fillId="0" borderId="2" xfId="0" applyNumberFormat="1" applyFont="1" applyFill="1" applyBorder="1">
      <alignment vertical="top"/>
    </xf>
    <xf numFmtId="171" fontId="0" fillId="0" borderId="2" xfId="5" applyFont="1" applyFill="1" applyBorder="1">
      <alignment vertical="top"/>
    </xf>
    <xf numFmtId="164" fontId="0" fillId="2" borderId="2" xfId="1" applyFont="1" applyFill="1" applyBorder="1">
      <alignment vertical="top"/>
    </xf>
    <xf numFmtId="164" fontId="0" fillId="16" borderId="0" xfId="1" applyFont="1" applyFill="1">
      <alignment vertical="top"/>
    </xf>
    <xf numFmtId="168" fontId="6" fillId="9" borderId="0" xfId="0" applyFont="1" applyFill="1">
      <alignment vertical="top"/>
    </xf>
    <xf numFmtId="168" fontId="27" fillId="0" borderId="2" xfId="0" applyFont="1" applyFill="1" applyBorder="1" applyAlignment="1">
      <alignment horizontal="center"/>
    </xf>
    <xf numFmtId="168" fontId="0" fillId="16" borderId="0" xfId="0" applyFont="1" applyFill="1">
      <alignment vertical="top"/>
    </xf>
    <xf numFmtId="168" fontId="6" fillId="8" borderId="2" xfId="0" applyNumberFormat="1" applyFont="1" applyFill="1" applyBorder="1" applyAlignment="1">
      <alignment horizontal="center"/>
    </xf>
    <xf numFmtId="173" fontId="4" fillId="0" borderId="0" xfId="3" applyFont="1" applyAlignment="1">
      <alignment horizontal="right" vertical="top"/>
    </xf>
    <xf numFmtId="175" fontId="4" fillId="0" borderId="0" xfId="0" applyNumberFormat="1" applyFont="1" applyAlignment="1">
      <alignment horizontal="right" vertical="top"/>
    </xf>
    <xf numFmtId="173" fontId="2" fillId="0" borderId="0" xfId="3" applyFont="1" applyFill="1" applyAlignment="1">
      <alignment horizontal="right" vertical="top"/>
    </xf>
    <xf numFmtId="175" fontId="2" fillId="0" borderId="0" xfId="0" applyNumberFormat="1" applyFont="1" applyFill="1" applyAlignment="1">
      <alignment horizontal="right" vertical="top"/>
    </xf>
    <xf numFmtId="164" fontId="2" fillId="0" borderId="0" xfId="1" applyFont="1" applyFill="1" applyAlignment="1">
      <alignment horizontal="center" vertical="top"/>
    </xf>
    <xf numFmtId="164" fontId="2" fillId="0" borderId="0" xfId="0" applyNumberFormat="1" applyFont="1" applyBorder="1">
      <alignment vertical="top"/>
    </xf>
    <xf numFmtId="168" fontId="23" fillId="0" borderId="0" xfId="1" applyNumberFormat="1" applyFont="1">
      <alignment vertical="top"/>
    </xf>
    <xf numFmtId="171" fontId="2" fillId="8" borderId="2" xfId="5" applyFont="1" applyFill="1" applyBorder="1">
      <alignment vertical="top"/>
    </xf>
    <xf numFmtId="170" fontId="2" fillId="0" borderId="0" xfId="1" applyNumberFormat="1" applyFont="1" applyAlignment="1">
      <alignment vertical="top"/>
    </xf>
    <xf numFmtId="171" fontId="2" fillId="0" borderId="0" xfId="5" applyFont="1" applyAlignment="1">
      <alignment horizontal="right" vertical="top"/>
    </xf>
    <xf numFmtId="170" fontId="4" fillId="0" borderId="0" xfId="4" applyFont="1" applyFill="1" applyAlignment="1">
      <alignment horizontal="right" vertical="top"/>
    </xf>
    <xf numFmtId="164" fontId="4" fillId="0" borderId="4" xfId="1" applyFont="1" applyFill="1" applyBorder="1" applyAlignment="1">
      <alignment horizontal="right" vertical="top"/>
    </xf>
    <xf numFmtId="164" fontId="4" fillId="0" borderId="4" xfId="1" applyFont="1" applyFill="1" applyBorder="1" applyAlignment="1">
      <alignment vertical="top"/>
    </xf>
    <xf numFmtId="164" fontId="2" fillId="0" borderId="0" xfId="1" applyNumberFormat="1" applyFont="1">
      <alignment vertical="top"/>
    </xf>
    <xf numFmtId="164" fontId="2" fillId="9" borderId="0" xfId="1" applyFont="1" applyFill="1" applyAlignment="1">
      <alignment vertical="top"/>
    </xf>
    <xf numFmtId="164" fontId="16" fillId="9" borderId="0" xfId="1" applyFont="1" applyFill="1" applyAlignment="1">
      <alignment vertical="top"/>
    </xf>
    <xf numFmtId="168" fontId="16" fillId="9" borderId="0" xfId="0" applyFont="1" applyFill="1">
      <alignment vertical="top"/>
    </xf>
    <xf numFmtId="171" fontId="16" fillId="9" borderId="0" xfId="5" applyFont="1" applyFill="1">
      <alignment vertical="top"/>
    </xf>
    <xf numFmtId="175" fontId="4" fillId="0" borderId="0" xfId="0" applyNumberFormat="1" applyFont="1" applyFill="1">
      <alignment vertical="top"/>
    </xf>
    <xf numFmtId="173" fontId="4" fillId="9" borderId="2" xfId="3" applyFont="1" applyFill="1" applyBorder="1" applyAlignment="1">
      <alignment horizontal="left" vertical="top"/>
    </xf>
    <xf numFmtId="168" fontId="23" fillId="0" borderId="0" xfId="0" applyNumberFormat="1" applyFont="1" applyFill="1">
      <alignment vertical="top"/>
    </xf>
    <xf numFmtId="172" fontId="23" fillId="0" borderId="0" xfId="3" applyNumberFormat="1" applyFont="1" applyFill="1" applyAlignment="1">
      <alignment vertical="top"/>
    </xf>
    <xf numFmtId="172" fontId="23" fillId="0" borderId="0" xfId="2" applyNumberFormat="1" applyFont="1" applyAlignment="1">
      <alignment vertical="top"/>
    </xf>
    <xf numFmtId="164" fontId="0" fillId="8" borderId="2" xfId="1" applyNumberFormat="1" applyFont="1" applyFill="1" applyBorder="1">
      <alignment vertical="top"/>
    </xf>
    <xf numFmtId="176" fontId="6" fillId="0" borderId="2" xfId="0" applyNumberFormat="1" applyFont="1" applyFill="1" applyBorder="1" applyAlignment="1">
      <alignment horizontal="center" vertical="top"/>
    </xf>
    <xf numFmtId="168" fontId="6" fillId="0" borderId="2" xfId="0" applyNumberFormat="1" applyFont="1" applyFill="1" applyBorder="1" applyAlignment="1">
      <alignment horizontal="center" vertical="top"/>
    </xf>
    <xf numFmtId="166" fontId="2" fillId="0" borderId="0" xfId="1" applyNumberFormat="1" applyFont="1">
      <alignment vertical="top"/>
    </xf>
    <xf numFmtId="168" fontId="2" fillId="8" borderId="2" xfId="0" applyNumberFormat="1" applyFont="1" applyFill="1" applyBorder="1">
      <alignment vertical="top"/>
    </xf>
    <xf numFmtId="171" fontId="2" fillId="14" borderId="0" xfId="5" applyFont="1" applyFill="1">
      <alignment vertical="top"/>
    </xf>
    <xf numFmtId="170" fontId="4" fillId="9" borderId="0" xfId="4" applyFont="1" applyFill="1">
      <alignment vertical="top"/>
    </xf>
    <xf numFmtId="170" fontId="0" fillId="0" borderId="0" xfId="4" applyFont="1">
      <alignment vertical="top"/>
    </xf>
    <xf numFmtId="170" fontId="2" fillId="0" borderId="0" xfId="4" applyNumberFormat="1" applyFont="1" applyFill="1">
      <alignment vertical="top"/>
    </xf>
    <xf numFmtId="168" fontId="4" fillId="0" borderId="3" xfId="0" applyFont="1" applyBorder="1">
      <alignment vertical="top"/>
    </xf>
    <xf numFmtId="170" fontId="0" fillId="2" borderId="2" xfId="4" applyFont="1" applyFill="1" applyBorder="1">
      <alignment vertical="top"/>
    </xf>
    <xf numFmtId="170" fontId="0" fillId="0" borderId="2" xfId="4" applyFont="1" applyFill="1" applyBorder="1">
      <alignment vertical="top"/>
    </xf>
    <xf numFmtId="170" fontId="23" fillId="0" borderId="0" xfId="4" applyNumberFormat="1" applyFont="1">
      <alignment vertical="top"/>
    </xf>
    <xf numFmtId="177" fontId="4" fillId="0" borderId="0" xfId="5" applyNumberFormat="1" applyFont="1" applyFill="1">
      <alignment vertical="top"/>
    </xf>
    <xf numFmtId="170" fontId="2" fillId="14" borderId="0" xfId="4" applyFont="1" applyFill="1">
      <alignment vertical="top"/>
    </xf>
    <xf numFmtId="173" fontId="2" fillId="14" borderId="0" xfId="3" applyFont="1" applyFill="1">
      <alignment vertical="top"/>
    </xf>
    <xf numFmtId="176" fontId="2" fillId="14" borderId="0" xfId="0" applyNumberFormat="1" applyFont="1" applyFill="1">
      <alignment vertical="top"/>
    </xf>
    <xf numFmtId="177" fontId="6" fillId="0" borderId="2" xfId="5" applyNumberFormat="1" applyFont="1" applyFill="1" applyBorder="1" applyAlignment="1">
      <alignment horizontal="center" vertical="top"/>
    </xf>
    <xf numFmtId="177" fontId="2" fillId="0" borderId="0" xfId="5" applyNumberFormat="1" applyFont="1" applyFill="1">
      <alignment vertical="top"/>
    </xf>
    <xf numFmtId="164" fontId="2" fillId="8" borderId="2" xfId="1" applyNumberFormat="1" applyFont="1" applyFill="1" applyBorder="1">
      <alignment vertical="top"/>
    </xf>
    <xf numFmtId="165" fontId="2" fillId="0" borderId="0" xfId="1" applyNumberFormat="1" applyFont="1" applyAlignment="1">
      <alignment vertical="top"/>
    </xf>
    <xf numFmtId="168" fontId="23" fillId="0" borderId="0" xfId="0" applyFont="1" applyFill="1" applyBorder="1">
      <alignment vertical="top"/>
    </xf>
    <xf numFmtId="168" fontId="2" fillId="0" borderId="3" xfId="1" applyNumberFormat="1" applyFont="1" applyFill="1" applyBorder="1" applyAlignment="1">
      <alignment vertical="top"/>
    </xf>
    <xf numFmtId="176" fontId="2" fillId="0" borderId="0" xfId="1" applyNumberFormat="1" applyFont="1" applyFill="1" applyAlignment="1">
      <alignment vertical="top"/>
    </xf>
    <xf numFmtId="175" fontId="4" fillId="0" borderId="0" xfId="0" applyNumberFormat="1" applyFont="1" applyFill="1" applyAlignment="1">
      <alignment horizontal="right" vertical="top"/>
    </xf>
    <xf numFmtId="166" fontId="6" fillId="0" borderId="0" xfId="4" applyNumberFormat="1" applyFont="1" applyFill="1">
      <alignment vertical="top"/>
    </xf>
    <xf numFmtId="170" fontId="0" fillId="0" borderId="0" xfId="4" applyFont="1" applyFill="1" applyBorder="1">
      <alignment vertical="top"/>
    </xf>
    <xf numFmtId="176" fontId="27" fillId="0" borderId="0" xfId="0" applyNumberFormat="1" applyFont="1" applyFill="1" applyBorder="1">
      <alignment vertical="top"/>
    </xf>
    <xf numFmtId="164" fontId="23" fillId="0" borderId="0" xfId="4" applyNumberFormat="1" applyFont="1" applyFill="1">
      <alignment vertical="top"/>
    </xf>
    <xf numFmtId="175" fontId="27" fillId="0" borderId="20" xfId="0" applyNumberFormat="1" applyFont="1" applyFill="1" applyBorder="1">
      <alignment vertical="top"/>
    </xf>
    <xf numFmtId="168" fontId="2" fillId="0" borderId="0" xfId="0" applyNumberFormat="1" applyFont="1">
      <alignment vertical="top"/>
    </xf>
    <xf numFmtId="175" fontId="2" fillId="0" borderId="21" xfId="0" applyNumberFormat="1" applyFont="1" applyFill="1" applyBorder="1">
      <alignment vertical="top"/>
    </xf>
    <xf numFmtId="176" fontId="0" fillId="0" borderId="0" xfId="0" applyNumberFormat="1" applyFont="1" applyFill="1" applyBorder="1">
      <alignment vertical="top"/>
    </xf>
    <xf numFmtId="165" fontId="4" fillId="0" borderId="0" xfId="1" applyNumberFormat="1" applyFont="1" applyFill="1" applyBorder="1" applyAlignment="1">
      <alignment vertical="top"/>
    </xf>
    <xf numFmtId="165" fontId="4" fillId="6" borderId="0" xfId="1" applyNumberFormat="1" applyFont="1" applyFill="1">
      <alignment vertical="top"/>
    </xf>
    <xf numFmtId="175" fontId="2" fillId="0" borderId="0" xfId="4" applyNumberFormat="1" applyFont="1">
      <alignment vertical="top"/>
    </xf>
    <xf numFmtId="175" fontId="23" fillId="0" borderId="0" xfId="4" applyNumberFormat="1" applyFont="1" applyFill="1" applyBorder="1">
      <alignment vertical="top"/>
    </xf>
    <xf numFmtId="175" fontId="23" fillId="0" borderId="0" xfId="1" applyNumberFormat="1" applyFont="1" applyFill="1" applyAlignment="1">
      <alignment vertical="top"/>
    </xf>
    <xf numFmtId="168" fontId="2" fillId="8" borderId="2" xfId="0" applyFont="1" applyFill="1" applyBorder="1">
      <alignment vertical="top"/>
    </xf>
    <xf numFmtId="171" fontId="0" fillId="2" borderId="2" xfId="5" applyNumberFormat="1" applyFont="1" applyFill="1" applyBorder="1">
      <alignment vertical="top"/>
    </xf>
    <xf numFmtId="168" fontId="2" fillId="0" borderId="0" xfId="8" applyFont="1" applyFill="1">
      <alignment vertical="top"/>
    </xf>
    <xf numFmtId="175" fontId="0" fillId="8" borderId="2" xfId="8" applyNumberFormat="1" applyFont="1" applyFill="1" applyBorder="1">
      <alignment vertical="top"/>
    </xf>
    <xf numFmtId="175" fontId="2" fillId="0" borderId="0" xfId="8" applyNumberFormat="1" applyFont="1" applyFill="1">
      <alignment vertical="top"/>
    </xf>
    <xf numFmtId="168" fontId="6" fillId="0" borderId="0" xfId="8" applyFont="1">
      <alignment vertical="top"/>
    </xf>
    <xf numFmtId="168" fontId="6" fillId="0" borderId="0" xfId="8" applyFont="1" applyFill="1">
      <alignment vertical="top"/>
    </xf>
    <xf numFmtId="168" fontId="5" fillId="0" borderId="0" xfId="8" applyFont="1" applyFill="1">
      <alignment vertical="top"/>
    </xf>
    <xf numFmtId="168" fontId="23" fillId="0" borderId="0" xfId="8" applyFont="1">
      <alignment vertical="top"/>
    </xf>
    <xf numFmtId="175" fontId="6" fillId="0" borderId="0" xfId="8" applyNumberFormat="1" applyFont="1">
      <alignment vertical="top"/>
    </xf>
    <xf numFmtId="175" fontId="6" fillId="0" borderId="0" xfId="8" applyNumberFormat="1" applyFont="1" applyFill="1">
      <alignment vertical="top"/>
    </xf>
    <xf numFmtId="175" fontId="5" fillId="0" borderId="0" xfId="8" applyNumberFormat="1" applyFont="1" applyFill="1">
      <alignment vertical="top"/>
    </xf>
    <xf numFmtId="175" fontId="0" fillId="0" borderId="2" xfId="8" applyNumberFormat="1" applyFont="1" applyFill="1" applyBorder="1">
      <alignment vertical="top"/>
    </xf>
    <xf numFmtId="175" fontId="2" fillId="3" borderId="0" xfId="8" applyNumberFormat="1" applyFont="1" applyFill="1">
      <alignment vertical="top"/>
    </xf>
    <xf numFmtId="175" fontId="16" fillId="0" borderId="0" xfId="8" applyNumberFormat="1" applyFont="1" applyFill="1">
      <alignment vertical="top"/>
    </xf>
    <xf numFmtId="175" fontId="23" fillId="0" borderId="0" xfId="8" applyNumberFormat="1" applyFont="1" applyFill="1">
      <alignment vertical="top"/>
    </xf>
    <xf numFmtId="168" fontId="2" fillId="0" borderId="0" xfId="8" applyFont="1">
      <alignment vertical="top"/>
    </xf>
    <xf numFmtId="175" fontId="2" fillId="0" borderId="0" xfId="8" applyNumberFormat="1" applyFont="1">
      <alignment vertical="top"/>
    </xf>
    <xf numFmtId="178" fontId="0" fillId="0" borderId="2" xfId="9" applyFont="1" applyFill="1" applyBorder="1">
      <alignment vertical="top"/>
    </xf>
    <xf numFmtId="168" fontId="34" fillId="0" borderId="0" xfId="0" applyFont="1" applyFill="1">
      <alignment vertical="top"/>
    </xf>
    <xf numFmtId="175" fontId="0" fillId="2" borderId="2" xfId="8" applyNumberFormat="1" applyFont="1" applyFill="1" applyBorder="1">
      <alignment vertical="top"/>
    </xf>
    <xf numFmtId="175" fontId="4" fillId="0" borderId="0" xfId="8" applyNumberFormat="1" applyFont="1" applyFill="1">
      <alignment vertical="top"/>
    </xf>
    <xf numFmtId="176" fontId="6" fillId="0" borderId="2" xfId="8" applyNumberFormat="1" applyFont="1" applyFill="1" applyBorder="1" applyAlignment="1">
      <alignment horizontal="center" vertical="top"/>
    </xf>
    <xf numFmtId="174" fontId="6" fillId="0" borderId="0" xfId="13" applyFont="1" applyFill="1">
      <alignment vertical="top"/>
    </xf>
    <xf numFmtId="174" fontId="5" fillId="0" borderId="0" xfId="13" applyFont="1" applyFill="1">
      <alignment vertical="top"/>
    </xf>
    <xf numFmtId="179" fontId="6" fillId="0" borderId="0" xfId="13" applyNumberFormat="1" applyFont="1">
      <alignment vertical="top"/>
    </xf>
    <xf numFmtId="179" fontId="6" fillId="0" borderId="0" xfId="13" applyNumberFormat="1" applyFont="1" applyFill="1">
      <alignment vertical="top"/>
    </xf>
    <xf numFmtId="179" fontId="5" fillId="0" borderId="0" xfId="13" applyNumberFormat="1" applyFont="1" applyFill="1">
      <alignment vertical="top"/>
    </xf>
    <xf numFmtId="179" fontId="2" fillId="0" borderId="0" xfId="13" applyNumberFormat="1" applyFont="1">
      <alignment vertical="top"/>
    </xf>
    <xf numFmtId="174" fontId="16" fillId="0" borderId="0" xfId="13" applyFont="1" applyFill="1">
      <alignment vertical="top"/>
    </xf>
    <xf numFmtId="174" fontId="23" fillId="0" borderId="0" xfId="13" applyFont="1" applyFill="1">
      <alignment vertical="top"/>
    </xf>
    <xf numFmtId="168" fontId="34" fillId="0" borderId="18" xfId="0" applyNumberFormat="1" applyFont="1" applyFill="1" applyBorder="1">
      <alignment vertical="top"/>
    </xf>
    <xf numFmtId="171" fontId="0" fillId="8" borderId="2" xfId="5" applyFont="1" applyFill="1" applyBorder="1">
      <alignment vertical="top"/>
    </xf>
    <xf numFmtId="168" fontId="23" fillId="0" borderId="0" xfId="5" applyNumberFormat="1" applyFont="1">
      <alignment vertical="top"/>
    </xf>
    <xf numFmtId="168" fontId="2" fillId="0" borderId="0" xfId="13" applyNumberFormat="1" applyFont="1">
      <alignment vertical="top"/>
    </xf>
    <xf numFmtId="176" fontId="0" fillId="2" borderId="2" xfId="0" applyNumberFormat="1" applyFont="1" applyFill="1" applyBorder="1">
      <alignment vertical="top"/>
    </xf>
    <xf numFmtId="170" fontId="0" fillId="8" borderId="2" xfId="4" applyFont="1" applyFill="1" applyBorder="1">
      <alignment vertical="top"/>
    </xf>
    <xf numFmtId="176" fontId="4" fillId="0" borderId="0" xfId="0" applyNumberFormat="1" applyFont="1" applyFill="1">
      <alignment vertical="top"/>
    </xf>
    <xf numFmtId="175" fontId="2" fillId="0" borderId="3" xfId="0" applyNumberFormat="1" applyFont="1" applyFill="1" applyBorder="1">
      <alignment vertical="top"/>
    </xf>
    <xf numFmtId="175" fontId="35" fillId="0" borderId="0" xfId="0" applyNumberFormat="1" applyFont="1">
      <alignment vertical="top"/>
    </xf>
    <xf numFmtId="180" fontId="0" fillId="8" borderId="2" xfId="4" applyNumberFormat="1" applyFont="1" applyFill="1" applyBorder="1">
      <alignment vertical="top"/>
    </xf>
    <xf numFmtId="168" fontId="6" fillId="0" borderId="2" xfId="8" applyNumberFormat="1" applyFont="1" applyFill="1" applyBorder="1" applyAlignment="1">
      <alignment horizontal="center" vertical="top"/>
    </xf>
    <xf numFmtId="173" fontId="6" fillId="0" borderId="2" xfId="3" applyFont="1" applyFill="1" applyBorder="1" applyAlignment="1">
      <alignment horizontal="center" vertical="top"/>
    </xf>
    <xf numFmtId="164" fontId="2" fillId="8" borderId="2" xfId="0" applyNumberFormat="1" applyFont="1" applyFill="1" applyBorder="1">
      <alignment vertical="top"/>
    </xf>
    <xf numFmtId="176" fontId="2" fillId="0" borderId="21" xfId="0" applyNumberFormat="1" applyFont="1" applyFill="1" applyBorder="1">
      <alignment vertical="top"/>
    </xf>
    <xf numFmtId="170" fontId="2" fillId="0" borderId="0" xfId="4" applyNumberFormat="1" applyFont="1">
      <alignment vertical="top"/>
    </xf>
    <xf numFmtId="170" fontId="4" fillId="0" borderId="0" xfId="4" applyFont="1" applyFill="1" applyBorder="1" applyAlignment="1">
      <alignment horizontal="right" vertical="top"/>
    </xf>
    <xf numFmtId="175" fontId="2" fillId="0" borderId="0" xfId="0" applyNumberFormat="1" applyFont="1" applyAlignment="1">
      <alignment horizontal="right" vertical="top"/>
    </xf>
    <xf numFmtId="175" fontId="4" fillId="0" borderId="0" xfId="8" applyNumberFormat="1" applyFont="1" applyFill="1" applyAlignment="1">
      <alignment horizontal="right" vertical="top"/>
    </xf>
    <xf numFmtId="176" fontId="4" fillId="0" borderId="0" xfId="0" applyNumberFormat="1" applyFont="1" applyFill="1" applyAlignment="1">
      <alignment horizontal="right" vertical="top"/>
    </xf>
    <xf numFmtId="168" fontId="2" fillId="0" borderId="0" xfId="8" applyFont="1" applyFill="1" applyAlignment="1">
      <alignment horizontal="right" vertical="top"/>
    </xf>
    <xf numFmtId="170" fontId="2" fillId="0" borderId="0" xfId="4" applyFont="1" applyAlignment="1">
      <alignment horizontal="right" vertical="top"/>
    </xf>
    <xf numFmtId="168" fontId="0" fillId="9" borderId="2" xfId="0" applyNumberFormat="1" applyFont="1" applyFill="1" applyBorder="1">
      <alignment vertical="top"/>
    </xf>
    <xf numFmtId="168" fontId="23" fillId="0" borderId="0" xfId="4" applyNumberFormat="1" applyFont="1">
      <alignment vertical="top"/>
    </xf>
    <xf numFmtId="168" fontId="2" fillId="0" borderId="0" xfId="0" applyFont="1" applyFill="1" applyAlignment="1">
      <alignment horizontal="right" vertical="top"/>
    </xf>
    <xf numFmtId="168" fontId="2" fillId="0" borderId="0" xfId="5" applyNumberFormat="1" applyFont="1" applyFill="1">
      <alignment vertical="top"/>
    </xf>
    <xf numFmtId="168" fontId="23" fillId="0" borderId="0" xfId="5" applyNumberFormat="1" applyFont="1" applyFill="1">
      <alignment vertical="top"/>
    </xf>
    <xf numFmtId="171" fontId="2" fillId="0" borderId="0" xfId="5" applyFont="1" applyFill="1" applyAlignment="1">
      <alignment horizontal="right" vertical="top"/>
    </xf>
    <xf numFmtId="164" fontId="23" fillId="0" borderId="0" xfId="5" applyNumberFormat="1" applyFont="1" applyFill="1">
      <alignment vertical="top"/>
    </xf>
    <xf numFmtId="168" fontId="2" fillId="0" borderId="0" xfId="4" applyNumberFormat="1" applyFont="1" applyFill="1">
      <alignment vertical="top"/>
    </xf>
    <xf numFmtId="164" fontId="26" fillId="9" borderId="0" xfId="1" applyFont="1" applyFill="1" applyAlignment="1">
      <alignment vertical="top"/>
    </xf>
    <xf numFmtId="176" fontId="0" fillId="0" borderId="2" xfId="0" applyNumberFormat="1" applyFont="1" applyFill="1" applyBorder="1">
      <alignment vertical="top"/>
    </xf>
    <xf numFmtId="164" fontId="2" fillId="0" borderId="0" xfId="4" applyNumberFormat="1" applyFont="1">
      <alignment vertical="top"/>
    </xf>
    <xf numFmtId="164" fontId="23" fillId="0" borderId="0" xfId="4" applyNumberFormat="1" applyFont="1">
      <alignment vertical="top"/>
    </xf>
    <xf numFmtId="168" fontId="2" fillId="0" borderId="0" xfId="4" applyNumberFormat="1" applyFont="1">
      <alignment vertical="top"/>
    </xf>
    <xf numFmtId="168" fontId="2" fillId="9" borderId="2" xfId="0" applyNumberFormat="1" applyFont="1" applyFill="1" applyBorder="1">
      <alignment vertical="top"/>
    </xf>
    <xf numFmtId="176" fontId="0" fillId="8" borderId="2" xfId="0" applyNumberFormat="1" applyFont="1" applyFill="1" applyBorder="1">
      <alignment vertical="top"/>
    </xf>
    <xf numFmtId="176" fontId="6" fillId="0" borderId="2" xfId="0" applyNumberFormat="1" applyFont="1" applyFill="1" applyBorder="1">
      <alignment vertical="top"/>
    </xf>
    <xf numFmtId="164" fontId="2" fillId="0" borderId="0" xfId="1" quotePrefix="1" applyFont="1" applyAlignment="1">
      <alignment vertical="top"/>
    </xf>
    <xf numFmtId="170" fontId="2" fillId="0" borderId="0" xfId="5" applyNumberFormat="1" applyFont="1">
      <alignment vertical="top"/>
    </xf>
    <xf numFmtId="171" fontId="23" fillId="0" borderId="0" xfId="5" applyFont="1" applyFill="1">
      <alignment vertical="top"/>
    </xf>
    <xf numFmtId="171" fontId="2" fillId="8" borderId="0" xfId="5" applyFont="1" applyFill="1">
      <alignment vertical="top"/>
    </xf>
    <xf numFmtId="168" fontId="6" fillId="0" borderId="3" xfId="0" applyFont="1" applyBorder="1">
      <alignment vertical="top"/>
    </xf>
    <xf numFmtId="168" fontId="36" fillId="0" borderId="0" xfId="0" applyFont="1" applyBorder="1">
      <alignment vertical="top"/>
    </xf>
    <xf numFmtId="168" fontId="37" fillId="17" borderId="0" xfId="0" applyFont="1" applyFill="1" applyBorder="1">
      <alignment vertical="top"/>
    </xf>
    <xf numFmtId="164" fontId="38" fillId="0" borderId="0" xfId="1" applyFont="1" applyFill="1" applyAlignment="1">
      <alignment vertical="top"/>
    </xf>
    <xf numFmtId="164" fontId="39" fillId="0" borderId="0" xfId="1" applyFont="1" applyFill="1" applyAlignment="1">
      <alignment vertical="top"/>
    </xf>
    <xf numFmtId="164" fontId="40" fillId="0" borderId="0" xfId="1" applyFont="1" applyFill="1" applyAlignment="1">
      <alignment horizontal="right" vertical="top"/>
    </xf>
    <xf numFmtId="168" fontId="40" fillId="0" borderId="1" xfId="0" applyFont="1" applyBorder="1">
      <alignment vertical="top"/>
    </xf>
    <xf numFmtId="164" fontId="40" fillId="0" borderId="1" xfId="1" applyFont="1" applyBorder="1" applyAlignment="1">
      <alignment vertical="top"/>
    </xf>
    <xf numFmtId="168" fontId="40" fillId="0" borderId="3" xfId="1" applyNumberFormat="1" applyFont="1" applyFill="1" applyBorder="1" applyAlignment="1">
      <alignment vertical="top"/>
    </xf>
    <xf numFmtId="164" fontId="40" fillId="0" borderId="0" xfId="1" applyFont="1" applyFill="1" applyAlignment="1">
      <alignment vertical="top"/>
    </xf>
    <xf numFmtId="164" fontId="38" fillId="0" borderId="0" xfId="1" applyFont="1" applyAlignment="1">
      <alignment vertical="top"/>
    </xf>
    <xf numFmtId="164" fontId="40" fillId="0" borderId="0" xfId="1" applyFont="1" applyAlignment="1">
      <alignment horizontal="right" vertical="top"/>
    </xf>
    <xf numFmtId="164" fontId="40" fillId="0" borderId="0" xfId="1" applyFont="1" applyAlignment="1">
      <alignment vertical="top"/>
    </xf>
    <xf numFmtId="168" fontId="40" fillId="0" borderId="0" xfId="0" applyFont="1" applyFill="1" applyAlignment="1"/>
    <xf numFmtId="164" fontId="40" fillId="0" borderId="0" xfId="1" applyFont="1">
      <alignment vertical="top"/>
    </xf>
    <xf numFmtId="165" fontId="38" fillId="0" borderId="0" xfId="4" applyNumberFormat="1" applyFont="1" applyFill="1">
      <alignment vertical="top"/>
    </xf>
    <xf numFmtId="172" fontId="38" fillId="0" borderId="0" xfId="2" applyFont="1" applyAlignment="1">
      <alignment vertical="top"/>
    </xf>
    <xf numFmtId="165" fontId="39" fillId="0" borderId="0" xfId="4" applyNumberFormat="1" applyFont="1">
      <alignment vertical="top"/>
    </xf>
    <xf numFmtId="165" fontId="40" fillId="0" borderId="0" xfId="4" applyNumberFormat="1" applyFont="1">
      <alignment vertical="top"/>
    </xf>
    <xf numFmtId="165" fontId="40" fillId="3" borderId="0" xfId="4" applyNumberFormat="1" applyFont="1" applyFill="1">
      <alignment vertical="top"/>
    </xf>
    <xf numFmtId="164" fontId="39" fillId="0" borderId="0" xfId="1" applyFont="1" applyAlignment="1">
      <alignment vertical="top"/>
    </xf>
    <xf numFmtId="173" fontId="38" fillId="0" borderId="0" xfId="3" applyFont="1" applyFill="1" applyAlignment="1">
      <alignment vertical="top"/>
    </xf>
    <xf numFmtId="173" fontId="39" fillId="0" borderId="0" xfId="3" applyFont="1" applyFill="1" applyAlignment="1">
      <alignment vertical="top"/>
    </xf>
    <xf numFmtId="173" fontId="40" fillId="0" borderId="0" xfId="3" applyFont="1" applyFill="1" applyAlignment="1">
      <alignment horizontal="right" vertical="top"/>
    </xf>
    <xf numFmtId="173" fontId="40" fillId="0" borderId="0" xfId="3" applyFont="1" applyFill="1" applyAlignment="1">
      <alignment vertical="top"/>
    </xf>
    <xf numFmtId="168" fontId="40" fillId="0" borderId="0" xfId="0" applyFont="1" applyFill="1">
      <alignment vertical="top"/>
    </xf>
    <xf numFmtId="168" fontId="40" fillId="0" borderId="0" xfId="0" applyFont="1" applyAlignment="1"/>
    <xf numFmtId="176" fontId="38" fillId="0" borderId="0" xfId="0" applyNumberFormat="1" applyFont="1">
      <alignment vertical="top"/>
    </xf>
    <xf numFmtId="176" fontId="38" fillId="0" borderId="0" xfId="0" applyNumberFormat="1" applyFont="1" applyFill="1">
      <alignment vertical="top"/>
    </xf>
    <xf numFmtId="176" fontId="39" fillId="0" borderId="0" xfId="0" applyNumberFormat="1" applyFont="1" applyFill="1">
      <alignment vertical="top"/>
    </xf>
    <xf numFmtId="176" fontId="40" fillId="0" borderId="0" xfId="0" applyNumberFormat="1" applyFont="1" applyAlignment="1">
      <alignment horizontal="right" vertical="top"/>
    </xf>
    <xf numFmtId="176" fontId="40" fillId="0" borderId="0" xfId="0" applyNumberFormat="1" applyFont="1">
      <alignment vertical="top"/>
    </xf>
    <xf numFmtId="168" fontId="38" fillId="0" borderId="0" xfId="0" applyFont="1" applyFill="1">
      <alignment vertical="top"/>
    </xf>
    <xf numFmtId="168" fontId="39" fillId="0" borderId="0" xfId="0" applyFont="1" applyFill="1">
      <alignment vertical="top"/>
    </xf>
    <xf numFmtId="168" fontId="40" fillId="0" borderId="0" xfId="0" applyFont="1" applyFill="1" applyAlignment="1">
      <alignment horizontal="right" vertical="top"/>
    </xf>
    <xf numFmtId="168" fontId="38" fillId="0" borderId="0" xfId="0" applyFont="1">
      <alignment vertical="top"/>
    </xf>
    <xf numFmtId="168" fontId="40" fillId="0" borderId="0" xfId="0" applyFont="1" applyAlignment="1">
      <alignment horizontal="right" vertical="top"/>
    </xf>
    <xf numFmtId="168" fontId="40" fillId="0" borderId="0" xfId="0" applyFont="1">
      <alignment vertical="top"/>
    </xf>
    <xf numFmtId="168" fontId="38" fillId="0" borderId="0" xfId="0" applyFont="1" applyFill="1" applyBorder="1">
      <alignment vertical="top"/>
    </xf>
    <xf numFmtId="168" fontId="39" fillId="0" borderId="0" xfId="0" applyFont="1" applyFill="1" applyBorder="1">
      <alignment vertical="top"/>
    </xf>
    <xf numFmtId="168" fontId="40" fillId="0" borderId="0" xfId="0" applyFont="1" applyFill="1" applyBorder="1" applyAlignment="1">
      <alignment horizontal="right" vertical="top"/>
    </xf>
    <xf numFmtId="168" fontId="40" fillId="0" borderId="0" xfId="0" applyFont="1" applyFill="1" applyBorder="1">
      <alignment vertical="top"/>
    </xf>
    <xf numFmtId="175" fontId="38" fillId="0" borderId="0" xfId="8" applyNumberFormat="1" applyFont="1" applyFill="1">
      <alignment vertical="top"/>
    </xf>
    <xf numFmtId="175" fontId="39" fillId="0" borderId="0" xfId="8" applyNumberFormat="1" applyFont="1" applyFill="1">
      <alignment vertical="top"/>
    </xf>
    <xf numFmtId="175" fontId="40" fillId="0" borderId="0" xfId="8" applyNumberFormat="1" applyFont="1" applyFill="1">
      <alignment vertical="top"/>
    </xf>
    <xf numFmtId="168" fontId="38" fillId="0" borderId="0" xfId="8" applyFont="1">
      <alignment vertical="top"/>
    </xf>
    <xf numFmtId="168" fontId="38" fillId="0" borderId="0" xfId="8" applyFont="1" applyFill="1">
      <alignment vertical="top"/>
    </xf>
    <xf numFmtId="168" fontId="39" fillId="0" borderId="0" xfId="8" applyFont="1" applyFill="1">
      <alignment vertical="top"/>
    </xf>
    <xf numFmtId="168" fontId="40" fillId="0" borderId="0" xfId="8" applyFont="1">
      <alignment vertical="top"/>
    </xf>
    <xf numFmtId="168" fontId="40" fillId="0" borderId="1" xfId="8" applyFont="1" applyFill="1" applyBorder="1">
      <alignment vertical="top"/>
    </xf>
    <xf numFmtId="168" fontId="40" fillId="0" borderId="1" xfId="8" applyFont="1" applyBorder="1">
      <alignment vertical="top"/>
    </xf>
    <xf numFmtId="168" fontId="40" fillId="0" borderId="3" xfId="0" applyFont="1" applyFill="1" applyBorder="1">
      <alignment vertical="top"/>
    </xf>
    <xf numFmtId="164" fontId="40" fillId="0" borderId="3" xfId="1" applyFont="1" applyFill="1" applyBorder="1" applyAlignment="1">
      <alignment vertical="top"/>
    </xf>
    <xf numFmtId="176" fontId="38" fillId="0" borderId="5" xfId="0" applyNumberFormat="1" applyFont="1" applyBorder="1">
      <alignment vertical="top"/>
    </xf>
    <xf numFmtId="176" fontId="38" fillId="0" borderId="5" xfId="0" applyNumberFormat="1" applyFont="1" applyFill="1" applyBorder="1">
      <alignment vertical="top"/>
    </xf>
    <xf numFmtId="176" fontId="39" fillId="0" borderId="5" xfId="0" applyNumberFormat="1" applyFont="1" applyFill="1" applyBorder="1">
      <alignment vertical="top"/>
    </xf>
    <xf numFmtId="176" fontId="40" fillId="0" borderId="5" xfId="0" applyNumberFormat="1" applyFont="1" applyBorder="1" applyAlignment="1">
      <alignment horizontal="right" vertical="top"/>
    </xf>
    <xf numFmtId="176" fontId="40" fillId="0" borderId="5" xfId="0" applyNumberFormat="1" applyFont="1" applyBorder="1">
      <alignment vertical="top"/>
    </xf>
    <xf numFmtId="176" fontId="40" fillId="9" borderId="5" xfId="0" applyNumberFormat="1" applyFont="1" applyFill="1" applyBorder="1">
      <alignment vertical="top"/>
    </xf>
    <xf numFmtId="168" fontId="38" fillId="0" borderId="5" xfId="0" applyFont="1" applyBorder="1">
      <alignment vertical="top"/>
    </xf>
    <xf numFmtId="168" fontId="38" fillId="0" borderId="5" xfId="0" applyFont="1" applyFill="1" applyBorder="1">
      <alignment vertical="top"/>
    </xf>
    <xf numFmtId="168" fontId="39" fillId="0" borderId="5" xfId="0" applyFont="1" applyFill="1" applyBorder="1">
      <alignment vertical="top"/>
    </xf>
    <xf numFmtId="164" fontId="40" fillId="0" borderId="5" xfId="1" applyFont="1" applyBorder="1" applyAlignment="1">
      <alignment horizontal="right" vertical="top"/>
    </xf>
    <xf numFmtId="164" fontId="40" fillId="0" borderId="5" xfId="0" applyNumberFormat="1" applyFont="1" applyBorder="1">
      <alignment vertical="top"/>
    </xf>
    <xf numFmtId="164" fontId="40" fillId="9" borderId="5" xfId="0" applyNumberFormat="1" applyFont="1" applyFill="1" applyBorder="1">
      <alignment vertical="top"/>
    </xf>
    <xf numFmtId="168" fontId="40" fillId="0" borderId="5" xfId="0" applyFont="1" applyBorder="1">
      <alignment vertical="top"/>
    </xf>
    <xf numFmtId="168" fontId="40" fillId="0" borderId="0" xfId="1" applyNumberFormat="1" applyFont="1" applyFill="1" applyAlignment="1">
      <alignment vertical="top"/>
    </xf>
    <xf numFmtId="164" fontId="38" fillId="0" borderId="5" xfId="1" applyFont="1" applyBorder="1" applyAlignment="1">
      <alignment vertical="top"/>
    </xf>
    <xf numFmtId="164" fontId="38" fillId="0" borderId="5" xfId="1" applyFont="1" applyFill="1" applyBorder="1" applyAlignment="1">
      <alignment vertical="top"/>
    </xf>
    <xf numFmtId="164" fontId="39" fillId="0" borderId="5" xfId="1" applyFont="1" applyFill="1" applyBorder="1" applyAlignment="1">
      <alignment vertical="top"/>
    </xf>
    <xf numFmtId="164" fontId="40" fillId="0" borderId="5" xfId="1" applyFont="1" applyBorder="1" applyAlignment="1">
      <alignment vertical="top"/>
    </xf>
    <xf numFmtId="164" fontId="40" fillId="9" borderId="5" xfId="1" applyFont="1" applyFill="1" applyBorder="1" applyAlignment="1">
      <alignment vertical="top"/>
    </xf>
    <xf numFmtId="164" fontId="40" fillId="0" borderId="5" xfId="1" applyFont="1" applyFill="1" applyBorder="1">
      <alignment vertical="top"/>
    </xf>
    <xf numFmtId="175" fontId="40" fillId="0" borderId="0" xfId="1" applyNumberFormat="1" applyFont="1" applyFill="1" applyAlignment="1">
      <alignment vertical="top"/>
    </xf>
    <xf numFmtId="168" fontId="40" fillId="9" borderId="5" xfId="0" applyFont="1" applyFill="1" applyBorder="1">
      <alignment vertical="top"/>
    </xf>
    <xf numFmtId="164" fontId="40" fillId="0" borderId="3" xfId="1" applyFont="1" applyFill="1" applyBorder="1">
      <alignment vertical="top"/>
    </xf>
    <xf numFmtId="164" fontId="40" fillId="0" borderId="0" xfId="1" applyFont="1" applyFill="1">
      <alignment vertical="top"/>
    </xf>
    <xf numFmtId="164" fontId="40" fillId="0" borderId="3" xfId="1" applyFont="1" applyBorder="1" applyAlignment="1">
      <alignment vertical="top"/>
    </xf>
    <xf numFmtId="168" fontId="40" fillId="0" borderId="3" xfId="0" applyFont="1" applyBorder="1" applyAlignment="1"/>
    <xf numFmtId="170" fontId="40" fillId="0" borderId="0" xfId="4" applyFont="1" applyAlignment="1"/>
    <xf numFmtId="164" fontId="40" fillId="0" borderId="5" xfId="1" applyFont="1" applyBorder="1">
      <alignment vertical="top"/>
    </xf>
    <xf numFmtId="168" fontId="40" fillId="0" borderId="3" xfId="0" applyFont="1" applyBorder="1">
      <alignment vertical="top"/>
    </xf>
    <xf numFmtId="170" fontId="40" fillId="0" borderId="0" xfId="4" applyFont="1" applyFill="1" applyAlignment="1"/>
    <xf numFmtId="164" fontId="40" fillId="0" borderId="3" xfId="0" applyNumberFormat="1" applyFont="1" applyFill="1" applyBorder="1">
      <alignment vertical="top"/>
    </xf>
    <xf numFmtId="170" fontId="40" fillId="0" borderId="3" xfId="4" applyFont="1" applyFill="1" applyBorder="1" applyAlignment="1"/>
    <xf numFmtId="168" fontId="40" fillId="0" borderId="0" xfId="4" applyNumberFormat="1" applyFont="1" applyFill="1">
      <alignment vertical="top"/>
    </xf>
  </cellXfs>
  <cellStyles count="14">
    <cellStyle name="Comma" xfId="1" builtinId="3"/>
    <cellStyle name="DateLong" xfId="2" xr:uid="{00000000-0005-0000-0000-000001000000}"/>
    <cellStyle name="DateShort" xfId="3" xr:uid="{00000000-0005-0000-0000-000002000000}"/>
    <cellStyle name="Factor" xfId="4" xr:uid="{00000000-0005-0000-0000-000003000000}"/>
    <cellStyle name="Normal" xfId="0" builtinId="0" customBuiltin="1"/>
    <cellStyle name="Normal 2 2 2" xfId="7" xr:uid="{5560476C-19DF-450C-BDBA-CF467FA0B51E}"/>
    <cellStyle name="Percent" xfId="5" builtinId="5" customBuiltin="1"/>
    <cellStyle name="xDateLong" xfId="11" xr:uid="{9ADD5F5D-C75B-4C1F-9E8C-CCCAEDBC5F99}"/>
    <cellStyle name="xDateShort" xfId="12" xr:uid="{C3032794-09FB-43F8-8BE4-E934DE9EEC5B}"/>
    <cellStyle name="xFactor" xfId="10" xr:uid="{C48362E1-C97F-4FCC-80B8-CEE4610C057A}"/>
    <cellStyle name="xNormal" xfId="8" xr:uid="{6D47CCB8-D51D-4D36-B879-E229B6DD8022}"/>
    <cellStyle name="xPercent" xfId="9" xr:uid="{F7539B16-4AF8-4B7D-BFD6-DB11B0C71D3E}"/>
    <cellStyle name="xYear" xfId="13" xr:uid="{998319B9-2461-4A95-884B-46040EA6B9EE}"/>
    <cellStyle name="Year" xfId="6" xr:uid="{00000000-0005-0000-0000-000006000000}"/>
  </cellStyles>
  <dxfs count="336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B3340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34490688285806E-2"/>
          <c:y val="3.7254115148725758E-2"/>
          <c:w val="0.83793663085636805"/>
          <c:h val="0.72935348664970978"/>
        </c:manualLayout>
      </c:layout>
      <c:barChart>
        <c:barDir val="col"/>
        <c:grouping val="stacked"/>
        <c:varyColors val="0"/>
        <c:ser>
          <c:idx val="0"/>
          <c:order val="0"/>
          <c:tx>
            <c:v>Post-tax, pre-financing cash flows</c:v>
          </c:tx>
          <c:spPr>
            <a:solidFill>
              <a:srgbClr val="C54F8A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42735</c:v>
              </c:pt>
              <c:pt idx="3">
                <c:v>43100</c:v>
              </c:pt>
              <c:pt idx="4">
                <c:v>43465</c:v>
              </c:pt>
              <c:pt idx="5">
                <c:v>43830</c:v>
              </c:pt>
              <c:pt idx="6">
                <c:v>44196</c:v>
              </c:pt>
              <c:pt idx="7">
                <c:v>44561</c:v>
              </c:pt>
              <c:pt idx="8">
                <c:v>44926</c:v>
              </c:pt>
              <c:pt idx="9">
                <c:v>45291</c:v>
              </c:pt>
              <c:pt idx="10">
                <c:v>45657</c:v>
              </c:pt>
              <c:pt idx="11">
                <c:v>46022</c:v>
              </c:pt>
              <c:pt idx="12">
                <c:v>46387</c:v>
              </c:pt>
              <c:pt idx="13">
                <c:v>46752</c:v>
              </c:pt>
              <c:pt idx="14">
                <c:v>47118</c:v>
              </c:pt>
              <c:pt idx="15">
                <c:v>47483</c:v>
              </c:pt>
              <c:pt idx="16">
                <c:v>47848</c:v>
              </c:pt>
              <c:pt idx="17">
                <c:v>48213</c:v>
              </c:pt>
              <c:pt idx="18">
                <c:v>48579</c:v>
              </c:pt>
              <c:pt idx="19">
                <c:v>48944</c:v>
              </c:pt>
              <c:pt idx="20">
                <c:v>49309</c:v>
              </c:pt>
              <c:pt idx="21">
                <c:v>49674</c:v>
              </c:pt>
              <c:pt idx="22">
                <c:v>50040</c:v>
              </c:pt>
              <c:pt idx="23">
                <c:v>50405</c:v>
              </c:pt>
              <c:pt idx="24">
                <c:v>50770</c:v>
              </c:pt>
              <c:pt idx="25">
                <c:v>51135</c:v>
              </c:pt>
              <c:pt idx="26">
                <c:v>51501</c:v>
              </c:pt>
              <c:pt idx="27">
                <c:v>51866</c:v>
              </c:pt>
              <c:pt idx="28">
                <c:v>52231</c:v>
              </c:pt>
              <c:pt idx="29">
                <c:v>52596</c:v>
              </c:pt>
              <c:pt idx="30">
                <c:v>52962</c:v>
              </c:pt>
              <c:pt idx="31">
                <c:v>53327</c:v>
              </c:pt>
              <c:pt idx="32">
                <c:v>53692</c:v>
              </c:pt>
              <c:pt idx="33">
                <c:v>54057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cat>
          <c: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-71688.439019927289</c:v>
              </c:pt>
              <c:pt idx="3">
                <c:v>-232021.68532701445</c:v>
              </c:pt>
              <c:pt idx="4">
                <c:v>-858747.60851886601</c:v>
              </c:pt>
              <c:pt idx="5">
                <c:v>-2994472.312415957</c:v>
              </c:pt>
              <c:pt idx="6">
                <c:v>-4521550.9206424262</c:v>
              </c:pt>
              <c:pt idx="7">
                <c:v>-2574408.2148335609</c:v>
              </c:pt>
              <c:pt idx="8">
                <c:v>337035.78565237822</c:v>
              </c:pt>
              <c:pt idx="9">
                <c:v>2246041.6289994745</c:v>
              </c:pt>
              <c:pt idx="10">
                <c:v>2639138.9166789181</c:v>
              </c:pt>
              <c:pt idx="11">
                <c:v>2860390.4922088222</c:v>
              </c:pt>
              <c:pt idx="12">
                <c:v>2881514.3139736485</c:v>
              </c:pt>
              <c:pt idx="13">
                <c:v>2977548.9251300143</c:v>
              </c:pt>
              <c:pt idx="14">
                <c:v>3044090.6367943655</c:v>
              </c:pt>
              <c:pt idx="15">
                <c:v>3103925.6291411407</c:v>
              </c:pt>
              <c:pt idx="16">
                <c:v>3097921.8295351504</c:v>
              </c:pt>
              <c:pt idx="17">
                <c:v>3201580.8264523735</c:v>
              </c:pt>
              <c:pt idx="18">
                <c:v>3274652.1952979388</c:v>
              </c:pt>
              <c:pt idx="19">
                <c:v>3340122.009208662</c:v>
              </c:pt>
              <c:pt idx="20">
                <c:v>3331836.7959002205</c:v>
              </c:pt>
              <c:pt idx="21">
                <c:v>3446963.2954115798</c:v>
              </c:pt>
              <c:pt idx="22">
                <c:v>3525096.4001358594</c:v>
              </c:pt>
              <c:pt idx="23">
                <c:v>3593946.3431477519</c:v>
              </c:pt>
              <c:pt idx="24">
                <c:v>3580931.051459874</c:v>
              </c:pt>
              <c:pt idx="25">
                <c:v>3704527.8212629999</c:v>
              </c:pt>
              <c:pt idx="26">
                <c:v>3784323.5500888191</c:v>
              </c:pt>
              <c:pt idx="27">
                <c:v>3853185.8061095793</c:v>
              </c:pt>
              <c:pt idx="28">
                <c:v>3830348.0500966674</c:v>
              </c:pt>
              <c:pt idx="29">
                <c:v>3963417.848618289</c:v>
              </c:pt>
              <c:pt idx="30">
                <c:v>4045007.7763419482</c:v>
              </c:pt>
              <c:pt idx="31">
                <c:v>4114084.5478037419</c:v>
              </c:pt>
              <c:pt idx="32">
                <c:v>4056162.6480306527</c:v>
              </c:pt>
              <c:pt idx="33">
                <c:v>1102309.3603243134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0-BC54-4B7D-86D9-CEFFAEB3E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2340736"/>
        <c:axId val="134214784"/>
      </c:barChart>
      <c:lineChart>
        <c:grouping val="standard"/>
        <c:varyColors val="0"/>
        <c:ser>
          <c:idx val="1"/>
          <c:order val="1"/>
          <c:tx>
            <c:v>Cumulative post-tax, pre-financing cash flows</c:v>
          </c:tx>
          <c:spPr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42735</c:v>
              </c:pt>
              <c:pt idx="3">
                <c:v>43100</c:v>
              </c:pt>
              <c:pt idx="4">
                <c:v>43465</c:v>
              </c:pt>
              <c:pt idx="5">
                <c:v>43830</c:v>
              </c:pt>
              <c:pt idx="6">
                <c:v>44196</c:v>
              </c:pt>
              <c:pt idx="7">
                <c:v>44561</c:v>
              </c:pt>
              <c:pt idx="8">
                <c:v>44926</c:v>
              </c:pt>
              <c:pt idx="9">
                <c:v>45291</c:v>
              </c:pt>
              <c:pt idx="10">
                <c:v>45657</c:v>
              </c:pt>
              <c:pt idx="11">
                <c:v>46022</c:v>
              </c:pt>
              <c:pt idx="12">
                <c:v>46387</c:v>
              </c:pt>
              <c:pt idx="13">
                <c:v>46752</c:v>
              </c:pt>
              <c:pt idx="14">
                <c:v>47118</c:v>
              </c:pt>
              <c:pt idx="15">
                <c:v>47483</c:v>
              </c:pt>
              <c:pt idx="16">
                <c:v>47848</c:v>
              </c:pt>
              <c:pt idx="17">
                <c:v>48213</c:v>
              </c:pt>
              <c:pt idx="18">
                <c:v>48579</c:v>
              </c:pt>
              <c:pt idx="19">
                <c:v>48944</c:v>
              </c:pt>
              <c:pt idx="20">
                <c:v>49309</c:v>
              </c:pt>
              <c:pt idx="21">
                <c:v>49674</c:v>
              </c:pt>
              <c:pt idx="22">
                <c:v>50040</c:v>
              </c:pt>
              <c:pt idx="23">
                <c:v>50405</c:v>
              </c:pt>
              <c:pt idx="24">
                <c:v>50770</c:v>
              </c:pt>
              <c:pt idx="25">
                <c:v>51135</c:v>
              </c:pt>
              <c:pt idx="26">
                <c:v>51501</c:v>
              </c:pt>
              <c:pt idx="27">
                <c:v>51866</c:v>
              </c:pt>
              <c:pt idx="28">
                <c:v>52231</c:v>
              </c:pt>
              <c:pt idx="29">
                <c:v>52596</c:v>
              </c:pt>
              <c:pt idx="30">
                <c:v>52962</c:v>
              </c:pt>
              <c:pt idx="31">
                <c:v>53327</c:v>
              </c:pt>
              <c:pt idx="32">
                <c:v>53692</c:v>
              </c:pt>
              <c:pt idx="33">
                <c:v>54057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cat>
          <c: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-71688.439019927289</c:v>
              </c:pt>
              <c:pt idx="3">
                <c:v>-303710.12434694171</c:v>
              </c:pt>
              <c:pt idx="4">
                <c:v>-1162457.7328658076</c:v>
              </c:pt>
              <c:pt idx="5">
                <c:v>-4156930.0452817646</c:v>
              </c:pt>
              <c:pt idx="6">
                <c:v>-8678480.9659241904</c:v>
              </c:pt>
              <c:pt idx="7">
                <c:v>-11252889.180757752</c:v>
              </c:pt>
              <c:pt idx="8">
                <c:v>-10915853.395105373</c:v>
              </c:pt>
              <c:pt idx="9">
                <c:v>-8669811.7661058977</c:v>
              </c:pt>
              <c:pt idx="10">
                <c:v>-6030672.8494269792</c:v>
              </c:pt>
              <c:pt idx="11">
                <c:v>-3170282.357218157</c:v>
              </c:pt>
              <c:pt idx="12">
                <c:v>-288768.04324450856</c:v>
              </c:pt>
              <c:pt idx="13">
                <c:v>2688780.8818855057</c:v>
              </c:pt>
              <c:pt idx="14">
                <c:v>5732871.5186798712</c:v>
              </c:pt>
              <c:pt idx="15">
                <c:v>8836797.1478210129</c:v>
              </c:pt>
              <c:pt idx="16">
                <c:v>11934718.977356164</c:v>
              </c:pt>
              <c:pt idx="17">
                <c:v>15136299.803808536</c:v>
              </c:pt>
              <c:pt idx="18">
                <c:v>18410951.999106474</c:v>
              </c:pt>
              <c:pt idx="19">
                <c:v>21751074.008315135</c:v>
              </c:pt>
              <c:pt idx="20">
                <c:v>25082910.804215357</c:v>
              </c:pt>
              <c:pt idx="21">
                <c:v>28529874.099626936</c:v>
              </c:pt>
              <c:pt idx="22">
                <c:v>32054970.499762796</c:v>
              </c:pt>
              <c:pt idx="23">
                <c:v>35648916.842910551</c:v>
              </c:pt>
              <c:pt idx="24">
                <c:v>39229847.894370422</c:v>
              </c:pt>
              <c:pt idx="25">
                <c:v>42934375.715633422</c:v>
              </c:pt>
              <c:pt idx="26">
                <c:v>46718699.265722245</c:v>
              </c:pt>
              <c:pt idx="27">
                <c:v>50571885.071831822</c:v>
              </c:pt>
              <c:pt idx="28">
                <c:v>54402233.121928491</c:v>
              </c:pt>
              <c:pt idx="29">
                <c:v>58365650.970546782</c:v>
              </c:pt>
              <c:pt idx="30">
                <c:v>62410658.746888727</c:v>
              </c:pt>
              <c:pt idx="31">
                <c:v>66524743.294692472</c:v>
              </c:pt>
              <c:pt idx="32">
                <c:v>70580905.942723125</c:v>
              </c:pt>
              <c:pt idx="33">
                <c:v>71683215.303047433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54-4B7D-86D9-CEFFAEB3E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63328"/>
        <c:axId val="134217088"/>
      </c:lineChart>
      <c:dateAx>
        <c:axId val="13234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</a:t>
                </a:r>
              </a:p>
            </c:rich>
          </c:tx>
          <c:overlay val="0"/>
        </c:title>
        <c:numFmt formatCode="yyyy;@" sourceLinked="0"/>
        <c:majorTickMark val="none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4214784"/>
        <c:crosses val="autoZero"/>
        <c:auto val="0"/>
        <c:lblOffset val="100"/>
        <c:baseTimeUnit val="years"/>
      </c:dateAx>
      <c:valAx>
        <c:axId val="134214784"/>
        <c:scaling>
          <c:orientation val="minMax"/>
          <c:max val="5000000"/>
          <c:min val="-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Annual cash flow (USD k)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340736"/>
        <c:crosses val="autoZero"/>
        <c:crossBetween val="between"/>
      </c:valAx>
      <c:valAx>
        <c:axId val="134217088"/>
        <c:scaling>
          <c:orientation val="minMax"/>
          <c:max val="50000000"/>
          <c:min val="-500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Cumulative annual cash flow (USD k)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563328"/>
        <c:crosses val="max"/>
        <c:crossBetween val="between"/>
      </c:valAx>
      <c:catAx>
        <c:axId val="13456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217088"/>
        <c:crossesAt val="0"/>
        <c:auto val="0"/>
        <c:lblAlgn val="ctr"/>
        <c:lblOffset val="100"/>
        <c:noMultiLvlLbl val="0"/>
      </c:cat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30668796296296297"/>
          <c:y val="0.8910525252525251"/>
          <c:w val="0.42019323361823363"/>
          <c:h val="9.795808080808081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23465890669496E-2"/>
          <c:y val="2.5606852710895116E-2"/>
          <c:w val="0.90175370370370367"/>
          <c:h val="0.74003313452617625"/>
        </c:manualLayout>
      </c:layout>
      <c:barChart>
        <c:barDir val="col"/>
        <c:grouping val="stacked"/>
        <c:varyColors val="0"/>
        <c:ser>
          <c:idx val="0"/>
          <c:order val="0"/>
          <c:tx>
            <c:v>Operating cost paid</c:v>
          </c:tx>
          <c:spPr>
            <a:solidFill>
              <a:srgbClr val="FFC000"/>
            </a:solidFill>
          </c:spPr>
          <c:invertIfNegative val="0"/>
          <c:cat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42735</c:v>
              </c:pt>
              <c:pt idx="3">
                <c:v>43100</c:v>
              </c:pt>
              <c:pt idx="4">
                <c:v>43465</c:v>
              </c:pt>
              <c:pt idx="5">
                <c:v>43830</c:v>
              </c:pt>
              <c:pt idx="6">
                <c:v>44196</c:v>
              </c:pt>
              <c:pt idx="7">
                <c:v>44561</c:v>
              </c:pt>
              <c:pt idx="8">
                <c:v>44926</c:v>
              </c:pt>
              <c:pt idx="9">
                <c:v>45291</c:v>
              </c:pt>
              <c:pt idx="10">
                <c:v>45657</c:v>
              </c:pt>
              <c:pt idx="11">
                <c:v>46022</c:v>
              </c:pt>
              <c:pt idx="12">
                <c:v>46387</c:v>
              </c:pt>
              <c:pt idx="13">
                <c:v>46752</c:v>
              </c:pt>
              <c:pt idx="14">
                <c:v>47118</c:v>
              </c:pt>
              <c:pt idx="15">
                <c:v>47483</c:v>
              </c:pt>
              <c:pt idx="16">
                <c:v>47848</c:v>
              </c:pt>
              <c:pt idx="17">
                <c:v>48213</c:v>
              </c:pt>
              <c:pt idx="18">
                <c:v>48579</c:v>
              </c:pt>
              <c:pt idx="19">
                <c:v>48944</c:v>
              </c:pt>
              <c:pt idx="20">
                <c:v>49309</c:v>
              </c:pt>
              <c:pt idx="21">
                <c:v>49674</c:v>
              </c:pt>
              <c:pt idx="22">
                <c:v>50040</c:v>
              </c:pt>
              <c:pt idx="23">
                <c:v>50405</c:v>
              </c:pt>
              <c:pt idx="24">
                <c:v>50770</c:v>
              </c:pt>
              <c:pt idx="25">
                <c:v>51135</c:v>
              </c:pt>
              <c:pt idx="26">
                <c:v>51501</c:v>
              </c:pt>
              <c:pt idx="27">
                <c:v>51866</c:v>
              </c:pt>
              <c:pt idx="28">
                <c:v>52231</c:v>
              </c:pt>
              <c:pt idx="29">
                <c:v>52596</c:v>
              </c:pt>
              <c:pt idx="30">
                <c:v>52962</c:v>
              </c:pt>
              <c:pt idx="31">
                <c:v>53327</c:v>
              </c:pt>
              <c:pt idx="32">
                <c:v>53692</c:v>
              </c:pt>
              <c:pt idx="33">
                <c:v>54057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cat>
          <c: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413935.68023656361</c:v>
              </c:pt>
              <c:pt idx="9">
                <c:v>1350929.4347906343</c:v>
              </c:pt>
              <c:pt idx="10">
                <c:v>1674211.747190079</c:v>
              </c:pt>
              <c:pt idx="11">
                <c:v>1856808.215068731</c:v>
              </c:pt>
              <c:pt idx="12">
                <c:v>1949011.60946221</c:v>
              </c:pt>
              <c:pt idx="13">
                <c:v>1987077.6676807306</c:v>
              </c:pt>
              <c:pt idx="14">
                <c:v>2045320.0641311002</c:v>
              </c:pt>
              <c:pt idx="15">
                <c:v>2104455.0644066953</c:v>
              </c:pt>
              <c:pt idx="16">
                <c:v>2168195.3521203524</c:v>
              </c:pt>
              <c:pt idx="17">
                <c:v>2211337.7803478315</c:v>
              </c:pt>
              <c:pt idx="18">
                <c:v>2271734.0331098442</c:v>
              </c:pt>
              <c:pt idx="19">
                <c:v>2331339.2050857772</c:v>
              </c:pt>
              <c:pt idx="20">
                <c:v>2396750.9858003929</c:v>
              </c:pt>
              <c:pt idx="21">
                <c:v>2439725.8444948914</c:v>
              </c:pt>
              <c:pt idx="22">
                <c:v>2500833.7031903318</c:v>
              </c:pt>
              <c:pt idx="23">
                <c:v>2560920.8764119949</c:v>
              </c:pt>
              <c:pt idx="24">
                <c:v>2628610.8099606773</c:v>
              </c:pt>
              <c:pt idx="25">
                <c:v>2672535.2325000702</c:v>
              </c:pt>
              <c:pt idx="26">
                <c:v>2736199.829196034</c:v>
              </c:pt>
              <c:pt idx="27">
                <c:v>2798780.1144716186</c:v>
              </c:pt>
              <c:pt idx="28">
                <c:v>2873352.1898882817</c:v>
              </c:pt>
              <c:pt idx="29">
                <c:v>2915576.6514500477</c:v>
              </c:pt>
              <c:pt idx="30">
                <c:v>2980447.3784029735</c:v>
              </c:pt>
              <c:pt idx="31">
                <c:v>3044328.2199254963</c:v>
              </c:pt>
              <c:pt idx="32">
                <c:v>3109368.3657609588</c:v>
              </c:pt>
              <c:pt idx="33">
                <c:v>720953.00434881449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0-0B47-4AF5-9D8D-5E5CCD919EEF}"/>
            </c:ext>
          </c:extLst>
        </c:ser>
        <c:ser>
          <c:idx val="1"/>
          <c:order val="1"/>
          <c:tx>
            <c:v>Capital expenditure</c:v>
          </c:tx>
          <c:spPr>
            <a:solidFill>
              <a:srgbClr val="C54F8A"/>
            </a:solidFill>
          </c:spPr>
          <c:invertIfNegative val="0"/>
          <c:cat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42735</c:v>
              </c:pt>
              <c:pt idx="3">
                <c:v>43100</c:v>
              </c:pt>
              <c:pt idx="4">
                <c:v>43465</c:v>
              </c:pt>
              <c:pt idx="5">
                <c:v>43830</c:v>
              </c:pt>
              <c:pt idx="6">
                <c:v>44196</c:v>
              </c:pt>
              <c:pt idx="7">
                <c:v>44561</c:v>
              </c:pt>
              <c:pt idx="8">
                <c:v>44926</c:v>
              </c:pt>
              <c:pt idx="9">
                <c:v>45291</c:v>
              </c:pt>
              <c:pt idx="10">
                <c:v>45657</c:v>
              </c:pt>
              <c:pt idx="11">
                <c:v>46022</c:v>
              </c:pt>
              <c:pt idx="12">
                <c:v>46387</c:v>
              </c:pt>
              <c:pt idx="13">
                <c:v>46752</c:v>
              </c:pt>
              <c:pt idx="14">
                <c:v>47118</c:v>
              </c:pt>
              <c:pt idx="15">
                <c:v>47483</c:v>
              </c:pt>
              <c:pt idx="16">
                <c:v>47848</c:v>
              </c:pt>
              <c:pt idx="17">
                <c:v>48213</c:v>
              </c:pt>
              <c:pt idx="18">
                <c:v>48579</c:v>
              </c:pt>
              <c:pt idx="19">
                <c:v>48944</c:v>
              </c:pt>
              <c:pt idx="20">
                <c:v>49309</c:v>
              </c:pt>
              <c:pt idx="21">
                <c:v>49674</c:v>
              </c:pt>
              <c:pt idx="22">
                <c:v>50040</c:v>
              </c:pt>
              <c:pt idx="23">
                <c:v>50405</c:v>
              </c:pt>
              <c:pt idx="24">
                <c:v>50770</c:v>
              </c:pt>
              <c:pt idx="25">
                <c:v>51135</c:v>
              </c:pt>
              <c:pt idx="26">
                <c:v>51501</c:v>
              </c:pt>
              <c:pt idx="27">
                <c:v>51866</c:v>
              </c:pt>
              <c:pt idx="28">
                <c:v>52231</c:v>
              </c:pt>
              <c:pt idx="29">
                <c:v>52596</c:v>
              </c:pt>
              <c:pt idx="30">
                <c:v>52962</c:v>
              </c:pt>
              <c:pt idx="31">
                <c:v>53327</c:v>
              </c:pt>
              <c:pt idx="32">
                <c:v>53692</c:v>
              </c:pt>
              <c:pt idx="33">
                <c:v>54057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cat>
          <c: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71688.439019927289</c:v>
              </c:pt>
              <c:pt idx="3">
                <c:v>232021.68532701445</c:v>
              </c:pt>
              <c:pt idx="4">
                <c:v>858747.60851886601</c:v>
              </c:pt>
              <c:pt idx="5">
                <c:v>2994472.312415957</c:v>
              </c:pt>
              <c:pt idx="6">
                <c:v>4521550.9206424262</c:v>
              </c:pt>
              <c:pt idx="7">
                <c:v>2574408.2148335609</c:v>
              </c:pt>
              <c:pt idx="8">
                <c:v>204945.28073553657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1-0B47-4AF5-9D8D-5E5CCD919EEF}"/>
            </c:ext>
          </c:extLst>
        </c:ser>
        <c:ser>
          <c:idx val="3"/>
          <c:order val="2"/>
          <c:tx>
            <c:v>Corporation tax paid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invertIfNegative val="0"/>
          <c:cat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42735</c:v>
              </c:pt>
              <c:pt idx="3">
                <c:v>43100</c:v>
              </c:pt>
              <c:pt idx="4">
                <c:v>43465</c:v>
              </c:pt>
              <c:pt idx="5">
                <c:v>43830</c:v>
              </c:pt>
              <c:pt idx="6">
                <c:v>44196</c:v>
              </c:pt>
              <c:pt idx="7">
                <c:v>44561</c:v>
              </c:pt>
              <c:pt idx="8">
                <c:v>44926</c:v>
              </c:pt>
              <c:pt idx="9">
                <c:v>45291</c:v>
              </c:pt>
              <c:pt idx="10">
                <c:v>45657</c:v>
              </c:pt>
              <c:pt idx="11">
                <c:v>46022</c:v>
              </c:pt>
              <c:pt idx="12">
                <c:v>46387</c:v>
              </c:pt>
              <c:pt idx="13">
                <c:v>46752</c:v>
              </c:pt>
              <c:pt idx="14">
                <c:v>47118</c:v>
              </c:pt>
              <c:pt idx="15">
                <c:v>47483</c:v>
              </c:pt>
              <c:pt idx="16">
                <c:v>47848</c:v>
              </c:pt>
              <c:pt idx="17">
                <c:v>48213</c:v>
              </c:pt>
              <c:pt idx="18">
                <c:v>48579</c:v>
              </c:pt>
              <c:pt idx="19">
                <c:v>48944</c:v>
              </c:pt>
              <c:pt idx="20">
                <c:v>49309</c:v>
              </c:pt>
              <c:pt idx="21">
                <c:v>49674</c:v>
              </c:pt>
              <c:pt idx="22">
                <c:v>50040</c:v>
              </c:pt>
              <c:pt idx="23">
                <c:v>50405</c:v>
              </c:pt>
              <c:pt idx="24">
                <c:v>50770</c:v>
              </c:pt>
              <c:pt idx="25">
                <c:v>51135</c:v>
              </c:pt>
              <c:pt idx="26">
                <c:v>51501</c:v>
              </c:pt>
              <c:pt idx="27">
                <c:v>51866</c:v>
              </c:pt>
              <c:pt idx="28">
                <c:v>52231</c:v>
              </c:pt>
              <c:pt idx="29">
                <c:v>52596</c:v>
              </c:pt>
              <c:pt idx="30">
                <c:v>52962</c:v>
              </c:pt>
              <c:pt idx="31">
                <c:v>53327</c:v>
              </c:pt>
              <c:pt idx="32">
                <c:v>53692</c:v>
              </c:pt>
              <c:pt idx="33">
                <c:v>54057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cat>
          <c: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375103.41679255117</c:v>
              </c:pt>
              <c:pt idx="10">
                <c:v>686471.46761784656</c:v>
              </c:pt>
              <c:pt idx="11">
                <c:v>851246.19336861931</c:v>
              </c:pt>
              <c:pt idx="12">
                <c:v>903681.55848430539</c:v>
              </c:pt>
              <c:pt idx="13">
                <c:v>974201.74531941442</c:v>
              </c:pt>
              <c:pt idx="14">
                <c:v>1033682.3850664711</c:v>
              </c:pt>
              <c:pt idx="15">
                <c:v>1087507.2272817779</c:v>
              </c:pt>
              <c:pt idx="16">
                <c:v>1111069.074557344</c:v>
              </c:pt>
              <c:pt idx="17">
                <c:v>1172911.7253708551</c:v>
              </c:pt>
              <c:pt idx="18">
                <c:v>1224921.8492298471</c:v>
              </c:pt>
              <c:pt idx="19">
                <c:v>1272009.3281280794</c:v>
              </c:pt>
              <c:pt idx="20">
                <c:v>1286492.0176372002</c:v>
              </c:pt>
              <c:pt idx="21">
                <c:v>1345219.6840612781</c:v>
              </c:pt>
              <c:pt idx="22">
                <c:v>1392858.4038420902</c:v>
              </c:pt>
              <c:pt idx="23">
                <c:v>1435456.9048753183</c:v>
              </c:pt>
              <c:pt idx="24">
                <c:v>1442691.6614729383</c:v>
              </c:pt>
              <c:pt idx="25">
                <c:v>1499621.0616096598</c:v>
              </c:pt>
              <c:pt idx="26">
                <c:v>1543773.9099129811</c:v>
              </c:pt>
              <c:pt idx="27">
                <c:v>1582528.6024497116</c:v>
              </c:pt>
              <c:pt idx="28">
                <c:v>1582297.3489665461</c:v>
              </c:pt>
              <c:pt idx="29">
                <c:v>1639283.2421892793</c:v>
              </c:pt>
              <c:pt idx="30">
                <c:v>1681585.7903425782</c:v>
              </c:pt>
              <c:pt idx="31">
                <c:v>1717948.4392429132</c:v>
              </c:pt>
              <c:pt idx="32">
                <c:v>1701245.8663411271</c:v>
              </c:pt>
              <c:pt idx="33">
                <c:v>282782.65899320878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2-0B47-4AF5-9D8D-5E5CCD919EEF}"/>
            </c:ext>
          </c:extLst>
        </c:ser>
        <c:ser>
          <c:idx val="4"/>
          <c:order val="3"/>
          <c:tx>
            <c:v>Equity redemption</c:v>
          </c:tx>
          <c:spPr>
            <a:solidFill>
              <a:srgbClr val="92D050"/>
            </a:solidFill>
          </c:spPr>
          <c:invertIfNegative val="0"/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B47-4AF5-9D8D-5E5CCD919EEF}"/>
              </c:ext>
            </c:extLst>
          </c:dPt>
          <c:cat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42735</c:v>
              </c:pt>
              <c:pt idx="3">
                <c:v>43100</c:v>
              </c:pt>
              <c:pt idx="4">
                <c:v>43465</c:v>
              </c:pt>
              <c:pt idx="5">
                <c:v>43830</c:v>
              </c:pt>
              <c:pt idx="6">
                <c:v>44196</c:v>
              </c:pt>
              <c:pt idx="7">
                <c:v>44561</c:v>
              </c:pt>
              <c:pt idx="8">
                <c:v>44926</c:v>
              </c:pt>
              <c:pt idx="9">
                <c:v>45291</c:v>
              </c:pt>
              <c:pt idx="10">
                <c:v>45657</c:v>
              </c:pt>
              <c:pt idx="11">
                <c:v>46022</c:v>
              </c:pt>
              <c:pt idx="12">
                <c:v>46387</c:v>
              </c:pt>
              <c:pt idx="13">
                <c:v>46752</c:v>
              </c:pt>
              <c:pt idx="14">
                <c:v>47118</c:v>
              </c:pt>
              <c:pt idx="15">
                <c:v>47483</c:v>
              </c:pt>
              <c:pt idx="16">
                <c:v>47848</c:v>
              </c:pt>
              <c:pt idx="17">
                <c:v>48213</c:v>
              </c:pt>
              <c:pt idx="18">
                <c:v>48579</c:v>
              </c:pt>
              <c:pt idx="19">
                <c:v>48944</c:v>
              </c:pt>
              <c:pt idx="20">
                <c:v>49309</c:v>
              </c:pt>
              <c:pt idx="21">
                <c:v>49674</c:v>
              </c:pt>
              <c:pt idx="22">
                <c:v>50040</c:v>
              </c:pt>
              <c:pt idx="23">
                <c:v>50405</c:v>
              </c:pt>
              <c:pt idx="24">
                <c:v>50770</c:v>
              </c:pt>
              <c:pt idx="25">
                <c:v>51135</c:v>
              </c:pt>
              <c:pt idx="26">
                <c:v>51501</c:v>
              </c:pt>
              <c:pt idx="27">
                <c:v>51866</c:v>
              </c:pt>
              <c:pt idx="28">
                <c:v>52231</c:v>
              </c:pt>
              <c:pt idx="29">
                <c:v>52596</c:v>
              </c:pt>
              <c:pt idx="30">
                <c:v>52962</c:v>
              </c:pt>
              <c:pt idx="31">
                <c:v>53327</c:v>
              </c:pt>
              <c:pt idx="32">
                <c:v>53692</c:v>
              </c:pt>
              <c:pt idx="33">
                <c:v>54057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cat>
          <c: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11252889.180757752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4-0B47-4AF5-9D8D-5E5CCD919EEF}"/>
            </c:ext>
          </c:extLst>
        </c:ser>
        <c:ser>
          <c:idx val="5"/>
          <c:order val="4"/>
          <c:tx>
            <c:v>Withholding tax due &amp; paid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42735</c:v>
              </c:pt>
              <c:pt idx="3">
                <c:v>43100</c:v>
              </c:pt>
              <c:pt idx="4">
                <c:v>43465</c:v>
              </c:pt>
              <c:pt idx="5">
                <c:v>43830</c:v>
              </c:pt>
              <c:pt idx="6">
                <c:v>44196</c:v>
              </c:pt>
              <c:pt idx="7">
                <c:v>44561</c:v>
              </c:pt>
              <c:pt idx="8">
                <c:v>44926</c:v>
              </c:pt>
              <c:pt idx="9">
                <c:v>45291</c:v>
              </c:pt>
              <c:pt idx="10">
                <c:v>45657</c:v>
              </c:pt>
              <c:pt idx="11">
                <c:v>46022</c:v>
              </c:pt>
              <c:pt idx="12">
                <c:v>46387</c:v>
              </c:pt>
              <c:pt idx="13">
                <c:v>46752</c:v>
              </c:pt>
              <c:pt idx="14">
                <c:v>47118</c:v>
              </c:pt>
              <c:pt idx="15">
                <c:v>47483</c:v>
              </c:pt>
              <c:pt idx="16">
                <c:v>47848</c:v>
              </c:pt>
              <c:pt idx="17">
                <c:v>48213</c:v>
              </c:pt>
              <c:pt idx="18">
                <c:v>48579</c:v>
              </c:pt>
              <c:pt idx="19">
                <c:v>48944</c:v>
              </c:pt>
              <c:pt idx="20">
                <c:v>49309</c:v>
              </c:pt>
              <c:pt idx="21">
                <c:v>49674</c:v>
              </c:pt>
              <c:pt idx="22">
                <c:v>50040</c:v>
              </c:pt>
              <c:pt idx="23">
                <c:v>50405</c:v>
              </c:pt>
              <c:pt idx="24">
                <c:v>50770</c:v>
              </c:pt>
              <c:pt idx="25">
                <c:v>51135</c:v>
              </c:pt>
              <c:pt idx="26">
                <c:v>51501</c:v>
              </c:pt>
              <c:pt idx="27">
                <c:v>51866</c:v>
              </c:pt>
              <c:pt idx="28">
                <c:v>52231</c:v>
              </c:pt>
              <c:pt idx="29">
                <c:v>52596</c:v>
              </c:pt>
              <c:pt idx="30">
                <c:v>52962</c:v>
              </c:pt>
              <c:pt idx="31">
                <c:v>53327</c:v>
              </c:pt>
              <c:pt idx="32">
                <c:v>53692</c:v>
              </c:pt>
              <c:pt idx="33">
                <c:v>54057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cat>
          <c: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26388.928552032066</c:v>
              </c:pt>
              <c:pt idx="9">
                <c:v>198872.85664998027</c:v>
              </c:pt>
              <c:pt idx="10">
                <c:v>219227.94398847577</c:v>
              </c:pt>
              <c:pt idx="11">
                <c:v>242744.10839636868</c:v>
              </c:pt>
              <c:pt idx="12">
                <c:v>242398.94090058038</c:v>
              </c:pt>
              <c:pt idx="13">
                <c:v>252922.17355162694</c:v>
              </c:pt>
              <c:pt idx="14">
                <c:v>259109.79830484602</c:v>
              </c:pt>
              <c:pt idx="15">
                <c:v>265417.15211331536</c:v>
              </c:pt>
              <c:pt idx="16">
                <c:v>263979.52923372464</c:v>
              </c:pt>
              <c:pt idx="17">
                <c:v>275486.8736178758</c:v>
              </c:pt>
              <c:pt idx="18">
                <c:v>282261.72924396856</c:v>
              </c:pt>
              <c:pt idx="19">
                <c:v>289153.39305041963</c:v>
              </c:pt>
              <c:pt idx="20">
                <c:v>287386.14010783134</c:v>
              </c:pt>
              <c:pt idx="21">
                <c:v>300183.6713756242</c:v>
              </c:pt>
              <c:pt idx="22">
                <c:v>307363.30733317294</c:v>
              </c:pt>
              <c:pt idx="23">
                <c:v>314615.23103619902</c:v>
              </c:pt>
              <c:pt idx="24">
                <c:v>312274.82168763614</c:v>
              </c:pt>
              <c:pt idx="25">
                <c:v>326058.95478586876</c:v>
              </c:pt>
              <c:pt idx="26">
                <c:v>333303.16296236619</c:v>
              </c:pt>
              <c:pt idx="27">
                <c:v>340580.04878144409</c:v>
              </c:pt>
              <c:pt idx="28">
                <c:v>337146.89283202554</c:v>
              </c:pt>
              <c:pt idx="29">
                <c:v>352067.84909498965</c:v>
              </c:pt>
              <c:pt idx="30">
                <c:v>359378.81879896414</c:v>
              </c:pt>
              <c:pt idx="31">
                <c:v>366703.56927654223</c:v>
              </c:pt>
              <c:pt idx="32">
                <c:v>359306.76122217777</c:v>
              </c:pt>
              <c:pt idx="33">
                <c:v>53988.873406687148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5-0B47-4AF5-9D8D-5E5CCD919EEF}"/>
            </c:ext>
          </c:extLst>
        </c:ser>
        <c:ser>
          <c:idx val="7"/>
          <c:order val="5"/>
          <c:tx>
            <c:v>Dividend declared &amp; paid</c:v>
          </c:tx>
          <c:spPr>
            <a:solidFill>
              <a:schemeClr val="accent4">
                <a:lumMod val="75000"/>
              </a:schemeClr>
            </a:solidFill>
            <a:ln w="6350" cmpd="sng"/>
          </c:spPr>
          <c:invertIfNegative val="0"/>
          <c:cat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42735</c:v>
              </c:pt>
              <c:pt idx="3">
                <c:v>43100</c:v>
              </c:pt>
              <c:pt idx="4">
                <c:v>43465</c:v>
              </c:pt>
              <c:pt idx="5">
                <c:v>43830</c:v>
              </c:pt>
              <c:pt idx="6">
                <c:v>44196</c:v>
              </c:pt>
              <c:pt idx="7">
                <c:v>44561</c:v>
              </c:pt>
              <c:pt idx="8">
                <c:v>44926</c:v>
              </c:pt>
              <c:pt idx="9">
                <c:v>45291</c:v>
              </c:pt>
              <c:pt idx="10">
                <c:v>45657</c:v>
              </c:pt>
              <c:pt idx="11">
                <c:v>46022</c:v>
              </c:pt>
              <c:pt idx="12">
                <c:v>46387</c:v>
              </c:pt>
              <c:pt idx="13">
                <c:v>46752</c:v>
              </c:pt>
              <c:pt idx="14">
                <c:v>47118</c:v>
              </c:pt>
              <c:pt idx="15">
                <c:v>47483</c:v>
              </c:pt>
              <c:pt idx="16">
                <c:v>47848</c:v>
              </c:pt>
              <c:pt idx="17">
                <c:v>48213</c:v>
              </c:pt>
              <c:pt idx="18">
                <c:v>48579</c:v>
              </c:pt>
              <c:pt idx="19">
                <c:v>48944</c:v>
              </c:pt>
              <c:pt idx="20">
                <c:v>49309</c:v>
              </c:pt>
              <c:pt idx="21">
                <c:v>49674</c:v>
              </c:pt>
              <c:pt idx="22">
                <c:v>50040</c:v>
              </c:pt>
              <c:pt idx="23">
                <c:v>50405</c:v>
              </c:pt>
              <c:pt idx="24">
                <c:v>50770</c:v>
              </c:pt>
              <c:pt idx="25">
                <c:v>51135</c:v>
              </c:pt>
              <c:pt idx="26">
                <c:v>51501</c:v>
              </c:pt>
              <c:pt idx="27">
                <c:v>51866</c:v>
              </c:pt>
              <c:pt idx="28">
                <c:v>52231</c:v>
              </c:pt>
              <c:pt idx="29">
                <c:v>52596</c:v>
              </c:pt>
              <c:pt idx="30">
                <c:v>52962</c:v>
              </c:pt>
              <c:pt idx="31">
                <c:v>53327</c:v>
              </c:pt>
              <c:pt idx="32">
                <c:v>53692</c:v>
              </c:pt>
              <c:pt idx="33">
                <c:v>54057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cat>
          <c: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237500.35696828857</c:v>
              </c:pt>
              <c:pt idx="9">
                <c:v>1789855.7098498223</c:v>
              </c:pt>
              <c:pt idx="10">
                <c:v>1973051.4958962819</c:v>
              </c:pt>
              <c:pt idx="11">
                <c:v>2184696.975567318</c:v>
              </c:pt>
              <c:pt idx="12">
                <c:v>2181590.468105223</c:v>
              </c:pt>
              <c:pt idx="13">
                <c:v>2276299.5619646423</c:v>
              </c:pt>
              <c:pt idx="14">
                <c:v>2331988.1847436139</c:v>
              </c:pt>
              <c:pt idx="15">
                <c:v>2388754.3690198385</c:v>
              </c:pt>
              <c:pt idx="16">
                <c:v>2375815.7631035214</c:v>
              </c:pt>
              <c:pt idx="17">
                <c:v>2479381.8625608822</c:v>
              </c:pt>
              <c:pt idx="18">
                <c:v>2540355.5631957166</c:v>
              </c:pt>
              <c:pt idx="19">
                <c:v>2602380.5374537767</c:v>
              </c:pt>
              <c:pt idx="20">
                <c:v>2586475.2609704817</c:v>
              </c:pt>
              <c:pt idx="21">
                <c:v>2701653.0423806175</c:v>
              </c:pt>
              <c:pt idx="22">
                <c:v>2766269.7659985567</c:v>
              </c:pt>
              <c:pt idx="23">
                <c:v>2831537.0793257905</c:v>
              </c:pt>
              <c:pt idx="24">
                <c:v>2810473.3951887256</c:v>
              </c:pt>
              <c:pt idx="25">
                <c:v>2934530.5930728186</c:v>
              </c:pt>
              <c:pt idx="26">
                <c:v>2999728.4666612954</c:v>
              </c:pt>
              <c:pt idx="27">
                <c:v>3065220.4390329961</c:v>
              </c:pt>
              <c:pt idx="28">
                <c:v>3034322.0354882297</c:v>
              </c:pt>
              <c:pt idx="29">
                <c:v>3168610.6418549065</c:v>
              </c:pt>
              <c:pt idx="30">
                <c:v>3234409.3691906771</c:v>
              </c:pt>
              <c:pt idx="31">
                <c:v>3300332.1234888798</c:v>
              </c:pt>
              <c:pt idx="32">
                <c:v>3233760.8509995998</c:v>
              </c:pt>
              <c:pt idx="33">
                <c:v>485899.86066018429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6-0B47-4AF5-9D8D-5E5CCD919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0805888"/>
        <c:axId val="150832640"/>
      </c:barChart>
      <c:dateAx>
        <c:axId val="15080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yyyy;@" sourceLinked="0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50832640"/>
        <c:crosses val="autoZero"/>
        <c:auto val="1"/>
        <c:lblOffset val="100"/>
        <c:baseTimeUnit val="years"/>
        <c:minorUnit val="1"/>
        <c:minorTimeUnit val="years"/>
      </c:dateAx>
      <c:valAx>
        <c:axId val="150832640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USD 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50805888"/>
        <c:crosses val="autoZero"/>
        <c:crossBetween val="between"/>
      </c:valAx>
      <c:spPr>
        <a:ln w="3175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" l="0.750000000000004" r="0.75000000000000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7"/>
          <c:order val="0"/>
          <c:tx>
            <c:strRef>
              <c:f>Analysis!$E$267</c:f>
              <c:strCache>
                <c:ptCount val="1"/>
                <c:pt idx="0">
                  <c:v> Capital expenditure POS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Analysis!$J$254:$CA$254</c:f>
              <c:numCache>
                <c:formatCode>dd\ mmm\ yy_);\(###0\);"-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46752</c:v>
                </c:pt>
                <c:pt idx="6">
                  <c:v>47118</c:v>
                </c:pt>
                <c:pt idx="7">
                  <c:v>47483</c:v>
                </c:pt>
                <c:pt idx="8">
                  <c:v>47848</c:v>
                </c:pt>
                <c:pt idx="9">
                  <c:v>48213</c:v>
                </c:pt>
                <c:pt idx="10">
                  <c:v>48579</c:v>
                </c:pt>
                <c:pt idx="11">
                  <c:v>48944</c:v>
                </c:pt>
                <c:pt idx="12">
                  <c:v>49309</c:v>
                </c:pt>
                <c:pt idx="13">
                  <c:v>49674</c:v>
                </c:pt>
                <c:pt idx="14">
                  <c:v>50040</c:v>
                </c:pt>
                <c:pt idx="15">
                  <c:v>50405</c:v>
                </c:pt>
                <c:pt idx="16">
                  <c:v>50770</c:v>
                </c:pt>
                <c:pt idx="17">
                  <c:v>51135</c:v>
                </c:pt>
                <c:pt idx="18">
                  <c:v>51501</c:v>
                </c:pt>
                <c:pt idx="19">
                  <c:v>51866</c:v>
                </c:pt>
                <c:pt idx="20">
                  <c:v>52231</c:v>
                </c:pt>
                <c:pt idx="21">
                  <c:v>52596</c:v>
                </c:pt>
                <c:pt idx="22">
                  <c:v>52962</c:v>
                </c:pt>
                <c:pt idx="23">
                  <c:v>53327</c:v>
                </c:pt>
                <c:pt idx="24">
                  <c:v>53692</c:v>
                </c:pt>
                <c:pt idx="25">
                  <c:v>54057</c:v>
                </c:pt>
                <c:pt idx="26">
                  <c:v>54423</c:v>
                </c:pt>
                <c:pt idx="27">
                  <c:v>54788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cat>
          <c:val>
            <c:numRef>
              <c:f>Analysis!$J$267:$CA$267</c:f>
              <c:numCache>
                <c:formatCode>#,##0_);\(#,##0\);"-  ";" "@" "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173.51598719186759</c:v>
                </c:pt>
                <c:pt idx="6">
                  <c:v>173.87742307073282</c:v>
                </c:pt>
                <c:pt idx="7">
                  <c:v>173.87742307073285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77-4109-A420-E586826F2DDB}"/>
            </c:ext>
          </c:extLst>
        </c:ser>
        <c:ser>
          <c:idx val="0"/>
          <c:order val="1"/>
          <c:tx>
            <c:strRef>
              <c:f>Analysis!$E$266</c:f>
              <c:strCache>
                <c:ptCount val="1"/>
                <c:pt idx="0">
                  <c:v> Operating costs POS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Analysis!$J$254:$CA$254</c:f>
              <c:numCache>
                <c:formatCode>dd\ mmm\ yy_);\(###0\);"-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46752</c:v>
                </c:pt>
                <c:pt idx="6">
                  <c:v>47118</c:v>
                </c:pt>
                <c:pt idx="7">
                  <c:v>47483</c:v>
                </c:pt>
                <c:pt idx="8">
                  <c:v>47848</c:v>
                </c:pt>
                <c:pt idx="9">
                  <c:v>48213</c:v>
                </c:pt>
                <c:pt idx="10">
                  <c:v>48579</c:v>
                </c:pt>
                <c:pt idx="11">
                  <c:v>48944</c:v>
                </c:pt>
                <c:pt idx="12">
                  <c:v>49309</c:v>
                </c:pt>
                <c:pt idx="13">
                  <c:v>49674</c:v>
                </c:pt>
                <c:pt idx="14">
                  <c:v>50040</c:v>
                </c:pt>
                <c:pt idx="15">
                  <c:v>50405</c:v>
                </c:pt>
                <c:pt idx="16">
                  <c:v>50770</c:v>
                </c:pt>
                <c:pt idx="17">
                  <c:v>51135</c:v>
                </c:pt>
                <c:pt idx="18">
                  <c:v>51501</c:v>
                </c:pt>
                <c:pt idx="19">
                  <c:v>51866</c:v>
                </c:pt>
                <c:pt idx="20">
                  <c:v>52231</c:v>
                </c:pt>
                <c:pt idx="21">
                  <c:v>52596</c:v>
                </c:pt>
                <c:pt idx="22">
                  <c:v>52962</c:v>
                </c:pt>
                <c:pt idx="23">
                  <c:v>53327</c:v>
                </c:pt>
                <c:pt idx="24">
                  <c:v>53692</c:v>
                </c:pt>
                <c:pt idx="25">
                  <c:v>54057</c:v>
                </c:pt>
                <c:pt idx="26">
                  <c:v>54423</c:v>
                </c:pt>
                <c:pt idx="27">
                  <c:v>54788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cat>
          <c:val>
            <c:numRef>
              <c:f>Analysis!$J$277:$CA$277</c:f>
              <c:numCache>
                <c:formatCode>#,##0_);\(#,##0\);"-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140.50170777716738</c:v>
                </c:pt>
                <c:pt idx="9">
                  <c:v>140.50170777716738</c:v>
                </c:pt>
                <c:pt idx="10">
                  <c:v>140.83557204505004</c:v>
                </c:pt>
                <c:pt idx="11">
                  <c:v>140.50170777716738</c:v>
                </c:pt>
                <c:pt idx="12">
                  <c:v>140.50170777716738</c:v>
                </c:pt>
                <c:pt idx="13">
                  <c:v>140.50170777716738</c:v>
                </c:pt>
                <c:pt idx="14">
                  <c:v>140.83557204505004</c:v>
                </c:pt>
                <c:pt idx="15">
                  <c:v>140.50170777716738</c:v>
                </c:pt>
                <c:pt idx="16">
                  <c:v>140.50170777716738</c:v>
                </c:pt>
                <c:pt idx="17">
                  <c:v>140.50170777716738</c:v>
                </c:pt>
                <c:pt idx="18">
                  <c:v>140.83557204505004</c:v>
                </c:pt>
                <c:pt idx="19">
                  <c:v>140.50170777716738</c:v>
                </c:pt>
                <c:pt idx="20">
                  <c:v>140.50170777716738</c:v>
                </c:pt>
                <c:pt idx="21">
                  <c:v>140.50170777716738</c:v>
                </c:pt>
                <c:pt idx="22">
                  <c:v>140.83557204505004</c:v>
                </c:pt>
                <c:pt idx="23">
                  <c:v>140.50170777716738</c:v>
                </c:pt>
                <c:pt idx="24">
                  <c:v>140.50170777716738</c:v>
                </c:pt>
                <c:pt idx="25">
                  <c:v>140.50170777716738</c:v>
                </c:pt>
                <c:pt idx="26">
                  <c:v>140.83557204505004</c:v>
                </c:pt>
                <c:pt idx="27">
                  <c:v>140.50170777716738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3-46AE-93F3-33FD3A5CFA6E}"/>
            </c:ext>
          </c:extLst>
        </c:ser>
        <c:ser>
          <c:idx val="2"/>
          <c:order val="2"/>
          <c:tx>
            <c:strRef>
              <c:f>Analysis!$E$280</c:f>
              <c:strCache>
                <c:ptCount val="1"/>
                <c:pt idx="0">
                  <c:v> Senior debt interest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Analysis!$J$254:$CA$254</c:f>
              <c:numCache>
                <c:formatCode>dd\ mmm\ yy_);\(###0\);"-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46752</c:v>
                </c:pt>
                <c:pt idx="6">
                  <c:v>47118</c:v>
                </c:pt>
                <c:pt idx="7">
                  <c:v>47483</c:v>
                </c:pt>
                <c:pt idx="8">
                  <c:v>47848</c:v>
                </c:pt>
                <c:pt idx="9">
                  <c:v>48213</c:v>
                </c:pt>
                <c:pt idx="10">
                  <c:v>48579</c:v>
                </c:pt>
                <c:pt idx="11">
                  <c:v>48944</c:v>
                </c:pt>
                <c:pt idx="12">
                  <c:v>49309</c:v>
                </c:pt>
                <c:pt idx="13">
                  <c:v>49674</c:v>
                </c:pt>
                <c:pt idx="14">
                  <c:v>50040</c:v>
                </c:pt>
                <c:pt idx="15">
                  <c:v>50405</c:v>
                </c:pt>
                <c:pt idx="16">
                  <c:v>50770</c:v>
                </c:pt>
                <c:pt idx="17">
                  <c:v>51135</c:v>
                </c:pt>
                <c:pt idx="18">
                  <c:v>51501</c:v>
                </c:pt>
                <c:pt idx="19">
                  <c:v>51866</c:v>
                </c:pt>
                <c:pt idx="20">
                  <c:v>52231</c:v>
                </c:pt>
                <c:pt idx="21">
                  <c:v>52596</c:v>
                </c:pt>
                <c:pt idx="22">
                  <c:v>52962</c:v>
                </c:pt>
                <c:pt idx="23">
                  <c:v>53327</c:v>
                </c:pt>
                <c:pt idx="24">
                  <c:v>53692</c:v>
                </c:pt>
                <c:pt idx="25">
                  <c:v>54057</c:v>
                </c:pt>
                <c:pt idx="26">
                  <c:v>54423</c:v>
                </c:pt>
                <c:pt idx="27">
                  <c:v>54788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cat>
          <c:val>
            <c:numRef>
              <c:f>Analysis!$J$280:$CA$280</c:f>
              <c:numCache>
                <c:formatCode>#,##0_);\(#,##0\);"-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14.621646875</c:v>
                </c:pt>
                <c:pt idx="9">
                  <c:v>12.532840178571428</c:v>
                </c:pt>
                <c:pt idx="10">
                  <c:v>10.472647272504894</c:v>
                </c:pt>
                <c:pt idx="11">
                  <c:v>8.3552267857142848</c:v>
                </c:pt>
                <c:pt idx="12">
                  <c:v>6.266420089285714</c:v>
                </c:pt>
                <c:pt idx="13">
                  <c:v>4.1776133928571424</c:v>
                </c:pt>
                <c:pt idx="14">
                  <c:v>2.0945294545009787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67-4068-BD1D-C28510C58226}"/>
            </c:ext>
          </c:extLst>
        </c:ser>
        <c:ser>
          <c:idx val="3"/>
          <c:order val="3"/>
          <c:tx>
            <c:strRef>
              <c:f>Analysis!$E$281</c:f>
              <c:strCache>
                <c:ptCount val="1"/>
                <c:pt idx="0">
                  <c:v> Senior debt principal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Analysis!$J$254:$CA$254</c:f>
              <c:numCache>
                <c:formatCode>dd\ mmm\ yy_);\(###0\);"-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46752</c:v>
                </c:pt>
                <c:pt idx="6">
                  <c:v>47118</c:v>
                </c:pt>
                <c:pt idx="7">
                  <c:v>47483</c:v>
                </c:pt>
                <c:pt idx="8">
                  <c:v>47848</c:v>
                </c:pt>
                <c:pt idx="9">
                  <c:v>48213</c:v>
                </c:pt>
                <c:pt idx="10">
                  <c:v>48579</c:v>
                </c:pt>
                <c:pt idx="11">
                  <c:v>48944</c:v>
                </c:pt>
                <c:pt idx="12">
                  <c:v>49309</c:v>
                </c:pt>
                <c:pt idx="13">
                  <c:v>49674</c:v>
                </c:pt>
                <c:pt idx="14">
                  <c:v>50040</c:v>
                </c:pt>
                <c:pt idx="15">
                  <c:v>50405</c:v>
                </c:pt>
                <c:pt idx="16">
                  <c:v>50770</c:v>
                </c:pt>
                <c:pt idx="17">
                  <c:v>51135</c:v>
                </c:pt>
                <c:pt idx="18">
                  <c:v>51501</c:v>
                </c:pt>
                <c:pt idx="19">
                  <c:v>51866</c:v>
                </c:pt>
                <c:pt idx="20">
                  <c:v>52231</c:v>
                </c:pt>
                <c:pt idx="21">
                  <c:v>52596</c:v>
                </c:pt>
                <c:pt idx="22">
                  <c:v>52962</c:v>
                </c:pt>
                <c:pt idx="23">
                  <c:v>53327</c:v>
                </c:pt>
                <c:pt idx="24">
                  <c:v>53692</c:v>
                </c:pt>
                <c:pt idx="25">
                  <c:v>54057</c:v>
                </c:pt>
                <c:pt idx="26">
                  <c:v>54423</c:v>
                </c:pt>
                <c:pt idx="27">
                  <c:v>54788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cat>
          <c:val>
            <c:numRef>
              <c:f>Analysis!$J$281:$CA$281</c:f>
              <c:numCache>
                <c:formatCode>#,##0_);\(#,##0\);"-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40.956994047619048</c:v>
                </c:pt>
                <c:pt idx="9">
                  <c:v>40.956994047619048</c:v>
                </c:pt>
                <c:pt idx="10">
                  <c:v>40.956994047619048</c:v>
                </c:pt>
                <c:pt idx="11">
                  <c:v>40.956994047619048</c:v>
                </c:pt>
                <c:pt idx="12">
                  <c:v>40.956994047619048</c:v>
                </c:pt>
                <c:pt idx="13">
                  <c:v>40.956994047619048</c:v>
                </c:pt>
                <c:pt idx="14">
                  <c:v>40.956994047619048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67-4068-BD1D-C28510C58226}"/>
            </c:ext>
          </c:extLst>
        </c:ser>
        <c:ser>
          <c:idx val="4"/>
          <c:order val="4"/>
          <c:tx>
            <c:strRef>
              <c:f>Analysis!$E$282</c:f>
              <c:strCache>
                <c:ptCount val="1"/>
                <c:pt idx="0">
                  <c:v> Equity redemption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36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64-4EC0-9E44-AEA300E2AB9C}"/>
              </c:ext>
            </c:extLst>
          </c:dPt>
          <c:cat>
            <c:numRef>
              <c:f>Analysis!$J$254:$CA$254</c:f>
              <c:numCache>
                <c:formatCode>dd\ mmm\ yy_);\(###0\);"-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46752</c:v>
                </c:pt>
                <c:pt idx="6">
                  <c:v>47118</c:v>
                </c:pt>
                <c:pt idx="7">
                  <c:v>47483</c:v>
                </c:pt>
                <c:pt idx="8">
                  <c:v>47848</c:v>
                </c:pt>
                <c:pt idx="9">
                  <c:v>48213</c:v>
                </c:pt>
                <c:pt idx="10">
                  <c:v>48579</c:v>
                </c:pt>
                <c:pt idx="11">
                  <c:v>48944</c:v>
                </c:pt>
                <c:pt idx="12">
                  <c:v>49309</c:v>
                </c:pt>
                <c:pt idx="13">
                  <c:v>49674</c:v>
                </c:pt>
                <c:pt idx="14">
                  <c:v>50040</c:v>
                </c:pt>
                <c:pt idx="15">
                  <c:v>50405</c:v>
                </c:pt>
                <c:pt idx="16">
                  <c:v>50770</c:v>
                </c:pt>
                <c:pt idx="17">
                  <c:v>51135</c:v>
                </c:pt>
                <c:pt idx="18">
                  <c:v>51501</c:v>
                </c:pt>
                <c:pt idx="19">
                  <c:v>51866</c:v>
                </c:pt>
                <c:pt idx="20">
                  <c:v>52231</c:v>
                </c:pt>
                <c:pt idx="21">
                  <c:v>52596</c:v>
                </c:pt>
                <c:pt idx="22">
                  <c:v>52962</c:v>
                </c:pt>
                <c:pt idx="23">
                  <c:v>53327</c:v>
                </c:pt>
                <c:pt idx="24">
                  <c:v>53692</c:v>
                </c:pt>
                <c:pt idx="25">
                  <c:v>54057</c:v>
                </c:pt>
                <c:pt idx="26">
                  <c:v>54423</c:v>
                </c:pt>
                <c:pt idx="27">
                  <c:v>54788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cat>
          <c:val>
            <c:numRef>
              <c:f>Analysis!$J$282:$CA$282</c:f>
              <c:numCache>
                <c:formatCode>#,##0_);\(#,##0\);"-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234.57187499999998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67-4068-BD1D-C28510C58226}"/>
            </c:ext>
          </c:extLst>
        </c:ser>
        <c:ser>
          <c:idx val="1"/>
          <c:order val="5"/>
          <c:tx>
            <c:strRef>
              <c:f>Analysis!$E$279</c:f>
              <c:strCache>
                <c:ptCount val="1"/>
                <c:pt idx="0">
                  <c:v> Tax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Analysis!$J$254:$CA$254</c:f>
              <c:numCache>
                <c:formatCode>dd\ mmm\ yy_);\(###0\);"-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46752</c:v>
                </c:pt>
                <c:pt idx="6">
                  <c:v>47118</c:v>
                </c:pt>
                <c:pt idx="7">
                  <c:v>47483</c:v>
                </c:pt>
                <c:pt idx="8">
                  <c:v>47848</c:v>
                </c:pt>
                <c:pt idx="9">
                  <c:v>48213</c:v>
                </c:pt>
                <c:pt idx="10">
                  <c:v>48579</c:v>
                </c:pt>
                <c:pt idx="11">
                  <c:v>48944</c:v>
                </c:pt>
                <c:pt idx="12">
                  <c:v>49309</c:v>
                </c:pt>
                <c:pt idx="13">
                  <c:v>49674</c:v>
                </c:pt>
                <c:pt idx="14">
                  <c:v>50040</c:v>
                </c:pt>
                <c:pt idx="15">
                  <c:v>50405</c:v>
                </c:pt>
                <c:pt idx="16">
                  <c:v>50770</c:v>
                </c:pt>
                <c:pt idx="17">
                  <c:v>51135</c:v>
                </c:pt>
                <c:pt idx="18">
                  <c:v>51501</c:v>
                </c:pt>
                <c:pt idx="19">
                  <c:v>51866</c:v>
                </c:pt>
                <c:pt idx="20">
                  <c:v>52231</c:v>
                </c:pt>
                <c:pt idx="21">
                  <c:v>52596</c:v>
                </c:pt>
                <c:pt idx="22">
                  <c:v>52962</c:v>
                </c:pt>
                <c:pt idx="23">
                  <c:v>53327</c:v>
                </c:pt>
                <c:pt idx="24">
                  <c:v>53692</c:v>
                </c:pt>
                <c:pt idx="25">
                  <c:v>54057</c:v>
                </c:pt>
                <c:pt idx="26">
                  <c:v>54423</c:v>
                </c:pt>
                <c:pt idx="27">
                  <c:v>54788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cat>
          <c:val>
            <c:numRef>
              <c:f>Analysis!$J$279:$CA$279</c:f>
              <c:numCache>
                <c:formatCode>#,##0_);\(#,##0\);"-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18.876416782754866</c:v>
                </c:pt>
                <c:pt idx="9">
                  <c:v>20.263704638409635</c:v>
                </c:pt>
                <c:pt idx="10">
                  <c:v>21.642680204664565</c:v>
                </c:pt>
                <c:pt idx="11">
                  <c:v>22.751060120552484</c:v>
                </c:pt>
                <c:pt idx="12">
                  <c:v>23.869945624123922</c:v>
                </c:pt>
                <c:pt idx="13">
                  <c:v>24.916629904570343</c:v>
                </c:pt>
                <c:pt idx="14">
                  <c:v>25.993411549272803</c:v>
                </c:pt>
                <c:pt idx="15">
                  <c:v>26.821553273106957</c:v>
                </c:pt>
                <c:pt idx="16">
                  <c:v>27.295265498030076</c:v>
                </c:pt>
                <c:pt idx="17">
                  <c:v>27.721606500460886</c:v>
                </c:pt>
                <c:pt idx="18">
                  <c:v>28.201479191750909</c:v>
                </c:pt>
                <c:pt idx="19">
                  <c:v>28.450649614617582</c:v>
                </c:pt>
                <c:pt idx="20">
                  <c:v>28.761452205389645</c:v>
                </c:pt>
                <c:pt idx="21">
                  <c:v>29.041174537084501</c:v>
                </c:pt>
                <c:pt idx="22">
                  <c:v>29.389090424712151</c:v>
                </c:pt>
                <c:pt idx="23">
                  <c:v>29.519499724282699</c:v>
                </c:pt>
                <c:pt idx="24">
                  <c:v>29.723417304088251</c:v>
                </c:pt>
                <c:pt idx="25">
                  <c:v>29.906943125913248</c:v>
                </c:pt>
                <c:pt idx="26">
                  <c:v>30.168282154658026</c:v>
                </c:pt>
                <c:pt idx="27">
                  <c:v>18.179643111296066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7-4068-BD1D-C28510C58226}"/>
            </c:ext>
          </c:extLst>
        </c:ser>
        <c:ser>
          <c:idx val="6"/>
          <c:order val="6"/>
          <c:tx>
            <c:strRef>
              <c:f>Analysis!$E$284</c:f>
              <c:strCache>
                <c:ptCount val="1"/>
                <c:pt idx="0">
                  <c:v> Dividends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Analysis!$J$254:$CA$254</c:f>
              <c:numCache>
                <c:formatCode>dd\ mmm\ yy_);\(###0\);"-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46752</c:v>
                </c:pt>
                <c:pt idx="6">
                  <c:v>47118</c:v>
                </c:pt>
                <c:pt idx="7">
                  <c:v>47483</c:v>
                </c:pt>
                <c:pt idx="8">
                  <c:v>47848</c:v>
                </c:pt>
                <c:pt idx="9">
                  <c:v>48213</c:v>
                </c:pt>
                <c:pt idx="10">
                  <c:v>48579</c:v>
                </c:pt>
                <c:pt idx="11">
                  <c:v>48944</c:v>
                </c:pt>
                <c:pt idx="12">
                  <c:v>49309</c:v>
                </c:pt>
                <c:pt idx="13">
                  <c:v>49674</c:v>
                </c:pt>
                <c:pt idx="14">
                  <c:v>50040</c:v>
                </c:pt>
                <c:pt idx="15">
                  <c:v>50405</c:v>
                </c:pt>
                <c:pt idx="16">
                  <c:v>50770</c:v>
                </c:pt>
                <c:pt idx="17">
                  <c:v>51135</c:v>
                </c:pt>
                <c:pt idx="18">
                  <c:v>51501</c:v>
                </c:pt>
                <c:pt idx="19">
                  <c:v>51866</c:v>
                </c:pt>
                <c:pt idx="20">
                  <c:v>52231</c:v>
                </c:pt>
                <c:pt idx="21">
                  <c:v>52596</c:v>
                </c:pt>
                <c:pt idx="22">
                  <c:v>52962</c:v>
                </c:pt>
                <c:pt idx="23">
                  <c:v>53327</c:v>
                </c:pt>
                <c:pt idx="24">
                  <c:v>53692</c:v>
                </c:pt>
                <c:pt idx="25">
                  <c:v>54057</c:v>
                </c:pt>
                <c:pt idx="26">
                  <c:v>54423</c:v>
                </c:pt>
                <c:pt idx="27">
                  <c:v>54788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cat>
          <c:val>
            <c:numRef>
              <c:f>Analysis!$J$284:$CA$284</c:f>
              <c:numCache>
                <c:formatCode>#,##0_);\(#,##0\);"-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91.643234517458737</c:v>
                </c:pt>
                <c:pt idx="9">
                  <c:v>92.344753358232509</c:v>
                </c:pt>
                <c:pt idx="10">
                  <c:v>93.532106430161434</c:v>
                </c:pt>
                <c:pt idx="11">
                  <c:v>94.035011268946818</c:v>
                </c:pt>
                <c:pt idx="12">
                  <c:v>95.004932461803961</c:v>
                </c:pt>
                <c:pt idx="13">
                  <c:v>96.047054877786096</c:v>
                </c:pt>
                <c:pt idx="14">
                  <c:v>97.559492903557128</c:v>
                </c:pt>
                <c:pt idx="15">
                  <c:v>139.27673894972568</c:v>
                </c:pt>
                <c:pt idx="16">
                  <c:v>138.80302672480258</c:v>
                </c:pt>
                <c:pt idx="17">
                  <c:v>138.37668572237175</c:v>
                </c:pt>
                <c:pt idx="18">
                  <c:v>138.40294876319905</c:v>
                </c:pt>
                <c:pt idx="19">
                  <c:v>111.5841009415484</c:v>
                </c:pt>
                <c:pt idx="20">
                  <c:v>111.27329835077634</c:v>
                </c:pt>
                <c:pt idx="21">
                  <c:v>110.99357601908149</c:v>
                </c:pt>
                <c:pt idx="22">
                  <c:v>111.15179586357112</c:v>
                </c:pt>
                <c:pt idx="23">
                  <c:v>110.51525083188329</c:v>
                </c:pt>
                <c:pt idx="24">
                  <c:v>110.31133325207773</c:v>
                </c:pt>
                <c:pt idx="25">
                  <c:v>110.12780743025274</c:v>
                </c:pt>
                <c:pt idx="26">
                  <c:v>110.37260413362525</c:v>
                </c:pt>
                <c:pt idx="27">
                  <c:v>121.85510744486976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67-4068-BD1D-C28510C58226}"/>
            </c:ext>
          </c:extLst>
        </c:ser>
        <c:ser>
          <c:idx val="5"/>
          <c:order val="7"/>
          <c:tx>
            <c:strRef>
              <c:f>Analysis!$E$283</c:f>
              <c:strCache>
                <c:ptCount val="1"/>
                <c:pt idx="0">
                  <c:v> Withholding tax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Analysis!$J$254:$CA$254</c:f>
              <c:numCache>
                <c:formatCode>dd\ mmm\ yy_);\(###0\);"-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46752</c:v>
                </c:pt>
                <c:pt idx="6">
                  <c:v>47118</c:v>
                </c:pt>
                <c:pt idx="7">
                  <c:v>47483</c:v>
                </c:pt>
                <c:pt idx="8">
                  <c:v>47848</c:v>
                </c:pt>
                <c:pt idx="9">
                  <c:v>48213</c:v>
                </c:pt>
                <c:pt idx="10">
                  <c:v>48579</c:v>
                </c:pt>
                <c:pt idx="11">
                  <c:v>48944</c:v>
                </c:pt>
                <c:pt idx="12">
                  <c:v>49309</c:v>
                </c:pt>
                <c:pt idx="13">
                  <c:v>49674</c:v>
                </c:pt>
                <c:pt idx="14">
                  <c:v>50040</c:v>
                </c:pt>
                <c:pt idx="15">
                  <c:v>50405</c:v>
                </c:pt>
                <c:pt idx="16">
                  <c:v>50770</c:v>
                </c:pt>
                <c:pt idx="17">
                  <c:v>51135</c:v>
                </c:pt>
                <c:pt idx="18">
                  <c:v>51501</c:v>
                </c:pt>
                <c:pt idx="19">
                  <c:v>51866</c:v>
                </c:pt>
                <c:pt idx="20">
                  <c:v>52231</c:v>
                </c:pt>
                <c:pt idx="21">
                  <c:v>52596</c:v>
                </c:pt>
                <c:pt idx="22">
                  <c:v>52962</c:v>
                </c:pt>
                <c:pt idx="23">
                  <c:v>53327</c:v>
                </c:pt>
                <c:pt idx="24">
                  <c:v>53692</c:v>
                </c:pt>
                <c:pt idx="25">
                  <c:v>54057</c:v>
                </c:pt>
                <c:pt idx="26">
                  <c:v>54423</c:v>
                </c:pt>
                <c:pt idx="27">
                  <c:v>54788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cat>
          <c:val>
            <c:numRef>
              <c:f>Analysis!$J$283:$CA$283</c:f>
              <c:numCache>
                <c:formatCode>#,##0_);\(#,##0\);"-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67-4068-BD1D-C28510C58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636495584"/>
        <c:axId val="636494928"/>
      </c:barChart>
      <c:dateAx>
        <c:axId val="63649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494928"/>
        <c:crosses val="autoZero"/>
        <c:auto val="1"/>
        <c:lblOffset val="100"/>
        <c:baseTimeUnit val="years"/>
        <c:majorUnit val="2"/>
        <c:majorTimeUnit val="years"/>
      </c:dateAx>
      <c:valAx>
        <c:axId val="63649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Annual Outflows</a:t>
                </a:r>
                <a:r>
                  <a:rPr lang="en-GB" baseline="0"/>
                  <a:t> (USD million)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;&quot;-  &quot;;&quot; &quot;@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49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34490688285806E-2"/>
          <c:y val="3.7254115148725758E-2"/>
          <c:w val="0.83793663085636805"/>
          <c:h val="0.72935348664970978"/>
        </c:manualLayout>
      </c:layout>
      <c:barChart>
        <c:barDir val="col"/>
        <c:grouping val="stacked"/>
        <c:varyColors val="0"/>
        <c:ser>
          <c:idx val="0"/>
          <c:order val="0"/>
          <c:tx>
            <c:v>Post-tax, pre-financing cash flows</c:v>
          </c:tx>
          <c:spPr>
            <a:solidFill>
              <a:srgbClr val="C54F8A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42735</c:v>
              </c:pt>
              <c:pt idx="3">
                <c:v>43100</c:v>
              </c:pt>
              <c:pt idx="4">
                <c:v>43465</c:v>
              </c:pt>
              <c:pt idx="5">
                <c:v>43830</c:v>
              </c:pt>
              <c:pt idx="6">
                <c:v>44196</c:v>
              </c:pt>
              <c:pt idx="7">
                <c:v>44561</c:v>
              </c:pt>
              <c:pt idx="8">
                <c:v>44926</c:v>
              </c:pt>
              <c:pt idx="9">
                <c:v>45291</c:v>
              </c:pt>
              <c:pt idx="10">
                <c:v>45657</c:v>
              </c:pt>
              <c:pt idx="11">
                <c:v>46022</c:v>
              </c:pt>
              <c:pt idx="12">
                <c:v>46387</c:v>
              </c:pt>
              <c:pt idx="13">
                <c:v>46752</c:v>
              </c:pt>
              <c:pt idx="14">
                <c:v>47118</c:v>
              </c:pt>
              <c:pt idx="15">
                <c:v>47483</c:v>
              </c:pt>
              <c:pt idx="16">
                <c:v>47848</c:v>
              </c:pt>
              <c:pt idx="17">
                <c:v>48213</c:v>
              </c:pt>
              <c:pt idx="18">
                <c:v>48579</c:v>
              </c:pt>
              <c:pt idx="19">
                <c:v>48944</c:v>
              </c:pt>
              <c:pt idx="20">
                <c:v>49309</c:v>
              </c:pt>
              <c:pt idx="21">
                <c:v>49674</c:v>
              </c:pt>
              <c:pt idx="22">
                <c:v>50040</c:v>
              </c:pt>
              <c:pt idx="23">
                <c:v>50405</c:v>
              </c:pt>
              <c:pt idx="24">
                <c:v>50770</c:v>
              </c:pt>
              <c:pt idx="25">
                <c:v>51135</c:v>
              </c:pt>
              <c:pt idx="26">
                <c:v>51501</c:v>
              </c:pt>
              <c:pt idx="27">
                <c:v>51866</c:v>
              </c:pt>
              <c:pt idx="28">
                <c:v>52231</c:v>
              </c:pt>
              <c:pt idx="29">
                <c:v>52596</c:v>
              </c:pt>
              <c:pt idx="30">
                <c:v>52962</c:v>
              </c:pt>
              <c:pt idx="31">
                <c:v>53327</c:v>
              </c:pt>
              <c:pt idx="32">
                <c:v>53692</c:v>
              </c:pt>
              <c:pt idx="33">
                <c:v>54057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cat>
          <c: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-71688.439019927289</c:v>
              </c:pt>
              <c:pt idx="3">
                <c:v>-232021.68532701445</c:v>
              </c:pt>
              <c:pt idx="4">
                <c:v>-858747.60851886601</c:v>
              </c:pt>
              <c:pt idx="5">
                <c:v>-2994472.312415957</c:v>
              </c:pt>
              <c:pt idx="6">
                <c:v>-4521550.9206424262</c:v>
              </c:pt>
              <c:pt idx="7">
                <c:v>-2574408.2148335609</c:v>
              </c:pt>
              <c:pt idx="8">
                <c:v>337035.78565237822</c:v>
              </c:pt>
              <c:pt idx="9">
                <c:v>2246041.6289994745</c:v>
              </c:pt>
              <c:pt idx="10">
                <c:v>2639138.9166789181</c:v>
              </c:pt>
              <c:pt idx="11">
                <c:v>2860390.4922088222</c:v>
              </c:pt>
              <c:pt idx="12">
                <c:v>2881514.3139736485</c:v>
              </c:pt>
              <c:pt idx="13">
                <c:v>2977548.9251300143</c:v>
              </c:pt>
              <c:pt idx="14">
                <c:v>3044090.6367943655</c:v>
              </c:pt>
              <c:pt idx="15">
                <c:v>3103925.6291411407</c:v>
              </c:pt>
              <c:pt idx="16">
                <c:v>3097921.8295351504</c:v>
              </c:pt>
              <c:pt idx="17">
                <c:v>3201580.8264523735</c:v>
              </c:pt>
              <c:pt idx="18">
                <c:v>3274652.1952979388</c:v>
              </c:pt>
              <c:pt idx="19">
                <c:v>3340122.009208662</c:v>
              </c:pt>
              <c:pt idx="20">
                <c:v>3331836.7959002205</c:v>
              </c:pt>
              <c:pt idx="21">
                <c:v>3446963.2954115798</c:v>
              </c:pt>
              <c:pt idx="22">
                <c:v>3525096.4001358594</c:v>
              </c:pt>
              <c:pt idx="23">
                <c:v>3593946.3431477519</c:v>
              </c:pt>
              <c:pt idx="24">
                <c:v>3580931.051459874</c:v>
              </c:pt>
              <c:pt idx="25">
                <c:v>3704527.8212629999</c:v>
              </c:pt>
              <c:pt idx="26">
                <c:v>3784323.5500888191</c:v>
              </c:pt>
              <c:pt idx="27">
                <c:v>3853185.8061095793</c:v>
              </c:pt>
              <c:pt idx="28">
                <c:v>3830348.0500966674</c:v>
              </c:pt>
              <c:pt idx="29">
                <c:v>3963417.848618289</c:v>
              </c:pt>
              <c:pt idx="30">
                <c:v>4045007.7763419482</c:v>
              </c:pt>
              <c:pt idx="31">
                <c:v>4114084.5478037419</c:v>
              </c:pt>
              <c:pt idx="32">
                <c:v>4056162.6480306527</c:v>
              </c:pt>
              <c:pt idx="33">
                <c:v>1102309.3603243134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0-BAAF-4F67-AD6B-7F4507ADD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2340736"/>
        <c:axId val="134214784"/>
      </c:barChart>
      <c:lineChart>
        <c:grouping val="standard"/>
        <c:varyColors val="0"/>
        <c:ser>
          <c:idx val="1"/>
          <c:order val="1"/>
          <c:tx>
            <c:v>Cumulative post-tax, pre-financing cash flows</c:v>
          </c:tx>
          <c:spPr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42735</c:v>
              </c:pt>
              <c:pt idx="3">
                <c:v>43100</c:v>
              </c:pt>
              <c:pt idx="4">
                <c:v>43465</c:v>
              </c:pt>
              <c:pt idx="5">
                <c:v>43830</c:v>
              </c:pt>
              <c:pt idx="6">
                <c:v>44196</c:v>
              </c:pt>
              <c:pt idx="7">
                <c:v>44561</c:v>
              </c:pt>
              <c:pt idx="8">
                <c:v>44926</c:v>
              </c:pt>
              <c:pt idx="9">
                <c:v>45291</c:v>
              </c:pt>
              <c:pt idx="10">
                <c:v>45657</c:v>
              </c:pt>
              <c:pt idx="11">
                <c:v>46022</c:v>
              </c:pt>
              <c:pt idx="12">
                <c:v>46387</c:v>
              </c:pt>
              <c:pt idx="13">
                <c:v>46752</c:v>
              </c:pt>
              <c:pt idx="14">
                <c:v>47118</c:v>
              </c:pt>
              <c:pt idx="15">
                <c:v>47483</c:v>
              </c:pt>
              <c:pt idx="16">
                <c:v>47848</c:v>
              </c:pt>
              <c:pt idx="17">
                <c:v>48213</c:v>
              </c:pt>
              <c:pt idx="18">
                <c:v>48579</c:v>
              </c:pt>
              <c:pt idx="19">
                <c:v>48944</c:v>
              </c:pt>
              <c:pt idx="20">
                <c:v>49309</c:v>
              </c:pt>
              <c:pt idx="21">
                <c:v>49674</c:v>
              </c:pt>
              <c:pt idx="22">
                <c:v>50040</c:v>
              </c:pt>
              <c:pt idx="23">
                <c:v>50405</c:v>
              </c:pt>
              <c:pt idx="24">
                <c:v>50770</c:v>
              </c:pt>
              <c:pt idx="25">
                <c:v>51135</c:v>
              </c:pt>
              <c:pt idx="26">
                <c:v>51501</c:v>
              </c:pt>
              <c:pt idx="27">
                <c:v>51866</c:v>
              </c:pt>
              <c:pt idx="28">
                <c:v>52231</c:v>
              </c:pt>
              <c:pt idx="29">
                <c:v>52596</c:v>
              </c:pt>
              <c:pt idx="30">
                <c:v>52962</c:v>
              </c:pt>
              <c:pt idx="31">
                <c:v>53327</c:v>
              </c:pt>
              <c:pt idx="32">
                <c:v>53692</c:v>
              </c:pt>
              <c:pt idx="33">
                <c:v>54057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cat>
          <c: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-71688.439019927289</c:v>
              </c:pt>
              <c:pt idx="3">
                <c:v>-303710.12434694171</c:v>
              </c:pt>
              <c:pt idx="4">
                <c:v>-1162457.7328658076</c:v>
              </c:pt>
              <c:pt idx="5">
                <c:v>-4156930.0452817646</c:v>
              </c:pt>
              <c:pt idx="6">
                <c:v>-8678480.9659241904</c:v>
              </c:pt>
              <c:pt idx="7">
                <c:v>-11252889.180757752</c:v>
              </c:pt>
              <c:pt idx="8">
                <c:v>-10915853.395105373</c:v>
              </c:pt>
              <c:pt idx="9">
                <c:v>-8669811.7661058977</c:v>
              </c:pt>
              <c:pt idx="10">
                <c:v>-6030672.8494269792</c:v>
              </c:pt>
              <c:pt idx="11">
                <c:v>-3170282.357218157</c:v>
              </c:pt>
              <c:pt idx="12">
                <c:v>-288768.04324450856</c:v>
              </c:pt>
              <c:pt idx="13">
                <c:v>2688780.8818855057</c:v>
              </c:pt>
              <c:pt idx="14">
                <c:v>5732871.5186798712</c:v>
              </c:pt>
              <c:pt idx="15">
                <c:v>8836797.1478210129</c:v>
              </c:pt>
              <c:pt idx="16">
                <c:v>11934718.977356164</c:v>
              </c:pt>
              <c:pt idx="17">
                <c:v>15136299.803808536</c:v>
              </c:pt>
              <c:pt idx="18">
                <c:v>18410951.999106474</c:v>
              </c:pt>
              <c:pt idx="19">
                <c:v>21751074.008315135</c:v>
              </c:pt>
              <c:pt idx="20">
                <c:v>25082910.804215357</c:v>
              </c:pt>
              <c:pt idx="21">
                <c:v>28529874.099626936</c:v>
              </c:pt>
              <c:pt idx="22">
                <c:v>32054970.499762796</c:v>
              </c:pt>
              <c:pt idx="23">
                <c:v>35648916.842910551</c:v>
              </c:pt>
              <c:pt idx="24">
                <c:v>39229847.894370422</c:v>
              </c:pt>
              <c:pt idx="25">
                <c:v>42934375.715633422</c:v>
              </c:pt>
              <c:pt idx="26">
                <c:v>46718699.265722245</c:v>
              </c:pt>
              <c:pt idx="27">
                <c:v>50571885.071831822</c:v>
              </c:pt>
              <c:pt idx="28">
                <c:v>54402233.121928491</c:v>
              </c:pt>
              <c:pt idx="29">
                <c:v>58365650.970546782</c:v>
              </c:pt>
              <c:pt idx="30">
                <c:v>62410658.746888727</c:v>
              </c:pt>
              <c:pt idx="31">
                <c:v>66524743.294692472</c:v>
              </c:pt>
              <c:pt idx="32">
                <c:v>70580905.942723125</c:v>
              </c:pt>
              <c:pt idx="33">
                <c:v>71683215.303047433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AAF-4F67-AD6B-7F4507ADD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63328"/>
        <c:axId val="134217088"/>
      </c:lineChart>
      <c:dateAx>
        <c:axId val="13234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</a:t>
                </a:r>
              </a:p>
            </c:rich>
          </c:tx>
          <c:overlay val="0"/>
        </c:title>
        <c:numFmt formatCode="yyyy;@" sourceLinked="0"/>
        <c:majorTickMark val="none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4214784"/>
        <c:crosses val="autoZero"/>
        <c:auto val="0"/>
        <c:lblOffset val="100"/>
        <c:baseTimeUnit val="years"/>
      </c:dateAx>
      <c:valAx>
        <c:axId val="134214784"/>
        <c:scaling>
          <c:orientation val="minMax"/>
          <c:max val="5000000"/>
          <c:min val="-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Annual cash flow (USD k)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340736"/>
        <c:crosses val="autoZero"/>
        <c:crossBetween val="between"/>
      </c:valAx>
      <c:valAx>
        <c:axId val="134217088"/>
        <c:scaling>
          <c:orientation val="minMax"/>
          <c:max val="50000000"/>
          <c:min val="-500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Cumulative annual cash flow (USD k)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563328"/>
        <c:crosses val="max"/>
        <c:crossBetween val="between"/>
      </c:valAx>
      <c:catAx>
        <c:axId val="13456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217088"/>
        <c:crossesAt val="0"/>
        <c:auto val="0"/>
        <c:lblAlgn val="ctr"/>
        <c:lblOffset val="100"/>
        <c:noMultiLvlLbl val="0"/>
      </c:cat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30668796296296297"/>
          <c:y val="0.8910525252525251"/>
          <c:w val="0.42019323361823363"/>
          <c:h val="9.795808080808081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Analysis!$E$289</c:f>
              <c:strCache>
                <c:ptCount val="1"/>
                <c:pt idx="0">
                  <c:v> Post-tax, pre-financing cash flows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Analysis!$J$254:$CA$254</c:f>
              <c:numCache>
                <c:formatCode>dd\ mmm\ yy_);\(###0\);"-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46752</c:v>
                </c:pt>
                <c:pt idx="6">
                  <c:v>47118</c:v>
                </c:pt>
                <c:pt idx="7">
                  <c:v>47483</c:v>
                </c:pt>
                <c:pt idx="8">
                  <c:v>47848</c:v>
                </c:pt>
                <c:pt idx="9">
                  <c:v>48213</c:v>
                </c:pt>
                <c:pt idx="10">
                  <c:v>48579</c:v>
                </c:pt>
                <c:pt idx="11">
                  <c:v>48944</c:v>
                </c:pt>
                <c:pt idx="12">
                  <c:v>49309</c:v>
                </c:pt>
                <c:pt idx="13">
                  <c:v>49674</c:v>
                </c:pt>
                <c:pt idx="14">
                  <c:v>50040</c:v>
                </c:pt>
                <c:pt idx="15">
                  <c:v>50405</c:v>
                </c:pt>
                <c:pt idx="16">
                  <c:v>50770</c:v>
                </c:pt>
                <c:pt idx="17">
                  <c:v>51135</c:v>
                </c:pt>
                <c:pt idx="18">
                  <c:v>51501</c:v>
                </c:pt>
                <c:pt idx="19">
                  <c:v>51866</c:v>
                </c:pt>
                <c:pt idx="20">
                  <c:v>52231</c:v>
                </c:pt>
                <c:pt idx="21">
                  <c:v>52596</c:v>
                </c:pt>
                <c:pt idx="22">
                  <c:v>52962</c:v>
                </c:pt>
                <c:pt idx="23">
                  <c:v>53327</c:v>
                </c:pt>
                <c:pt idx="24">
                  <c:v>53692</c:v>
                </c:pt>
                <c:pt idx="25">
                  <c:v>54057</c:v>
                </c:pt>
                <c:pt idx="26">
                  <c:v>54423</c:v>
                </c:pt>
                <c:pt idx="27">
                  <c:v>54788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cat>
          <c:val>
            <c:numRef>
              <c:f>Analysis!$J$289:$CA$289</c:f>
              <c:numCache>
                <c:formatCode>#,##0_);\(#,##0\);"-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-173.51598719186759</c:v>
                </c:pt>
                <c:pt idx="6">
                  <c:v>-173.87742307073282</c:v>
                </c:pt>
                <c:pt idx="7">
                  <c:v>-173.87742307073285</c:v>
                </c:pt>
                <c:pt idx="8">
                  <c:v>147.22187544007778</c:v>
                </c:pt>
                <c:pt idx="9">
                  <c:v>145.83458758442299</c:v>
                </c:pt>
                <c:pt idx="10">
                  <c:v>144.96174775028538</c:v>
                </c:pt>
                <c:pt idx="11">
                  <c:v>143.34723210228015</c:v>
                </c:pt>
                <c:pt idx="12">
                  <c:v>142.22834659870873</c:v>
                </c:pt>
                <c:pt idx="13">
                  <c:v>141.18166231826228</c:v>
                </c:pt>
                <c:pt idx="14">
                  <c:v>140.61101640567716</c:v>
                </c:pt>
                <c:pt idx="15">
                  <c:v>139.27673894972568</c:v>
                </c:pt>
                <c:pt idx="16">
                  <c:v>138.80302672480258</c:v>
                </c:pt>
                <c:pt idx="17">
                  <c:v>138.37668572237175</c:v>
                </c:pt>
                <c:pt idx="18">
                  <c:v>138.40294876319905</c:v>
                </c:pt>
                <c:pt idx="19">
                  <c:v>137.64764260821505</c:v>
                </c:pt>
                <c:pt idx="20">
                  <c:v>137.336840017443</c:v>
                </c:pt>
                <c:pt idx="21">
                  <c:v>137.05711768574815</c:v>
                </c:pt>
                <c:pt idx="22">
                  <c:v>137.2153375302378</c:v>
                </c:pt>
                <c:pt idx="23">
                  <c:v>136.57879249854994</c:v>
                </c:pt>
                <c:pt idx="24">
                  <c:v>136.37487491874438</c:v>
                </c:pt>
                <c:pt idx="25">
                  <c:v>136.1913490969194</c:v>
                </c:pt>
                <c:pt idx="26">
                  <c:v>136.43614580029194</c:v>
                </c:pt>
                <c:pt idx="27">
                  <c:v>147.91864911153658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1-49DE-A66C-2E6BC7005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36495584"/>
        <c:axId val="636494928"/>
      </c:barChart>
      <c:lineChart>
        <c:grouping val="standard"/>
        <c:varyColors val="0"/>
        <c:ser>
          <c:idx val="1"/>
          <c:order val="1"/>
          <c:tx>
            <c:strRef>
              <c:f>Analysis!$E$296</c:f>
              <c:strCache>
                <c:ptCount val="1"/>
                <c:pt idx="0">
                  <c:v> Cumulative post-tax, pre-financing cash flows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Analysis!$J$254:$CA$254</c:f>
              <c:numCache>
                <c:formatCode>dd\ mmm\ yy_);\(###0\);"-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46752</c:v>
                </c:pt>
                <c:pt idx="6">
                  <c:v>47118</c:v>
                </c:pt>
                <c:pt idx="7">
                  <c:v>47483</c:v>
                </c:pt>
                <c:pt idx="8">
                  <c:v>47848</c:v>
                </c:pt>
                <c:pt idx="9">
                  <c:v>48213</c:v>
                </c:pt>
                <c:pt idx="10">
                  <c:v>48579</c:v>
                </c:pt>
                <c:pt idx="11">
                  <c:v>48944</c:v>
                </c:pt>
                <c:pt idx="12">
                  <c:v>49309</c:v>
                </c:pt>
                <c:pt idx="13">
                  <c:v>49674</c:v>
                </c:pt>
                <c:pt idx="14">
                  <c:v>50040</c:v>
                </c:pt>
                <c:pt idx="15">
                  <c:v>50405</c:v>
                </c:pt>
                <c:pt idx="16">
                  <c:v>50770</c:v>
                </c:pt>
                <c:pt idx="17">
                  <c:v>51135</c:v>
                </c:pt>
                <c:pt idx="18">
                  <c:v>51501</c:v>
                </c:pt>
                <c:pt idx="19">
                  <c:v>51866</c:v>
                </c:pt>
                <c:pt idx="20">
                  <c:v>52231</c:v>
                </c:pt>
                <c:pt idx="21">
                  <c:v>52596</c:v>
                </c:pt>
                <c:pt idx="22">
                  <c:v>52962</c:v>
                </c:pt>
                <c:pt idx="23">
                  <c:v>53327</c:v>
                </c:pt>
                <c:pt idx="24">
                  <c:v>53692</c:v>
                </c:pt>
                <c:pt idx="25">
                  <c:v>54057</c:v>
                </c:pt>
                <c:pt idx="26">
                  <c:v>54423</c:v>
                </c:pt>
                <c:pt idx="27">
                  <c:v>54788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cat>
          <c:val>
            <c:numRef>
              <c:f>Analysis!$J$296:$CA$296</c:f>
              <c:numCache>
                <c:formatCode>#,##0_);\(#,##0\);"-  ";" "@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-173.51598719186759</c:v>
                </c:pt>
                <c:pt idx="6">
                  <c:v>-347.39341026260041</c:v>
                </c:pt>
                <c:pt idx="7">
                  <c:v>-521.27083333333326</c:v>
                </c:pt>
                <c:pt idx="8">
                  <c:v>-374.04895789325548</c:v>
                </c:pt>
                <c:pt idx="9">
                  <c:v>-228.21437030883249</c:v>
                </c:pt>
                <c:pt idx="10">
                  <c:v>-83.252622558547102</c:v>
                </c:pt>
                <c:pt idx="11">
                  <c:v>60.094609543733043</c:v>
                </c:pt>
                <c:pt idx="12">
                  <c:v>202.32295614244177</c:v>
                </c:pt>
                <c:pt idx="13">
                  <c:v>343.50461846070402</c:v>
                </c:pt>
                <c:pt idx="14">
                  <c:v>484.11563486638119</c:v>
                </c:pt>
                <c:pt idx="15">
                  <c:v>623.3923738161069</c:v>
                </c:pt>
                <c:pt idx="16">
                  <c:v>762.19540054090953</c:v>
                </c:pt>
                <c:pt idx="17">
                  <c:v>900.57208626328134</c:v>
                </c:pt>
                <c:pt idx="18">
                  <c:v>1038.9750350264803</c:v>
                </c:pt>
                <c:pt idx="19">
                  <c:v>1176.6226776346953</c:v>
                </c:pt>
                <c:pt idx="20">
                  <c:v>1313.9595176521382</c:v>
                </c:pt>
                <c:pt idx="21">
                  <c:v>1451.0166353378863</c:v>
                </c:pt>
                <c:pt idx="22">
                  <c:v>1588.2319728681241</c:v>
                </c:pt>
                <c:pt idx="23">
                  <c:v>1724.8107653666741</c:v>
                </c:pt>
                <c:pt idx="24">
                  <c:v>1861.1856402854185</c:v>
                </c:pt>
                <c:pt idx="25">
                  <c:v>1997.3769893823378</c:v>
                </c:pt>
                <c:pt idx="26">
                  <c:v>2133.8131351826296</c:v>
                </c:pt>
                <c:pt idx="27">
                  <c:v>2281.7317842941661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71-49DE-A66C-2E6BC7005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93368"/>
        <c:axId val="716293040"/>
      </c:lineChart>
      <c:dateAx>
        <c:axId val="63649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yy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494928"/>
        <c:crosses val="autoZero"/>
        <c:auto val="1"/>
        <c:lblOffset val="100"/>
        <c:baseTimeUnit val="years"/>
        <c:majorUnit val="2"/>
        <c:majorTimeUnit val="years"/>
      </c:dateAx>
      <c:valAx>
        <c:axId val="63649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Annual Project</a:t>
                </a:r>
                <a:r>
                  <a:rPr lang="en-GB" baseline="0"/>
                  <a:t> Cashflows (USD million)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;&quot;-  &quot;;&quot; &quot;@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495584"/>
        <c:crosses val="autoZero"/>
        <c:crossBetween val="between"/>
      </c:valAx>
      <c:valAx>
        <c:axId val="7162930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Cumulative Annual</a:t>
                </a:r>
                <a:r>
                  <a:rPr lang="en-GB" baseline="0"/>
                  <a:t> Project Cashflow (USD million)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;&quot;-  &quot;;&quot; &quot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6293368"/>
        <c:crosses val="max"/>
        <c:crossBetween val="between"/>
      </c:valAx>
      <c:dateAx>
        <c:axId val="716293368"/>
        <c:scaling>
          <c:orientation val="minMax"/>
        </c:scaling>
        <c:delete val="1"/>
        <c:axPos val="b"/>
        <c:numFmt formatCode="dd\ mmm\ yy_);\(###0\);&quot;-  &quot;;&quot; &quot;@&quot; &quot;" sourceLinked="1"/>
        <c:majorTickMark val="out"/>
        <c:minorTickMark val="none"/>
        <c:tickLblPos val="nextTo"/>
        <c:crossAx val="716293040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34490688285806E-2"/>
          <c:y val="3.7254115148725758E-2"/>
          <c:w val="0.83793663085636805"/>
          <c:h val="0.72935348664970978"/>
        </c:manualLayout>
      </c:layout>
      <c:barChart>
        <c:barDir val="col"/>
        <c:grouping val="stacked"/>
        <c:varyColors val="0"/>
        <c:ser>
          <c:idx val="0"/>
          <c:order val="0"/>
          <c:tx>
            <c:v>Post-tax, pre-financing cash flows</c:v>
          </c:tx>
          <c:spPr>
            <a:solidFill>
              <a:srgbClr val="C54F8A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42735</c:v>
              </c:pt>
              <c:pt idx="3">
                <c:v>43100</c:v>
              </c:pt>
              <c:pt idx="4">
                <c:v>43465</c:v>
              </c:pt>
              <c:pt idx="5">
                <c:v>43830</c:v>
              </c:pt>
              <c:pt idx="6">
                <c:v>44196</c:v>
              </c:pt>
              <c:pt idx="7">
                <c:v>44561</c:v>
              </c:pt>
              <c:pt idx="8">
                <c:v>44926</c:v>
              </c:pt>
              <c:pt idx="9">
                <c:v>45291</c:v>
              </c:pt>
              <c:pt idx="10">
                <c:v>45657</c:v>
              </c:pt>
              <c:pt idx="11">
                <c:v>46022</c:v>
              </c:pt>
              <c:pt idx="12">
                <c:v>46387</c:v>
              </c:pt>
              <c:pt idx="13">
                <c:v>46752</c:v>
              </c:pt>
              <c:pt idx="14">
                <c:v>47118</c:v>
              </c:pt>
              <c:pt idx="15">
                <c:v>47483</c:v>
              </c:pt>
              <c:pt idx="16">
                <c:v>47848</c:v>
              </c:pt>
              <c:pt idx="17">
                <c:v>48213</c:v>
              </c:pt>
              <c:pt idx="18">
                <c:v>48579</c:v>
              </c:pt>
              <c:pt idx="19">
                <c:v>48944</c:v>
              </c:pt>
              <c:pt idx="20">
                <c:v>49309</c:v>
              </c:pt>
              <c:pt idx="21">
                <c:v>49674</c:v>
              </c:pt>
              <c:pt idx="22">
                <c:v>50040</c:v>
              </c:pt>
              <c:pt idx="23">
                <c:v>50405</c:v>
              </c:pt>
              <c:pt idx="24">
                <c:v>50770</c:v>
              </c:pt>
              <c:pt idx="25">
                <c:v>51135</c:v>
              </c:pt>
              <c:pt idx="26">
                <c:v>51501</c:v>
              </c:pt>
              <c:pt idx="27">
                <c:v>51866</c:v>
              </c:pt>
              <c:pt idx="28">
                <c:v>52231</c:v>
              </c:pt>
              <c:pt idx="29">
                <c:v>52596</c:v>
              </c:pt>
              <c:pt idx="30">
                <c:v>52962</c:v>
              </c:pt>
              <c:pt idx="31">
                <c:v>53327</c:v>
              </c:pt>
              <c:pt idx="32">
                <c:v>53692</c:v>
              </c:pt>
              <c:pt idx="33">
                <c:v>54057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cat>
          <c: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-71688.439019927289</c:v>
              </c:pt>
              <c:pt idx="3">
                <c:v>-232021.68532701445</c:v>
              </c:pt>
              <c:pt idx="4">
                <c:v>-858747.60851886601</c:v>
              </c:pt>
              <c:pt idx="5">
                <c:v>-2994472.312415957</c:v>
              </c:pt>
              <c:pt idx="6">
                <c:v>-4521550.9206424262</c:v>
              </c:pt>
              <c:pt idx="7">
                <c:v>-2574408.2148335609</c:v>
              </c:pt>
              <c:pt idx="8">
                <c:v>337035.78565237822</c:v>
              </c:pt>
              <c:pt idx="9">
                <c:v>2246041.6289994745</c:v>
              </c:pt>
              <c:pt idx="10">
                <c:v>2639138.9166789181</c:v>
              </c:pt>
              <c:pt idx="11">
                <c:v>2860390.4922088222</c:v>
              </c:pt>
              <c:pt idx="12">
                <c:v>2881514.3139736485</c:v>
              </c:pt>
              <c:pt idx="13">
                <c:v>2977548.9251300143</c:v>
              </c:pt>
              <c:pt idx="14">
                <c:v>3044090.6367943655</c:v>
              </c:pt>
              <c:pt idx="15">
                <c:v>3103925.6291411407</c:v>
              </c:pt>
              <c:pt idx="16">
                <c:v>3097921.8295351504</c:v>
              </c:pt>
              <c:pt idx="17">
                <c:v>3201580.8264523735</c:v>
              </c:pt>
              <c:pt idx="18">
                <c:v>3274652.1952979388</c:v>
              </c:pt>
              <c:pt idx="19">
                <c:v>3340122.009208662</c:v>
              </c:pt>
              <c:pt idx="20">
                <c:v>3331836.7959002205</c:v>
              </c:pt>
              <c:pt idx="21">
                <c:v>3446963.2954115798</c:v>
              </c:pt>
              <c:pt idx="22">
                <c:v>3525096.4001358594</c:v>
              </c:pt>
              <c:pt idx="23">
                <c:v>3593946.3431477519</c:v>
              </c:pt>
              <c:pt idx="24">
                <c:v>3580931.051459874</c:v>
              </c:pt>
              <c:pt idx="25">
                <c:v>3704527.8212629999</c:v>
              </c:pt>
              <c:pt idx="26">
                <c:v>3784323.5500888191</c:v>
              </c:pt>
              <c:pt idx="27">
                <c:v>3853185.8061095793</c:v>
              </c:pt>
              <c:pt idx="28">
                <c:v>3830348.0500966674</c:v>
              </c:pt>
              <c:pt idx="29">
                <c:v>3963417.848618289</c:v>
              </c:pt>
              <c:pt idx="30">
                <c:v>4045007.7763419482</c:v>
              </c:pt>
              <c:pt idx="31">
                <c:v>4114084.5478037419</c:v>
              </c:pt>
              <c:pt idx="32">
                <c:v>4056162.6480306527</c:v>
              </c:pt>
              <c:pt idx="33">
                <c:v>1102309.3603243134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0-AD47-482D-8D33-48D02F40A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2340736"/>
        <c:axId val="134214784"/>
      </c:barChart>
      <c:lineChart>
        <c:grouping val="standard"/>
        <c:varyColors val="0"/>
        <c:ser>
          <c:idx val="1"/>
          <c:order val="1"/>
          <c:tx>
            <c:v>Cumulative post-tax, pre-financing cash flows</c:v>
          </c:tx>
          <c:spPr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42735</c:v>
              </c:pt>
              <c:pt idx="3">
                <c:v>43100</c:v>
              </c:pt>
              <c:pt idx="4">
                <c:v>43465</c:v>
              </c:pt>
              <c:pt idx="5">
                <c:v>43830</c:v>
              </c:pt>
              <c:pt idx="6">
                <c:v>44196</c:v>
              </c:pt>
              <c:pt idx="7">
                <c:v>44561</c:v>
              </c:pt>
              <c:pt idx="8">
                <c:v>44926</c:v>
              </c:pt>
              <c:pt idx="9">
                <c:v>45291</c:v>
              </c:pt>
              <c:pt idx="10">
                <c:v>45657</c:v>
              </c:pt>
              <c:pt idx="11">
                <c:v>46022</c:v>
              </c:pt>
              <c:pt idx="12">
                <c:v>46387</c:v>
              </c:pt>
              <c:pt idx="13">
                <c:v>46752</c:v>
              </c:pt>
              <c:pt idx="14">
                <c:v>47118</c:v>
              </c:pt>
              <c:pt idx="15">
                <c:v>47483</c:v>
              </c:pt>
              <c:pt idx="16">
                <c:v>47848</c:v>
              </c:pt>
              <c:pt idx="17">
                <c:v>48213</c:v>
              </c:pt>
              <c:pt idx="18">
                <c:v>48579</c:v>
              </c:pt>
              <c:pt idx="19">
                <c:v>48944</c:v>
              </c:pt>
              <c:pt idx="20">
                <c:v>49309</c:v>
              </c:pt>
              <c:pt idx="21">
                <c:v>49674</c:v>
              </c:pt>
              <c:pt idx="22">
                <c:v>50040</c:v>
              </c:pt>
              <c:pt idx="23">
                <c:v>50405</c:v>
              </c:pt>
              <c:pt idx="24">
                <c:v>50770</c:v>
              </c:pt>
              <c:pt idx="25">
                <c:v>51135</c:v>
              </c:pt>
              <c:pt idx="26">
                <c:v>51501</c:v>
              </c:pt>
              <c:pt idx="27">
                <c:v>51866</c:v>
              </c:pt>
              <c:pt idx="28">
                <c:v>52231</c:v>
              </c:pt>
              <c:pt idx="29">
                <c:v>52596</c:v>
              </c:pt>
              <c:pt idx="30">
                <c:v>52962</c:v>
              </c:pt>
              <c:pt idx="31">
                <c:v>53327</c:v>
              </c:pt>
              <c:pt idx="32">
                <c:v>53692</c:v>
              </c:pt>
              <c:pt idx="33">
                <c:v>54057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cat>
          <c: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-71688.439019927289</c:v>
              </c:pt>
              <c:pt idx="3">
                <c:v>-303710.12434694171</c:v>
              </c:pt>
              <c:pt idx="4">
                <c:v>-1162457.7328658076</c:v>
              </c:pt>
              <c:pt idx="5">
                <c:v>-4156930.0452817646</c:v>
              </c:pt>
              <c:pt idx="6">
                <c:v>-8678480.9659241904</c:v>
              </c:pt>
              <c:pt idx="7">
                <c:v>-11252889.180757752</c:v>
              </c:pt>
              <c:pt idx="8">
                <c:v>-10915853.395105373</c:v>
              </c:pt>
              <c:pt idx="9">
                <c:v>-8669811.7661058977</c:v>
              </c:pt>
              <c:pt idx="10">
                <c:v>-6030672.8494269792</c:v>
              </c:pt>
              <c:pt idx="11">
                <c:v>-3170282.357218157</c:v>
              </c:pt>
              <c:pt idx="12">
                <c:v>-288768.04324450856</c:v>
              </c:pt>
              <c:pt idx="13">
                <c:v>2688780.8818855057</c:v>
              </c:pt>
              <c:pt idx="14">
                <c:v>5732871.5186798712</c:v>
              </c:pt>
              <c:pt idx="15">
                <c:v>8836797.1478210129</c:v>
              </c:pt>
              <c:pt idx="16">
                <c:v>11934718.977356164</c:v>
              </c:pt>
              <c:pt idx="17">
                <c:v>15136299.803808536</c:v>
              </c:pt>
              <c:pt idx="18">
                <c:v>18410951.999106474</c:v>
              </c:pt>
              <c:pt idx="19">
                <c:v>21751074.008315135</c:v>
              </c:pt>
              <c:pt idx="20">
                <c:v>25082910.804215357</c:v>
              </c:pt>
              <c:pt idx="21">
                <c:v>28529874.099626936</c:v>
              </c:pt>
              <c:pt idx="22">
                <c:v>32054970.499762796</c:v>
              </c:pt>
              <c:pt idx="23">
                <c:v>35648916.842910551</c:v>
              </c:pt>
              <c:pt idx="24">
                <c:v>39229847.894370422</c:v>
              </c:pt>
              <c:pt idx="25">
                <c:v>42934375.715633422</c:v>
              </c:pt>
              <c:pt idx="26">
                <c:v>46718699.265722245</c:v>
              </c:pt>
              <c:pt idx="27">
                <c:v>50571885.071831822</c:v>
              </c:pt>
              <c:pt idx="28">
                <c:v>54402233.121928491</c:v>
              </c:pt>
              <c:pt idx="29">
                <c:v>58365650.970546782</c:v>
              </c:pt>
              <c:pt idx="30">
                <c:v>62410658.746888727</c:v>
              </c:pt>
              <c:pt idx="31">
                <c:v>66524743.294692472</c:v>
              </c:pt>
              <c:pt idx="32">
                <c:v>70580905.942723125</c:v>
              </c:pt>
              <c:pt idx="33">
                <c:v>71683215.303047433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D47-482D-8D33-48D02F40A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63328"/>
        <c:axId val="134217088"/>
      </c:lineChart>
      <c:dateAx>
        <c:axId val="13234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</a:t>
                </a:r>
              </a:p>
            </c:rich>
          </c:tx>
          <c:overlay val="0"/>
        </c:title>
        <c:numFmt formatCode="yyyy;@" sourceLinked="0"/>
        <c:majorTickMark val="none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4214784"/>
        <c:crosses val="autoZero"/>
        <c:auto val="0"/>
        <c:lblOffset val="100"/>
        <c:baseTimeUnit val="years"/>
      </c:dateAx>
      <c:valAx>
        <c:axId val="134214784"/>
        <c:scaling>
          <c:orientation val="minMax"/>
          <c:max val="5000000"/>
          <c:min val="-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Annual cash flow (USD k)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340736"/>
        <c:crosses val="autoZero"/>
        <c:crossBetween val="between"/>
      </c:valAx>
      <c:valAx>
        <c:axId val="134217088"/>
        <c:scaling>
          <c:orientation val="minMax"/>
          <c:max val="50000000"/>
          <c:min val="-500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Cumulative annual cash flow (USD k)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563328"/>
        <c:crosses val="max"/>
        <c:crossBetween val="between"/>
      </c:valAx>
      <c:catAx>
        <c:axId val="13456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217088"/>
        <c:crossesAt val="0"/>
        <c:auto val="0"/>
        <c:lblAlgn val="ctr"/>
        <c:lblOffset val="100"/>
        <c:noMultiLvlLbl val="0"/>
      </c:cat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30668796296296297"/>
          <c:y val="0.8910525252525251"/>
          <c:w val="0.42019323361823363"/>
          <c:h val="9.795808080808081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Analysis!$E$263</c:f>
              <c:strCache>
                <c:ptCount val="1"/>
                <c:pt idx="0">
                  <c:v> Operating revenue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Analysis!$J$254:$CA$254</c:f>
              <c:numCache>
                <c:formatCode>dd\ mmm\ yy_);\(###0\);"-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46752</c:v>
                </c:pt>
                <c:pt idx="6">
                  <c:v>47118</c:v>
                </c:pt>
                <c:pt idx="7">
                  <c:v>47483</c:v>
                </c:pt>
                <c:pt idx="8">
                  <c:v>47848</c:v>
                </c:pt>
                <c:pt idx="9">
                  <c:v>48213</c:v>
                </c:pt>
                <c:pt idx="10">
                  <c:v>48579</c:v>
                </c:pt>
                <c:pt idx="11">
                  <c:v>48944</c:v>
                </c:pt>
                <c:pt idx="12">
                  <c:v>49309</c:v>
                </c:pt>
                <c:pt idx="13">
                  <c:v>49674</c:v>
                </c:pt>
                <c:pt idx="14">
                  <c:v>50040</c:v>
                </c:pt>
                <c:pt idx="15">
                  <c:v>50405</c:v>
                </c:pt>
                <c:pt idx="16">
                  <c:v>50770</c:v>
                </c:pt>
                <c:pt idx="17">
                  <c:v>51135</c:v>
                </c:pt>
                <c:pt idx="18">
                  <c:v>51501</c:v>
                </c:pt>
                <c:pt idx="19">
                  <c:v>51866</c:v>
                </c:pt>
                <c:pt idx="20">
                  <c:v>52231</c:v>
                </c:pt>
                <c:pt idx="21">
                  <c:v>52596</c:v>
                </c:pt>
                <c:pt idx="22">
                  <c:v>52962</c:v>
                </c:pt>
                <c:pt idx="23">
                  <c:v>53327</c:v>
                </c:pt>
                <c:pt idx="24">
                  <c:v>53692</c:v>
                </c:pt>
                <c:pt idx="25">
                  <c:v>54057</c:v>
                </c:pt>
                <c:pt idx="26">
                  <c:v>54423</c:v>
                </c:pt>
                <c:pt idx="27">
                  <c:v>54788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cat>
          <c:val>
            <c:numRef>
              <c:f>Analysis!$J$263:$CA$263</c:f>
              <c:numCache>
                <c:formatCode>#,##0_);\(#,##0\);"-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306.60000000000002</c:v>
                </c:pt>
                <c:pt idx="9">
                  <c:v>306.60000000000002</c:v>
                </c:pt>
                <c:pt idx="10">
                  <c:v>307.44</c:v>
                </c:pt>
                <c:pt idx="11">
                  <c:v>306.60000000000002</c:v>
                </c:pt>
                <c:pt idx="12">
                  <c:v>306.60000000000002</c:v>
                </c:pt>
                <c:pt idx="13">
                  <c:v>306.60000000000002</c:v>
                </c:pt>
                <c:pt idx="14">
                  <c:v>307.44</c:v>
                </c:pt>
                <c:pt idx="15">
                  <c:v>306.60000000000002</c:v>
                </c:pt>
                <c:pt idx="16">
                  <c:v>306.60000000000002</c:v>
                </c:pt>
                <c:pt idx="17">
                  <c:v>306.60000000000002</c:v>
                </c:pt>
                <c:pt idx="18">
                  <c:v>307.44</c:v>
                </c:pt>
                <c:pt idx="19">
                  <c:v>306.60000000000002</c:v>
                </c:pt>
                <c:pt idx="20">
                  <c:v>306.60000000000002</c:v>
                </c:pt>
                <c:pt idx="21">
                  <c:v>306.60000000000002</c:v>
                </c:pt>
                <c:pt idx="22">
                  <c:v>307.44</c:v>
                </c:pt>
                <c:pt idx="23">
                  <c:v>306.60000000000002</c:v>
                </c:pt>
                <c:pt idx="24">
                  <c:v>306.60000000000002</c:v>
                </c:pt>
                <c:pt idx="25">
                  <c:v>306.60000000000002</c:v>
                </c:pt>
                <c:pt idx="26">
                  <c:v>307.44</c:v>
                </c:pt>
                <c:pt idx="27">
                  <c:v>306.60000000000002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A-47E9-87ED-C721EEB49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636495584"/>
        <c:axId val="636494928"/>
      </c:barChart>
      <c:dateAx>
        <c:axId val="63649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494928"/>
        <c:crosses val="autoZero"/>
        <c:auto val="1"/>
        <c:lblOffset val="100"/>
        <c:baseTimeUnit val="years"/>
        <c:majorUnit val="2"/>
        <c:majorTimeUnit val="years"/>
      </c:dateAx>
      <c:valAx>
        <c:axId val="63649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Annual</a:t>
                </a:r>
                <a:r>
                  <a:rPr lang="en-GB" baseline="0"/>
                  <a:t> Gross Revenue (USD million)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;&quot;-  &quot;;&quot; &quot;@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49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Analysis!$E$301</c:f>
              <c:strCache>
                <c:ptCount val="1"/>
                <c:pt idx="0">
                  <c:v> Shareholder net cashflow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Analysis!$J$254:$CA$254</c:f>
              <c:numCache>
                <c:formatCode>dd\ mmm\ yy_);\(###0\);"-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46752</c:v>
                </c:pt>
                <c:pt idx="6">
                  <c:v>47118</c:v>
                </c:pt>
                <c:pt idx="7">
                  <c:v>47483</c:v>
                </c:pt>
                <c:pt idx="8">
                  <c:v>47848</c:v>
                </c:pt>
                <c:pt idx="9">
                  <c:v>48213</c:v>
                </c:pt>
                <c:pt idx="10">
                  <c:v>48579</c:v>
                </c:pt>
                <c:pt idx="11">
                  <c:v>48944</c:v>
                </c:pt>
                <c:pt idx="12">
                  <c:v>49309</c:v>
                </c:pt>
                <c:pt idx="13">
                  <c:v>49674</c:v>
                </c:pt>
                <c:pt idx="14">
                  <c:v>50040</c:v>
                </c:pt>
                <c:pt idx="15">
                  <c:v>50405</c:v>
                </c:pt>
                <c:pt idx="16">
                  <c:v>50770</c:v>
                </c:pt>
                <c:pt idx="17">
                  <c:v>51135</c:v>
                </c:pt>
                <c:pt idx="18">
                  <c:v>51501</c:v>
                </c:pt>
                <c:pt idx="19">
                  <c:v>51866</c:v>
                </c:pt>
                <c:pt idx="20">
                  <c:v>52231</c:v>
                </c:pt>
                <c:pt idx="21">
                  <c:v>52596</c:v>
                </c:pt>
                <c:pt idx="22">
                  <c:v>52962</c:v>
                </c:pt>
                <c:pt idx="23">
                  <c:v>53327</c:v>
                </c:pt>
                <c:pt idx="24">
                  <c:v>53692</c:v>
                </c:pt>
                <c:pt idx="25">
                  <c:v>54057</c:v>
                </c:pt>
                <c:pt idx="26">
                  <c:v>54423</c:v>
                </c:pt>
                <c:pt idx="27">
                  <c:v>54788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cat>
          <c:val>
            <c:numRef>
              <c:f>Analysis!$J$301:$CA$301</c:f>
              <c:numCache>
                <c:formatCode>#,##0_);\(#,##0\);"-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-78.082194236340413</c:v>
                </c:pt>
                <c:pt idx="6">
                  <c:v>-78.244840381829775</c:v>
                </c:pt>
                <c:pt idx="7">
                  <c:v>-78.244840381829789</c:v>
                </c:pt>
                <c:pt idx="8">
                  <c:v>91.643234517458737</c:v>
                </c:pt>
                <c:pt idx="9">
                  <c:v>92.344753358232509</c:v>
                </c:pt>
                <c:pt idx="10">
                  <c:v>93.532106430161434</c:v>
                </c:pt>
                <c:pt idx="11">
                  <c:v>94.035011268946818</c:v>
                </c:pt>
                <c:pt idx="12">
                  <c:v>95.004932461803961</c:v>
                </c:pt>
                <c:pt idx="13">
                  <c:v>96.047054877786096</c:v>
                </c:pt>
                <c:pt idx="14">
                  <c:v>97.559492903557128</c:v>
                </c:pt>
                <c:pt idx="15">
                  <c:v>139.27673894972568</c:v>
                </c:pt>
                <c:pt idx="16">
                  <c:v>138.80302672480258</c:v>
                </c:pt>
                <c:pt idx="17">
                  <c:v>138.37668572237175</c:v>
                </c:pt>
                <c:pt idx="18">
                  <c:v>138.40294876319905</c:v>
                </c:pt>
                <c:pt idx="19">
                  <c:v>111.5841009415484</c:v>
                </c:pt>
                <c:pt idx="20">
                  <c:v>111.27329835077634</c:v>
                </c:pt>
                <c:pt idx="21">
                  <c:v>110.99357601908149</c:v>
                </c:pt>
                <c:pt idx="22">
                  <c:v>111.15179586357112</c:v>
                </c:pt>
                <c:pt idx="23">
                  <c:v>110.51525083188329</c:v>
                </c:pt>
                <c:pt idx="24">
                  <c:v>110.31133325207773</c:v>
                </c:pt>
                <c:pt idx="25">
                  <c:v>110.12780743025274</c:v>
                </c:pt>
                <c:pt idx="26">
                  <c:v>110.37260413362525</c:v>
                </c:pt>
                <c:pt idx="27">
                  <c:v>356.42698244486974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5-4B78-AA7E-88CBEE211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36495584"/>
        <c:axId val="636494928"/>
      </c:barChart>
      <c:lineChart>
        <c:grouping val="standard"/>
        <c:varyColors val="0"/>
        <c:ser>
          <c:idx val="1"/>
          <c:order val="1"/>
          <c:tx>
            <c:strRef>
              <c:f>Analysis!$E$308</c:f>
              <c:strCache>
                <c:ptCount val="1"/>
                <c:pt idx="0">
                  <c:v> Cumulative shareholder net cashflow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Analysis!$J$254:$CA$254</c:f>
              <c:numCache>
                <c:formatCode>dd\ mmm\ yy_);\(###0\);"-  ";" "@" "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46752</c:v>
                </c:pt>
                <c:pt idx="6">
                  <c:v>47118</c:v>
                </c:pt>
                <c:pt idx="7">
                  <c:v>47483</c:v>
                </c:pt>
                <c:pt idx="8">
                  <c:v>47848</c:v>
                </c:pt>
                <c:pt idx="9">
                  <c:v>48213</c:v>
                </c:pt>
                <c:pt idx="10">
                  <c:v>48579</c:v>
                </c:pt>
                <c:pt idx="11">
                  <c:v>48944</c:v>
                </c:pt>
                <c:pt idx="12">
                  <c:v>49309</c:v>
                </c:pt>
                <c:pt idx="13">
                  <c:v>49674</c:v>
                </c:pt>
                <c:pt idx="14">
                  <c:v>50040</c:v>
                </c:pt>
                <c:pt idx="15">
                  <c:v>50405</c:v>
                </c:pt>
                <c:pt idx="16">
                  <c:v>50770</c:v>
                </c:pt>
                <c:pt idx="17">
                  <c:v>51135</c:v>
                </c:pt>
                <c:pt idx="18">
                  <c:v>51501</c:v>
                </c:pt>
                <c:pt idx="19">
                  <c:v>51866</c:v>
                </c:pt>
                <c:pt idx="20">
                  <c:v>52231</c:v>
                </c:pt>
                <c:pt idx="21">
                  <c:v>52596</c:v>
                </c:pt>
                <c:pt idx="22">
                  <c:v>52962</c:v>
                </c:pt>
                <c:pt idx="23">
                  <c:v>53327</c:v>
                </c:pt>
                <c:pt idx="24">
                  <c:v>53692</c:v>
                </c:pt>
                <c:pt idx="25">
                  <c:v>54057</c:v>
                </c:pt>
                <c:pt idx="26">
                  <c:v>54423</c:v>
                </c:pt>
                <c:pt idx="27">
                  <c:v>54788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cat>
          <c:val>
            <c:numRef>
              <c:f>Analysis!$J$308:$CA$308</c:f>
              <c:numCache>
                <c:formatCode>#,##0_);\(#,##0\);"-  ";" "@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-78.082194236340413</c:v>
                </c:pt>
                <c:pt idx="6">
                  <c:v>-156.32703461817019</c:v>
                </c:pt>
                <c:pt idx="7">
                  <c:v>-234.57187499999998</c:v>
                </c:pt>
                <c:pt idx="8">
                  <c:v>-142.92864048254125</c:v>
                </c:pt>
                <c:pt idx="9">
                  <c:v>-50.583887124308745</c:v>
                </c:pt>
                <c:pt idx="10">
                  <c:v>42.948219305852689</c:v>
                </c:pt>
                <c:pt idx="11">
                  <c:v>136.98323057479951</c:v>
                </c:pt>
                <c:pt idx="12">
                  <c:v>231.98816303660345</c:v>
                </c:pt>
                <c:pt idx="13">
                  <c:v>328.03521791438953</c:v>
                </c:pt>
                <c:pt idx="14">
                  <c:v>425.59471081794663</c:v>
                </c:pt>
                <c:pt idx="15">
                  <c:v>564.87144976767229</c:v>
                </c:pt>
                <c:pt idx="16">
                  <c:v>703.67447649247492</c:v>
                </c:pt>
                <c:pt idx="17">
                  <c:v>842.05116221484673</c:v>
                </c:pt>
                <c:pt idx="18">
                  <c:v>980.45411097804572</c:v>
                </c:pt>
                <c:pt idx="19">
                  <c:v>1092.0382119195942</c:v>
                </c:pt>
                <c:pt idx="20">
                  <c:v>1203.3115102703705</c:v>
                </c:pt>
                <c:pt idx="21">
                  <c:v>1314.305086289452</c:v>
                </c:pt>
                <c:pt idx="22">
                  <c:v>1425.4568821530231</c:v>
                </c:pt>
                <c:pt idx="23">
                  <c:v>1535.9721329849065</c:v>
                </c:pt>
                <c:pt idx="24">
                  <c:v>1646.2834662369842</c:v>
                </c:pt>
                <c:pt idx="25">
                  <c:v>1756.4112736672369</c:v>
                </c:pt>
                <c:pt idx="26">
                  <c:v>1866.783877800862</c:v>
                </c:pt>
                <c:pt idx="27">
                  <c:v>2223.210860245732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5-4B78-AA7E-88CBEE211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93368"/>
        <c:axId val="716293040"/>
      </c:lineChart>
      <c:dateAx>
        <c:axId val="63649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yy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494928"/>
        <c:crosses val="autoZero"/>
        <c:auto val="1"/>
        <c:lblOffset val="100"/>
        <c:baseTimeUnit val="years"/>
        <c:majorUnit val="2"/>
        <c:majorTimeUnit val="years"/>
      </c:dateAx>
      <c:valAx>
        <c:axId val="63649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Annual Project</a:t>
                </a:r>
                <a:r>
                  <a:rPr lang="en-GB" baseline="0"/>
                  <a:t> Cashflows (USD million)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;&quot;-  &quot;;&quot; &quot;@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495584"/>
        <c:crosses val="autoZero"/>
        <c:crossBetween val="between"/>
      </c:valAx>
      <c:valAx>
        <c:axId val="7162930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Cumulative Annual</a:t>
                </a:r>
                <a:r>
                  <a:rPr lang="en-GB" baseline="0"/>
                  <a:t> Project Cashflow (USD million)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;&quot;-  &quot;;&quot; &quot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6293368"/>
        <c:crosses val="max"/>
        <c:crossBetween val="between"/>
      </c:valAx>
      <c:dateAx>
        <c:axId val="716293368"/>
        <c:scaling>
          <c:orientation val="minMax"/>
        </c:scaling>
        <c:delete val="1"/>
        <c:axPos val="b"/>
        <c:numFmt formatCode="dd\ mmm\ yy_);\(###0\);&quot;-  &quot;;&quot; &quot;@&quot; &quot;" sourceLinked="1"/>
        <c:majorTickMark val="out"/>
        <c:minorTickMark val="none"/>
        <c:tickLblPos val="nextTo"/>
        <c:crossAx val="716293040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34490688285806E-2"/>
          <c:y val="3.7254115148725758E-2"/>
          <c:w val="0.83793663085636805"/>
          <c:h val="0.72935348664970978"/>
        </c:manualLayout>
      </c:layout>
      <c:barChart>
        <c:barDir val="col"/>
        <c:grouping val="stacked"/>
        <c:varyColors val="0"/>
        <c:ser>
          <c:idx val="0"/>
          <c:order val="0"/>
          <c:tx>
            <c:v>Post-tax, pre-financing cash flows</c:v>
          </c:tx>
          <c:spPr>
            <a:solidFill>
              <a:srgbClr val="C54F8A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42735</c:v>
              </c:pt>
              <c:pt idx="3">
                <c:v>43100</c:v>
              </c:pt>
              <c:pt idx="4">
                <c:v>43465</c:v>
              </c:pt>
              <c:pt idx="5">
                <c:v>43830</c:v>
              </c:pt>
              <c:pt idx="6">
                <c:v>44196</c:v>
              </c:pt>
              <c:pt idx="7">
                <c:v>44561</c:v>
              </c:pt>
              <c:pt idx="8">
                <c:v>44926</c:v>
              </c:pt>
              <c:pt idx="9">
                <c:v>45291</c:v>
              </c:pt>
              <c:pt idx="10">
                <c:v>45657</c:v>
              </c:pt>
              <c:pt idx="11">
                <c:v>46022</c:v>
              </c:pt>
              <c:pt idx="12">
                <c:v>46387</c:v>
              </c:pt>
              <c:pt idx="13">
                <c:v>46752</c:v>
              </c:pt>
              <c:pt idx="14">
                <c:v>47118</c:v>
              </c:pt>
              <c:pt idx="15">
                <c:v>47483</c:v>
              </c:pt>
              <c:pt idx="16">
                <c:v>47848</c:v>
              </c:pt>
              <c:pt idx="17">
                <c:v>48213</c:v>
              </c:pt>
              <c:pt idx="18">
                <c:v>48579</c:v>
              </c:pt>
              <c:pt idx="19">
                <c:v>48944</c:v>
              </c:pt>
              <c:pt idx="20">
                <c:v>49309</c:v>
              </c:pt>
              <c:pt idx="21">
                <c:v>49674</c:v>
              </c:pt>
              <c:pt idx="22">
                <c:v>50040</c:v>
              </c:pt>
              <c:pt idx="23">
                <c:v>50405</c:v>
              </c:pt>
              <c:pt idx="24">
                <c:v>50770</c:v>
              </c:pt>
              <c:pt idx="25">
                <c:v>51135</c:v>
              </c:pt>
              <c:pt idx="26">
                <c:v>51501</c:v>
              </c:pt>
              <c:pt idx="27">
                <c:v>51866</c:v>
              </c:pt>
              <c:pt idx="28">
                <c:v>52231</c:v>
              </c:pt>
              <c:pt idx="29">
                <c:v>52596</c:v>
              </c:pt>
              <c:pt idx="30">
                <c:v>52962</c:v>
              </c:pt>
              <c:pt idx="31">
                <c:v>53327</c:v>
              </c:pt>
              <c:pt idx="32">
                <c:v>53692</c:v>
              </c:pt>
              <c:pt idx="33">
                <c:v>54057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cat>
          <c: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-71688.439019927289</c:v>
              </c:pt>
              <c:pt idx="3">
                <c:v>-232021.68532701445</c:v>
              </c:pt>
              <c:pt idx="4">
                <c:v>-858747.60851886601</c:v>
              </c:pt>
              <c:pt idx="5">
                <c:v>-2994472.312415957</c:v>
              </c:pt>
              <c:pt idx="6">
                <c:v>-4521550.9206424262</c:v>
              </c:pt>
              <c:pt idx="7">
                <c:v>-2574408.2148335609</c:v>
              </c:pt>
              <c:pt idx="8">
                <c:v>337035.78565237822</c:v>
              </c:pt>
              <c:pt idx="9">
                <c:v>2246041.6289994745</c:v>
              </c:pt>
              <c:pt idx="10">
                <c:v>2639138.9166789181</c:v>
              </c:pt>
              <c:pt idx="11">
                <c:v>2860390.4922088222</c:v>
              </c:pt>
              <c:pt idx="12">
                <c:v>2881514.3139736485</c:v>
              </c:pt>
              <c:pt idx="13">
                <c:v>2977548.9251300143</c:v>
              </c:pt>
              <c:pt idx="14">
                <c:v>3044090.6367943655</c:v>
              </c:pt>
              <c:pt idx="15">
                <c:v>3103925.6291411407</c:v>
              </c:pt>
              <c:pt idx="16">
                <c:v>3097921.8295351504</c:v>
              </c:pt>
              <c:pt idx="17">
                <c:v>3201580.8264523735</c:v>
              </c:pt>
              <c:pt idx="18">
                <c:v>3274652.1952979388</c:v>
              </c:pt>
              <c:pt idx="19">
                <c:v>3340122.009208662</c:v>
              </c:pt>
              <c:pt idx="20">
                <c:v>3331836.7959002205</c:v>
              </c:pt>
              <c:pt idx="21">
                <c:v>3446963.2954115798</c:v>
              </c:pt>
              <c:pt idx="22">
                <c:v>3525096.4001358594</c:v>
              </c:pt>
              <c:pt idx="23">
                <c:v>3593946.3431477519</c:v>
              </c:pt>
              <c:pt idx="24">
                <c:v>3580931.051459874</c:v>
              </c:pt>
              <c:pt idx="25">
                <c:v>3704527.8212629999</c:v>
              </c:pt>
              <c:pt idx="26">
                <c:v>3784323.5500888191</c:v>
              </c:pt>
              <c:pt idx="27">
                <c:v>3853185.8061095793</c:v>
              </c:pt>
              <c:pt idx="28">
                <c:v>3830348.0500966674</c:v>
              </c:pt>
              <c:pt idx="29">
                <c:v>3963417.848618289</c:v>
              </c:pt>
              <c:pt idx="30">
                <c:v>4045007.7763419482</c:v>
              </c:pt>
              <c:pt idx="31">
                <c:v>4114084.5478037419</c:v>
              </c:pt>
              <c:pt idx="32">
                <c:v>4056162.6480306527</c:v>
              </c:pt>
              <c:pt idx="33">
                <c:v>1102309.3603243134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0-D587-4D81-9908-A8E20DE0A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2340736"/>
        <c:axId val="134214784"/>
      </c:barChart>
      <c:lineChart>
        <c:grouping val="standard"/>
        <c:varyColors val="0"/>
        <c:ser>
          <c:idx val="1"/>
          <c:order val="1"/>
          <c:tx>
            <c:v>Cumulative post-tax, pre-financing cash flows</c:v>
          </c:tx>
          <c:spPr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42735</c:v>
              </c:pt>
              <c:pt idx="3">
                <c:v>43100</c:v>
              </c:pt>
              <c:pt idx="4">
                <c:v>43465</c:v>
              </c:pt>
              <c:pt idx="5">
                <c:v>43830</c:v>
              </c:pt>
              <c:pt idx="6">
                <c:v>44196</c:v>
              </c:pt>
              <c:pt idx="7">
                <c:v>44561</c:v>
              </c:pt>
              <c:pt idx="8">
                <c:v>44926</c:v>
              </c:pt>
              <c:pt idx="9">
                <c:v>45291</c:v>
              </c:pt>
              <c:pt idx="10">
                <c:v>45657</c:v>
              </c:pt>
              <c:pt idx="11">
                <c:v>46022</c:v>
              </c:pt>
              <c:pt idx="12">
                <c:v>46387</c:v>
              </c:pt>
              <c:pt idx="13">
                <c:v>46752</c:v>
              </c:pt>
              <c:pt idx="14">
                <c:v>47118</c:v>
              </c:pt>
              <c:pt idx="15">
                <c:v>47483</c:v>
              </c:pt>
              <c:pt idx="16">
                <c:v>47848</c:v>
              </c:pt>
              <c:pt idx="17">
                <c:v>48213</c:v>
              </c:pt>
              <c:pt idx="18">
                <c:v>48579</c:v>
              </c:pt>
              <c:pt idx="19">
                <c:v>48944</c:v>
              </c:pt>
              <c:pt idx="20">
                <c:v>49309</c:v>
              </c:pt>
              <c:pt idx="21">
                <c:v>49674</c:v>
              </c:pt>
              <c:pt idx="22">
                <c:v>50040</c:v>
              </c:pt>
              <c:pt idx="23">
                <c:v>50405</c:v>
              </c:pt>
              <c:pt idx="24">
                <c:v>50770</c:v>
              </c:pt>
              <c:pt idx="25">
                <c:v>51135</c:v>
              </c:pt>
              <c:pt idx="26">
                <c:v>51501</c:v>
              </c:pt>
              <c:pt idx="27">
                <c:v>51866</c:v>
              </c:pt>
              <c:pt idx="28">
                <c:v>52231</c:v>
              </c:pt>
              <c:pt idx="29">
                <c:v>52596</c:v>
              </c:pt>
              <c:pt idx="30">
                <c:v>52962</c:v>
              </c:pt>
              <c:pt idx="31">
                <c:v>53327</c:v>
              </c:pt>
              <c:pt idx="32">
                <c:v>53692</c:v>
              </c:pt>
              <c:pt idx="33">
                <c:v>54057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cat>
          <c: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-71688.439019927289</c:v>
              </c:pt>
              <c:pt idx="3">
                <c:v>-303710.12434694171</c:v>
              </c:pt>
              <c:pt idx="4">
                <c:v>-1162457.7328658076</c:v>
              </c:pt>
              <c:pt idx="5">
                <c:v>-4156930.0452817646</c:v>
              </c:pt>
              <c:pt idx="6">
                <c:v>-8678480.9659241904</c:v>
              </c:pt>
              <c:pt idx="7">
                <c:v>-11252889.180757752</c:v>
              </c:pt>
              <c:pt idx="8">
                <c:v>-10915853.395105373</c:v>
              </c:pt>
              <c:pt idx="9">
                <c:v>-8669811.7661058977</c:v>
              </c:pt>
              <c:pt idx="10">
                <c:v>-6030672.8494269792</c:v>
              </c:pt>
              <c:pt idx="11">
                <c:v>-3170282.357218157</c:v>
              </c:pt>
              <c:pt idx="12">
                <c:v>-288768.04324450856</c:v>
              </c:pt>
              <c:pt idx="13">
                <c:v>2688780.8818855057</c:v>
              </c:pt>
              <c:pt idx="14">
                <c:v>5732871.5186798712</c:v>
              </c:pt>
              <c:pt idx="15">
                <c:v>8836797.1478210129</c:v>
              </c:pt>
              <c:pt idx="16">
                <c:v>11934718.977356164</c:v>
              </c:pt>
              <c:pt idx="17">
                <c:v>15136299.803808536</c:v>
              </c:pt>
              <c:pt idx="18">
                <c:v>18410951.999106474</c:v>
              </c:pt>
              <c:pt idx="19">
                <c:v>21751074.008315135</c:v>
              </c:pt>
              <c:pt idx="20">
                <c:v>25082910.804215357</c:v>
              </c:pt>
              <c:pt idx="21">
                <c:v>28529874.099626936</c:v>
              </c:pt>
              <c:pt idx="22">
                <c:v>32054970.499762796</c:v>
              </c:pt>
              <c:pt idx="23">
                <c:v>35648916.842910551</c:v>
              </c:pt>
              <c:pt idx="24">
                <c:v>39229847.894370422</c:v>
              </c:pt>
              <c:pt idx="25">
                <c:v>42934375.715633422</c:v>
              </c:pt>
              <c:pt idx="26">
                <c:v>46718699.265722245</c:v>
              </c:pt>
              <c:pt idx="27">
                <c:v>50571885.071831822</c:v>
              </c:pt>
              <c:pt idx="28">
                <c:v>54402233.121928491</c:v>
              </c:pt>
              <c:pt idx="29">
                <c:v>58365650.970546782</c:v>
              </c:pt>
              <c:pt idx="30">
                <c:v>62410658.746888727</c:v>
              </c:pt>
              <c:pt idx="31">
                <c:v>66524743.294692472</c:v>
              </c:pt>
              <c:pt idx="32">
                <c:v>70580905.942723125</c:v>
              </c:pt>
              <c:pt idx="33">
                <c:v>71683215.303047433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587-4D81-9908-A8E20DE0A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63328"/>
        <c:axId val="134217088"/>
      </c:lineChart>
      <c:dateAx>
        <c:axId val="13234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</a:t>
                </a:r>
              </a:p>
            </c:rich>
          </c:tx>
          <c:overlay val="0"/>
        </c:title>
        <c:numFmt formatCode="yyyy;@" sourceLinked="0"/>
        <c:majorTickMark val="none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4214784"/>
        <c:crosses val="autoZero"/>
        <c:auto val="0"/>
        <c:lblOffset val="100"/>
        <c:baseTimeUnit val="years"/>
      </c:dateAx>
      <c:valAx>
        <c:axId val="134214784"/>
        <c:scaling>
          <c:orientation val="minMax"/>
          <c:max val="5000000"/>
          <c:min val="-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Annual cash flow (USD k)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340736"/>
        <c:crosses val="autoZero"/>
        <c:crossBetween val="between"/>
      </c:valAx>
      <c:valAx>
        <c:axId val="134217088"/>
        <c:scaling>
          <c:orientation val="minMax"/>
          <c:max val="50000000"/>
          <c:min val="-500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Cumulative annual cash flow (USD k)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563328"/>
        <c:crosses val="max"/>
        <c:crossBetween val="between"/>
      </c:valAx>
      <c:catAx>
        <c:axId val="13456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217088"/>
        <c:crossesAt val="0"/>
        <c:auto val="0"/>
        <c:lblAlgn val="ctr"/>
        <c:lblOffset val="100"/>
        <c:noMultiLvlLbl val="0"/>
      </c:cat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30668796296296297"/>
          <c:y val="0.8910525252525251"/>
          <c:w val="0.42019323361823363"/>
          <c:h val="9.795808080808081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0</xdr:rowOff>
    </xdr:from>
    <xdr:to>
      <xdr:col>4</xdr:col>
      <xdr:colOff>238125</xdr:colOff>
      <xdr:row>7</xdr:row>
      <xdr:rowOff>148590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9965" y="0"/>
          <a:ext cx="0" cy="1461135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428626</xdr:colOff>
      <xdr:row>2</xdr:row>
      <xdr:rowOff>127001</xdr:rowOff>
    </xdr:from>
    <xdr:to>
      <xdr:col>6</xdr:col>
      <xdr:colOff>786780</xdr:colOff>
      <xdr:row>8</xdr:row>
      <xdr:rowOff>39688</xdr:rowOff>
    </xdr:to>
    <xdr:pic>
      <xdr:nvPicPr>
        <xdr:cNvPr id="4" name="Picture 3" descr="Ithaca Energy to Buy Summit E&amp;P, as Sumitomo Exits UK's Upstream Oil &amp; Gas  Sector">
          <a:extLst>
            <a:ext uri="{FF2B5EF4-FFF2-40B4-BE49-F238E27FC236}">
              <a16:creationId xmlns:a16="http://schemas.microsoft.com/office/drawing/2014/main" id="{BDF0DCA3-61AC-3C79-BCB5-20AB9A21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5126" y="603251"/>
          <a:ext cx="1509092" cy="1023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17460</xdr:colOff>
      <xdr:row>58</xdr:row>
      <xdr:rowOff>112710</xdr:rowOff>
    </xdr:from>
    <xdr:to>
      <xdr:col>3</xdr:col>
      <xdr:colOff>17460</xdr:colOff>
      <xdr:row>82</xdr:row>
      <xdr:rowOff>112710</xdr:rowOff>
    </xdr:to>
    <xdr:graphicFrame macro="">
      <xdr:nvGraphicFramePr>
        <xdr:cNvPr id="2" name="Chart 3" descr="Project Outflow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16667</xdr:colOff>
      <xdr:row>85</xdr:row>
      <xdr:rowOff>0</xdr:rowOff>
    </xdr:from>
    <xdr:to>
      <xdr:col>3</xdr:col>
      <xdr:colOff>16667</xdr:colOff>
      <xdr:row>108</xdr:row>
      <xdr:rowOff>95250</xdr:rowOff>
    </xdr:to>
    <xdr:graphicFrame macro="">
      <xdr:nvGraphicFramePr>
        <xdr:cNvPr id="3" name="Chart 2" descr="Project Outflow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61912</xdr:colOff>
      <xdr:row>58</xdr:row>
      <xdr:rowOff>57158</xdr:rowOff>
    </xdr:from>
    <xdr:to>
      <xdr:col>13</xdr:col>
      <xdr:colOff>1066799</xdr:colOff>
      <xdr:row>82</xdr:row>
      <xdr:rowOff>133350</xdr:rowOff>
    </xdr:to>
    <xdr:graphicFrame macro="">
      <xdr:nvGraphicFramePr>
        <xdr:cNvPr id="9" name="Chart 1" descr="Project Outflows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17460</xdr:colOff>
      <xdr:row>141</xdr:row>
      <xdr:rowOff>0</xdr:rowOff>
    </xdr:from>
    <xdr:ext cx="0" cy="4114800"/>
    <xdr:graphicFrame macro="">
      <xdr:nvGraphicFramePr>
        <xdr:cNvPr id="11" name="Chart 3" descr="Project Cashflow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>
    <xdr:from>
      <xdr:col>3</xdr:col>
      <xdr:colOff>0</xdr:colOff>
      <xdr:row>86</xdr:row>
      <xdr:rowOff>95250</xdr:rowOff>
    </xdr:from>
    <xdr:to>
      <xdr:col>14</xdr:col>
      <xdr:colOff>9524</xdr:colOff>
      <xdr:row>110</xdr:row>
      <xdr:rowOff>161917</xdr:rowOff>
    </xdr:to>
    <xdr:graphicFrame macro="">
      <xdr:nvGraphicFramePr>
        <xdr:cNvPr id="8" name="Chart 1" descr="Project Cashflows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17460</xdr:colOff>
      <xdr:row>30</xdr:row>
      <xdr:rowOff>112710</xdr:rowOff>
    </xdr:from>
    <xdr:ext cx="0" cy="4114800"/>
    <xdr:graphicFrame macro="">
      <xdr:nvGraphicFramePr>
        <xdr:cNvPr id="13" name="Chart 3" descr="Gross Revenue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twoCellAnchor>
    <xdr:from>
      <xdr:col>2</xdr:col>
      <xdr:colOff>61912</xdr:colOff>
      <xdr:row>30</xdr:row>
      <xdr:rowOff>57158</xdr:rowOff>
    </xdr:from>
    <xdr:to>
      <xdr:col>13</xdr:col>
      <xdr:colOff>1162049</xdr:colOff>
      <xdr:row>54</xdr:row>
      <xdr:rowOff>133350</xdr:rowOff>
    </xdr:to>
    <xdr:graphicFrame macro="">
      <xdr:nvGraphicFramePr>
        <xdr:cNvPr id="14" name="Chart 1" descr="Gross Revenue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9525</xdr:colOff>
      <xdr:row>114</xdr:row>
      <xdr:rowOff>76200</xdr:rowOff>
    </xdr:from>
    <xdr:to>
      <xdr:col>14</xdr:col>
      <xdr:colOff>9524</xdr:colOff>
      <xdr:row>138</xdr:row>
      <xdr:rowOff>152392</xdr:rowOff>
    </xdr:to>
    <xdr:graphicFrame macro="">
      <xdr:nvGraphicFramePr>
        <xdr:cNvPr id="15" name="Chart 1" descr="Shareholder cashflow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3</xdr:col>
      <xdr:colOff>17460</xdr:colOff>
      <xdr:row>141</xdr:row>
      <xdr:rowOff>0</xdr:rowOff>
    </xdr:from>
    <xdr:ext cx="0" cy="4114800"/>
    <xdr:graphicFrame macro="">
      <xdr:nvGraphicFramePr>
        <xdr:cNvPr id="16" name="Chart 3">
          <a:extLst>
            <a:ext uri="{FF2B5EF4-FFF2-40B4-BE49-F238E27FC236}">
              <a16:creationId xmlns:a16="http://schemas.microsoft.com/office/drawing/2014/main" id="{00000000-0008-0000-0400-000010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x Peile" id="{F2ED9956-F8A8-4259-A79D-7CA8D3B758C6}" userId="S::max.peile@iooilandgas.com::8df0602c-535f-46c2-868d-b981d450921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A106" dT="2022-08-31T10:39:51.34" personId="{F2ED9956-F8A8-4259-A79D-7CA8D3B758C6}" id="{C23FBA2F-AD02-4BF1-A26E-4DD217BDC6C0}">
    <text>2% of green hydrogen plant capital cost</text>
  </threadedComment>
  <threadedComment ref="AE106" dT="2022-08-31T10:40:00.86" personId="{F2ED9956-F8A8-4259-A79D-7CA8D3B758C6}" id="{BCED113F-ED6D-4F58-A9D5-E527F324D47E}">
    <text>2% of green hydrogen plant capital cost</text>
  </threadedComment>
  <threadedComment ref="AM106" dT="2022-08-31T10:39:51.34" personId="{F2ED9956-F8A8-4259-A79D-7CA8D3B758C6}" id="{8E26E639-BE01-441A-A507-18C2611D2347}">
    <text>2% of green hydrogen plant capital cost</text>
  </threadedComment>
  <threadedComment ref="AE132" dT="2022-08-31T10:41:22.90" personId="{F2ED9956-F8A8-4259-A79D-7CA8D3B758C6}" id="{7F0CD703-9DFD-416F-B0FE-28301C81923D}">
    <text>Including a 42% cost reduction from 2022 cost estimate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FD3A-A64A-42F8-9693-B56409737606}">
  <dimension ref="A1:I21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ColWidth="0" defaultRowHeight="12.75"/>
  <cols>
    <col min="1" max="1" width="1.5703125" style="510" customWidth="1"/>
    <col min="2" max="2" width="7.42578125" style="247" customWidth="1"/>
    <col min="3" max="3" width="10.85546875" style="510" customWidth="1"/>
    <col min="4" max="4" width="35.42578125" style="510" customWidth="1"/>
    <col min="5" max="7" width="16.42578125" style="510" customWidth="1"/>
    <col min="8" max="8" width="2.42578125" style="510" customWidth="1"/>
    <col min="9" max="9" width="0" style="510" hidden="1" customWidth="1"/>
    <col min="10" max="16384" width="9.140625" style="510" hidden="1"/>
  </cols>
  <sheetData>
    <row r="1" spans="1:7" ht="26.25">
      <c r="A1" s="64" t="str">
        <f ca="1" xml:space="preserve"> RIGHT(CELL("filename", A1), LEN(CELL("filename", A1)) - SEARCH("]", CELL("filename", A1)))</f>
        <v>Title</v>
      </c>
      <c r="B1" s="303"/>
    </row>
    <row r="2" spans="1:7">
      <c r="B2" s="303"/>
    </row>
    <row r="3" spans="1:7">
      <c r="B3" s="303"/>
    </row>
    <row r="4" spans="1:7">
      <c r="B4" s="303"/>
    </row>
    <row r="5" spans="1:7">
      <c r="B5" s="303"/>
    </row>
    <row r="6" spans="1:7">
      <c r="B6" s="303"/>
    </row>
    <row r="7" spans="1:7">
      <c r="B7" s="303"/>
    </row>
    <row r="8" spans="1:7" ht="25.5">
      <c r="B8" s="512" t="s">
        <v>595</v>
      </c>
      <c r="F8"/>
    </row>
    <row r="9" spans="1:7">
      <c r="B9" s="223"/>
    </row>
    <row r="10" spans="1:7">
      <c r="B10" s="223" t="str">
        <f ca="1" xml:space="preserve"> MID(CELL("filename",$A$1), SEARCH("[", CELL("filename",$A$1)) + 1, SEARCH("]", CELL("filename",$A$1)) - SEARCH("[", CELL("filename",$A$1)) - 1)</f>
        <v>BEH LCOH (006).xlsx</v>
      </c>
    </row>
    <row r="11" spans="1:7">
      <c r="B11" s="303"/>
    </row>
    <row r="12" spans="1:7">
      <c r="A12" s="511"/>
      <c r="B12" s="303"/>
    </row>
    <row r="13" spans="1:7" s="247" customFormat="1">
      <c r="B13" s="513" t="s">
        <v>358</v>
      </c>
      <c r="C13" s="513" t="s">
        <v>63</v>
      </c>
      <c r="D13" s="513" t="s">
        <v>359</v>
      </c>
      <c r="E13" s="513" t="s">
        <v>360</v>
      </c>
      <c r="F13" s="513" t="s">
        <v>361</v>
      </c>
      <c r="G13" s="513" t="s">
        <v>362</v>
      </c>
    </row>
    <row r="14" spans="1:7" s="247" customFormat="1">
      <c r="B14" s="516" t="s">
        <v>372</v>
      </c>
      <c r="C14" s="515">
        <v>44788</v>
      </c>
      <c r="D14" s="514" t="s">
        <v>596</v>
      </c>
      <c r="E14" s="514" t="s">
        <v>597</v>
      </c>
      <c r="F14" s="514" t="s">
        <v>598</v>
      </c>
      <c r="G14" s="514" t="s">
        <v>597</v>
      </c>
    </row>
    <row r="15" spans="1:7">
      <c r="B15" s="516" t="s">
        <v>725</v>
      </c>
      <c r="C15" s="515">
        <v>44834</v>
      </c>
      <c r="D15" s="514" t="s">
        <v>596</v>
      </c>
      <c r="E15" s="514" t="s">
        <v>597</v>
      </c>
      <c r="F15" s="514" t="s">
        <v>597</v>
      </c>
      <c r="G15" s="514" t="s">
        <v>597</v>
      </c>
    </row>
    <row r="16" spans="1:7">
      <c r="B16" s="513"/>
      <c r="C16" s="513"/>
      <c r="D16" s="513"/>
      <c r="E16" s="513"/>
      <c r="F16" s="513"/>
      <c r="G16" s="513"/>
    </row>
    <row r="17" spans="2:7">
      <c r="B17" s="513"/>
      <c r="C17" s="513"/>
      <c r="D17" s="513"/>
      <c r="E17" s="513"/>
      <c r="F17" s="513"/>
      <c r="G17" s="513"/>
    </row>
    <row r="18" spans="2:7">
      <c r="B18" s="513"/>
      <c r="C18" s="513"/>
      <c r="D18" s="513"/>
      <c r="E18" s="513"/>
      <c r="F18" s="513"/>
      <c r="G18" s="513"/>
    </row>
    <row r="19" spans="2:7">
      <c r="B19" s="223"/>
    </row>
    <row r="20" spans="2:7">
      <c r="B20" s="223"/>
      <c r="C20" s="265"/>
      <c r="D20" s="265"/>
      <c r="E20" s="265"/>
      <c r="F20" s="265"/>
      <c r="G20" s="265"/>
    </row>
    <row r="21" spans="2:7">
      <c r="B21" s="223"/>
      <c r="D21"/>
    </row>
  </sheetData>
  <pageMargins left="0.74803149606299213" right="0.74803149606299213" top="0.98425196850393704" bottom="0.98425196850393704" header="0.51181102362204722" footer="0.51181102362204722"/>
  <pageSetup paperSize="9" scale="55" orientation="portrait" horizontalDpi="1200" verticalDpi="12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ignoredErrors>
    <ignoredError sqref="B14:B15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 summaryRight="0"/>
  </sheetPr>
  <dimension ref="A1:CA29"/>
  <sheetViews>
    <sheetView defaultGridColor="0" colorId="22" zoomScale="80" zoomScaleNormal="8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E31" sqref="E31"/>
    </sheetView>
  </sheetViews>
  <sheetFormatPr defaultColWidth="0" defaultRowHeight="12.75"/>
  <cols>
    <col min="1" max="1" width="1.42578125" style="9" customWidth="1"/>
    <col min="2" max="2" width="1.42578125" style="1" customWidth="1"/>
    <col min="3" max="3" width="1.42578125" style="15" customWidth="1"/>
    <col min="4" max="4" width="1.42578125" style="24" customWidth="1"/>
    <col min="5" max="5" width="40.5703125" style="25" customWidth="1"/>
    <col min="6" max="6" width="12.5703125" style="25" customWidth="1"/>
    <col min="7" max="8" width="11.5703125" style="25" customWidth="1"/>
    <col min="9" max="9" width="2.5703125" style="25" customWidth="1"/>
    <col min="10" max="79" width="11.5703125" style="25" customWidth="1"/>
    <col min="80" max="16384" width="0" style="25" hidden="1"/>
  </cols>
  <sheetData>
    <row r="1" spans="1:79" s="4" customFormat="1" ht="26.25">
      <c r="A1" s="64" t="str">
        <f ca="1" xml:space="preserve"> RIGHT(CELL("filename", A1), LEN(CELL("filename", A1)) - SEARCH("]", CELL("filename", A1)))</f>
        <v>OpRev</v>
      </c>
      <c r="B1" s="1"/>
      <c r="C1" s="51"/>
      <c r="D1" s="3"/>
    </row>
    <row r="2" spans="1:79" s="66" customFormat="1">
      <c r="A2" s="62"/>
      <c r="B2" s="63"/>
      <c r="C2" s="65"/>
      <c r="E2" s="103" t="str">
        <f xml:space="preserve"> Time!E$23</f>
        <v>Model period ending</v>
      </c>
      <c r="F2" s="101">
        <f xml:space="preserve"> Check!$F$9</f>
        <v>0</v>
      </c>
      <c r="G2" s="106" t="s">
        <v>30</v>
      </c>
      <c r="J2" s="66">
        <f xml:space="preserve"> Time!J$23</f>
        <v>44926</v>
      </c>
      <c r="K2" s="66">
        <f xml:space="preserve"> Time!K$23</f>
        <v>45291</v>
      </c>
      <c r="L2" s="66">
        <f xml:space="preserve"> Time!L$23</f>
        <v>45657</v>
      </c>
      <c r="M2" s="66">
        <f xml:space="preserve"> Time!M$23</f>
        <v>46022</v>
      </c>
      <c r="N2" s="66">
        <f xml:space="preserve"> Time!N$23</f>
        <v>46387</v>
      </c>
      <c r="O2" s="66">
        <f xml:space="preserve"> Time!O$23</f>
        <v>46752</v>
      </c>
      <c r="P2" s="66">
        <f xml:space="preserve"> Time!P$23</f>
        <v>47118</v>
      </c>
      <c r="Q2" s="66">
        <f xml:space="preserve"> Time!Q$23</f>
        <v>47483</v>
      </c>
      <c r="R2" s="66">
        <f xml:space="preserve"> Time!R$23</f>
        <v>47848</v>
      </c>
      <c r="S2" s="66">
        <f xml:space="preserve"> Time!S$23</f>
        <v>48213</v>
      </c>
      <c r="T2" s="66">
        <f xml:space="preserve"> Time!T$23</f>
        <v>48579</v>
      </c>
      <c r="U2" s="66">
        <f xml:space="preserve"> Time!U$23</f>
        <v>48944</v>
      </c>
      <c r="V2" s="66">
        <f xml:space="preserve"> Time!V$23</f>
        <v>49309</v>
      </c>
      <c r="W2" s="66">
        <f xml:space="preserve"> Time!W$23</f>
        <v>49674</v>
      </c>
      <c r="X2" s="66">
        <f xml:space="preserve"> Time!X$23</f>
        <v>50040</v>
      </c>
      <c r="Y2" s="66">
        <f xml:space="preserve"> Time!Y$23</f>
        <v>50405</v>
      </c>
      <c r="Z2" s="66">
        <f xml:space="preserve"> Time!Z$23</f>
        <v>50770</v>
      </c>
      <c r="AA2" s="66">
        <f xml:space="preserve"> Time!AA$23</f>
        <v>51135</v>
      </c>
      <c r="AB2" s="66">
        <f xml:space="preserve"> Time!AB$23</f>
        <v>51501</v>
      </c>
      <c r="AC2" s="66">
        <f xml:space="preserve"> Time!AC$23</f>
        <v>51866</v>
      </c>
      <c r="AD2" s="66">
        <f xml:space="preserve"> Time!AD$23</f>
        <v>52231</v>
      </c>
      <c r="AE2" s="66">
        <f xml:space="preserve"> Time!AE$23</f>
        <v>52596</v>
      </c>
      <c r="AF2" s="66">
        <f xml:space="preserve"> Time!AF$23</f>
        <v>52962</v>
      </c>
      <c r="AG2" s="66">
        <f xml:space="preserve"> Time!AG$23</f>
        <v>53327</v>
      </c>
      <c r="AH2" s="66">
        <f xml:space="preserve"> Time!AH$23</f>
        <v>53692</v>
      </c>
      <c r="AI2" s="66">
        <f xml:space="preserve"> Time!AI$23</f>
        <v>54057</v>
      </c>
      <c r="AJ2" s="66">
        <f xml:space="preserve"> Time!AJ$23</f>
        <v>54423</v>
      </c>
      <c r="AK2" s="66">
        <f xml:space="preserve"> Time!AK$23</f>
        <v>54788</v>
      </c>
      <c r="AL2" s="66">
        <f xml:space="preserve"> Time!AL$23</f>
        <v>55153</v>
      </c>
      <c r="AM2" s="66">
        <f xml:space="preserve"> Time!AM$23</f>
        <v>55518</v>
      </c>
      <c r="AN2" s="66">
        <f xml:space="preserve"> Time!AN$23</f>
        <v>55884</v>
      </c>
      <c r="AO2" s="66">
        <f xml:space="preserve"> Time!AO$23</f>
        <v>56249</v>
      </c>
      <c r="AP2" s="66">
        <f xml:space="preserve"> Time!AP$23</f>
        <v>56614</v>
      </c>
      <c r="AQ2" s="66">
        <f xml:space="preserve"> Time!AQ$23</f>
        <v>56979</v>
      </c>
      <c r="AR2" s="66">
        <f xml:space="preserve"> Time!AR$23</f>
        <v>57345</v>
      </c>
      <c r="AS2" s="66">
        <f xml:space="preserve"> Time!AS$23</f>
        <v>57710</v>
      </c>
      <c r="AT2" s="66">
        <f xml:space="preserve"> Time!AT$23</f>
        <v>58075</v>
      </c>
      <c r="AU2" s="66">
        <f xml:space="preserve"> Time!AU$23</f>
        <v>58440</v>
      </c>
      <c r="AV2" s="66">
        <f xml:space="preserve"> Time!AV$23</f>
        <v>58806</v>
      </c>
      <c r="AW2" s="66">
        <f xml:space="preserve"> Time!AW$23</f>
        <v>59171</v>
      </c>
      <c r="AX2" s="66">
        <f xml:space="preserve"> Time!AX$23</f>
        <v>59536</v>
      </c>
      <c r="AY2" s="66">
        <f xml:space="preserve"> Time!AY$23</f>
        <v>59901</v>
      </c>
      <c r="AZ2" s="66">
        <f xml:space="preserve"> Time!AZ$23</f>
        <v>60267</v>
      </c>
      <c r="BA2" s="66">
        <f xml:space="preserve"> Time!BA$23</f>
        <v>60632</v>
      </c>
      <c r="BB2" s="66">
        <f xml:space="preserve"> Time!BB$23</f>
        <v>60997</v>
      </c>
      <c r="BC2" s="66">
        <f xml:space="preserve"> Time!BC$23</f>
        <v>61362</v>
      </c>
      <c r="BD2" s="66">
        <f xml:space="preserve"> Time!BD$23</f>
        <v>61728</v>
      </c>
      <c r="BE2" s="66">
        <f xml:space="preserve"> Time!BE$23</f>
        <v>62093</v>
      </c>
      <c r="BF2" s="66">
        <f xml:space="preserve"> Time!BF$23</f>
        <v>62458</v>
      </c>
      <c r="BG2" s="66">
        <f xml:space="preserve"> Time!BG$23</f>
        <v>62823</v>
      </c>
      <c r="BH2" s="66">
        <f xml:space="preserve"> Time!BH$23</f>
        <v>63189</v>
      </c>
      <c r="BI2" s="66">
        <f xml:space="preserve"> Time!BI$23</f>
        <v>63554</v>
      </c>
      <c r="BJ2" s="66">
        <f xml:space="preserve"> Time!BJ$23</f>
        <v>63919</v>
      </c>
      <c r="BK2" s="66">
        <f xml:space="preserve"> Time!BK$23</f>
        <v>64284</v>
      </c>
      <c r="BL2" s="66">
        <f xml:space="preserve"> Time!BL$23</f>
        <v>64650</v>
      </c>
      <c r="BM2" s="66">
        <f xml:space="preserve"> Time!BM$23</f>
        <v>65015</v>
      </c>
      <c r="BN2" s="66">
        <f xml:space="preserve"> Time!BN$23</f>
        <v>65380</v>
      </c>
      <c r="BO2" s="66">
        <f xml:space="preserve"> Time!BO$23</f>
        <v>65745</v>
      </c>
      <c r="BP2" s="66">
        <f xml:space="preserve"> Time!BP$23</f>
        <v>66111</v>
      </c>
      <c r="BQ2" s="66">
        <f xml:space="preserve"> Time!BQ$23</f>
        <v>66476</v>
      </c>
      <c r="BR2" s="66">
        <f xml:space="preserve"> Time!BR$23</f>
        <v>66841</v>
      </c>
      <c r="BS2" s="66">
        <f xml:space="preserve"> Time!BS$23</f>
        <v>67206</v>
      </c>
      <c r="BT2" s="66">
        <f xml:space="preserve"> Time!BT$23</f>
        <v>67572</v>
      </c>
      <c r="BU2" s="66">
        <f xml:space="preserve"> Time!BU$23</f>
        <v>67937</v>
      </c>
      <c r="BV2" s="66">
        <f xml:space="preserve"> Time!BV$23</f>
        <v>68302</v>
      </c>
      <c r="BW2" s="66">
        <f xml:space="preserve"> Time!BW$23</f>
        <v>68667</v>
      </c>
      <c r="BX2" s="66">
        <f xml:space="preserve"> Time!BX$23</f>
        <v>69033</v>
      </c>
      <c r="BY2" s="66">
        <f xml:space="preserve"> Time!BY$23</f>
        <v>69398</v>
      </c>
      <c r="BZ2" s="66">
        <f xml:space="preserve"> Time!BZ$23</f>
        <v>69763</v>
      </c>
      <c r="CA2" s="66">
        <f xml:space="preserve"> Time!CA$23</f>
        <v>70128</v>
      </c>
    </row>
    <row r="3" spans="1:79" s="47" customFormat="1">
      <c r="A3" s="9"/>
      <c r="B3" s="1"/>
      <c r="C3" s="15"/>
      <c r="D3" s="49"/>
      <c r="E3" s="47" t="str">
        <f xml:space="preserve"> Time!E$136</f>
        <v>Timeline label</v>
      </c>
      <c r="F3" s="104">
        <f xml:space="preserve"> Track!$J$2</f>
        <v>0</v>
      </c>
      <c r="G3" s="107" t="s">
        <v>32</v>
      </c>
      <c r="J3" s="203" t="str">
        <f xml:space="preserve"> Time!J$136</f>
        <v>FEL</v>
      </c>
      <c r="K3" s="203" t="str">
        <f xml:space="preserve"> Time!K$136</f>
        <v>FEL</v>
      </c>
      <c r="L3" s="203" t="str">
        <f xml:space="preserve"> Time!L$136</f>
        <v>FEL</v>
      </c>
      <c r="M3" s="203" t="str">
        <f xml:space="preserve"> Time!M$136</f>
        <v>FEL</v>
      </c>
      <c r="N3" s="203" t="str">
        <f xml:space="preserve"> Time!N$136</f>
        <v>FEL</v>
      </c>
      <c r="O3" s="203" t="str">
        <f xml:space="preserve"> Time!O$136</f>
        <v>EPC</v>
      </c>
      <c r="P3" s="203" t="str">
        <f xml:space="preserve"> Time!P$136</f>
        <v>EPC</v>
      </c>
      <c r="Q3" s="203" t="str">
        <f xml:space="preserve"> Time!Q$136</f>
        <v>EPC</v>
      </c>
      <c r="R3" s="203" t="str">
        <f xml:space="preserve"> Time!R$136</f>
        <v>Operations</v>
      </c>
      <c r="S3" s="203" t="str">
        <f xml:space="preserve"> Time!S$136</f>
        <v>Operations</v>
      </c>
      <c r="T3" s="203" t="str">
        <f xml:space="preserve"> Time!T$136</f>
        <v>Operations</v>
      </c>
      <c r="U3" s="203" t="str">
        <f xml:space="preserve"> Time!U$136</f>
        <v>Operations</v>
      </c>
      <c r="V3" s="203" t="str">
        <f xml:space="preserve"> Time!V$136</f>
        <v>Operations</v>
      </c>
      <c r="W3" s="203" t="str">
        <f xml:space="preserve"> Time!W$136</f>
        <v>Operations</v>
      </c>
      <c r="X3" s="203" t="str">
        <f xml:space="preserve"> Time!X$136</f>
        <v>Operations</v>
      </c>
      <c r="Y3" s="203" t="str">
        <f xml:space="preserve"> Time!Y$136</f>
        <v>Operations</v>
      </c>
      <c r="Z3" s="203" t="str">
        <f xml:space="preserve"> Time!Z$136</f>
        <v>Operations</v>
      </c>
      <c r="AA3" s="203" t="str">
        <f xml:space="preserve"> Time!AA$136</f>
        <v>Operations</v>
      </c>
      <c r="AB3" s="203" t="str">
        <f xml:space="preserve"> Time!AB$136</f>
        <v>Operations</v>
      </c>
      <c r="AC3" s="203" t="str">
        <f xml:space="preserve"> Time!AC$136</f>
        <v>Operations</v>
      </c>
      <c r="AD3" s="203" t="str">
        <f xml:space="preserve"> Time!AD$136</f>
        <v>Operations</v>
      </c>
      <c r="AE3" s="203" t="str">
        <f xml:space="preserve"> Time!AE$136</f>
        <v>Operations</v>
      </c>
      <c r="AF3" s="203" t="str">
        <f xml:space="preserve"> Time!AF$136</f>
        <v>Operations</v>
      </c>
      <c r="AG3" s="203" t="str">
        <f xml:space="preserve"> Time!AG$136</f>
        <v>Operations</v>
      </c>
      <c r="AH3" s="203" t="str">
        <f xml:space="preserve"> Time!AH$136</f>
        <v>Operations</v>
      </c>
      <c r="AI3" s="203" t="str">
        <f xml:space="preserve"> Time!AI$136</f>
        <v>Operations</v>
      </c>
      <c r="AJ3" s="203" t="str">
        <f xml:space="preserve"> Time!AJ$136</f>
        <v>Operations</v>
      </c>
      <c r="AK3" s="203" t="str">
        <f xml:space="preserve"> Time!AK$136</f>
        <v>Operations</v>
      </c>
      <c r="AL3" s="203" t="str">
        <f xml:space="preserve"> Time!AL$136</f>
        <v>Post-Frcst</v>
      </c>
      <c r="AM3" s="203" t="str">
        <f xml:space="preserve"> Time!AM$136</f>
        <v>Post-Frcst</v>
      </c>
      <c r="AN3" s="203" t="str">
        <f xml:space="preserve"> Time!AN$136</f>
        <v>Post-Frcst</v>
      </c>
      <c r="AO3" s="203" t="str">
        <f xml:space="preserve"> Time!AO$136</f>
        <v>Post-Frcst</v>
      </c>
      <c r="AP3" s="203" t="str">
        <f xml:space="preserve"> Time!AP$136</f>
        <v>Post-Frcst</v>
      </c>
      <c r="AQ3" s="203" t="str">
        <f xml:space="preserve"> Time!AQ$136</f>
        <v>Post-Frcst</v>
      </c>
      <c r="AR3" s="203" t="str">
        <f xml:space="preserve"> Time!AR$136</f>
        <v>Post-Frcst</v>
      </c>
      <c r="AS3" s="203" t="str">
        <f xml:space="preserve"> Time!AS$136</f>
        <v>Post-Frcst</v>
      </c>
      <c r="AT3" s="203" t="str">
        <f xml:space="preserve"> Time!AT$136</f>
        <v>Post-Frcst</v>
      </c>
      <c r="AU3" s="203" t="str">
        <f xml:space="preserve"> Time!AU$136</f>
        <v>Post-Frcst</v>
      </c>
      <c r="AV3" s="203" t="str">
        <f xml:space="preserve"> Time!AV$136</f>
        <v>Post-Frcst</v>
      </c>
      <c r="AW3" s="203" t="str">
        <f xml:space="preserve"> Time!AW$136</f>
        <v>Post-Frcst</v>
      </c>
      <c r="AX3" s="203" t="str">
        <f xml:space="preserve"> Time!AX$136</f>
        <v>Post-Frcst</v>
      </c>
      <c r="AY3" s="203" t="str">
        <f xml:space="preserve"> Time!AY$136</f>
        <v>Post-Frcst</v>
      </c>
      <c r="AZ3" s="203" t="str">
        <f xml:space="preserve"> Time!AZ$136</f>
        <v>Post-Frcst</v>
      </c>
      <c r="BA3" s="203" t="str">
        <f xml:space="preserve"> Time!BA$136</f>
        <v>Post-Frcst</v>
      </c>
      <c r="BB3" s="203" t="str">
        <f xml:space="preserve"> Time!BB$136</f>
        <v>Post-Frcst</v>
      </c>
      <c r="BC3" s="203" t="str">
        <f xml:space="preserve"> Time!BC$136</f>
        <v>Post-Frcst</v>
      </c>
      <c r="BD3" s="203" t="str">
        <f xml:space="preserve"> Time!BD$136</f>
        <v>Post-Frcst</v>
      </c>
      <c r="BE3" s="203" t="str">
        <f xml:space="preserve"> Time!BE$136</f>
        <v>Post-Frcst</v>
      </c>
      <c r="BF3" s="203" t="str">
        <f xml:space="preserve"> Time!BF$136</f>
        <v>Post-Frcst</v>
      </c>
      <c r="BG3" s="203" t="str">
        <f xml:space="preserve"> Time!BG$136</f>
        <v>Post-Frcst</v>
      </c>
      <c r="BH3" s="203" t="str">
        <f xml:space="preserve"> Time!BH$136</f>
        <v>Post-Frcst</v>
      </c>
      <c r="BI3" s="203" t="str">
        <f xml:space="preserve"> Time!BI$136</f>
        <v>Post-Frcst</v>
      </c>
      <c r="BJ3" s="203" t="str">
        <f xml:space="preserve"> Time!BJ$136</f>
        <v>Post-Frcst</v>
      </c>
      <c r="BK3" s="203" t="str">
        <f xml:space="preserve"> Time!BK$136</f>
        <v>Post-Frcst</v>
      </c>
      <c r="BL3" s="203" t="str">
        <f xml:space="preserve"> Time!BL$136</f>
        <v>Post-Frcst</v>
      </c>
      <c r="BM3" s="203" t="str">
        <f xml:space="preserve"> Time!BM$136</f>
        <v>Post-Frcst</v>
      </c>
      <c r="BN3" s="203" t="str">
        <f xml:space="preserve"> Time!BN$136</f>
        <v>Post-Frcst</v>
      </c>
      <c r="BO3" s="203" t="str">
        <f xml:space="preserve"> Time!BO$136</f>
        <v>Post-Frcst</v>
      </c>
      <c r="BP3" s="203" t="str">
        <f xml:space="preserve"> Time!BP$136</f>
        <v>Post-Frcst</v>
      </c>
      <c r="BQ3" s="203" t="str">
        <f xml:space="preserve"> Time!BQ$136</f>
        <v>Post-Frcst</v>
      </c>
      <c r="BR3" s="203" t="str">
        <f xml:space="preserve"> Time!BR$136</f>
        <v>Post-Frcst</v>
      </c>
      <c r="BS3" s="203" t="str">
        <f xml:space="preserve"> Time!BS$136</f>
        <v>Post-Frcst</v>
      </c>
      <c r="BT3" s="203" t="str">
        <f xml:space="preserve"> Time!BT$136</f>
        <v>Post-Frcst</v>
      </c>
      <c r="BU3" s="203" t="str">
        <f xml:space="preserve"> Time!BU$136</f>
        <v>Post-Frcst</v>
      </c>
      <c r="BV3" s="203" t="str">
        <f xml:space="preserve"> Time!BV$136</f>
        <v>Post-Frcst</v>
      </c>
      <c r="BW3" s="203" t="str">
        <f xml:space="preserve"> Time!BW$136</f>
        <v>Post-Frcst</v>
      </c>
      <c r="BX3" s="203" t="str">
        <f xml:space="preserve"> Time!BX$136</f>
        <v>Post-Frcst</v>
      </c>
      <c r="BY3" s="203" t="str">
        <f xml:space="preserve"> Time!BY$136</f>
        <v>Post-Frcst</v>
      </c>
      <c r="BZ3" s="203" t="str">
        <f xml:space="preserve"> Time!BZ$136</f>
        <v>Post-Frcst</v>
      </c>
      <c r="CA3" s="203" t="str">
        <f xml:space="preserve"> Time!CA$136</f>
        <v>Post-Frcst</v>
      </c>
    </row>
    <row r="4" spans="1:79" s="4" customFormat="1">
      <c r="A4" s="9"/>
      <c r="B4" s="1"/>
      <c r="C4" s="51"/>
      <c r="D4" s="3"/>
      <c r="E4" s="4" t="str">
        <f xml:space="preserve"> Time!E$33</f>
        <v>Financial year ending</v>
      </c>
      <c r="F4" s="104">
        <f xml:space="preserve"> Check!$F$32</f>
        <v>0</v>
      </c>
      <c r="G4" s="107" t="s">
        <v>31</v>
      </c>
      <c r="J4" s="92">
        <f xml:space="preserve"> Time!J$33</f>
        <v>2022</v>
      </c>
      <c r="K4" s="92">
        <f xml:space="preserve"> Time!K$33</f>
        <v>2023</v>
      </c>
      <c r="L4" s="92">
        <f xml:space="preserve"> Time!L$33</f>
        <v>2024</v>
      </c>
      <c r="M4" s="92">
        <f xml:space="preserve"> Time!M$33</f>
        <v>2025</v>
      </c>
      <c r="N4" s="92">
        <f xml:space="preserve"> Time!N$33</f>
        <v>2026</v>
      </c>
      <c r="O4" s="92">
        <f xml:space="preserve"> Time!O$33</f>
        <v>2027</v>
      </c>
      <c r="P4" s="92">
        <f xml:space="preserve"> Time!P$33</f>
        <v>2028</v>
      </c>
      <c r="Q4" s="92">
        <f xml:space="preserve"> Time!Q$33</f>
        <v>2029</v>
      </c>
      <c r="R4" s="92">
        <f xml:space="preserve"> Time!R$33</f>
        <v>2030</v>
      </c>
      <c r="S4" s="92">
        <f xml:space="preserve"> Time!S$33</f>
        <v>2031</v>
      </c>
      <c r="T4" s="92">
        <f xml:space="preserve"> Time!T$33</f>
        <v>2032</v>
      </c>
      <c r="U4" s="92">
        <f xml:space="preserve"> Time!U$33</f>
        <v>2033</v>
      </c>
      <c r="V4" s="92">
        <f xml:space="preserve"> Time!V$33</f>
        <v>2034</v>
      </c>
      <c r="W4" s="92">
        <f xml:space="preserve"> Time!W$33</f>
        <v>2035</v>
      </c>
      <c r="X4" s="92">
        <f xml:space="preserve"> Time!X$33</f>
        <v>2036</v>
      </c>
      <c r="Y4" s="92">
        <f xml:space="preserve"> Time!Y$33</f>
        <v>2037</v>
      </c>
      <c r="Z4" s="92">
        <f xml:space="preserve"> Time!Z$33</f>
        <v>2038</v>
      </c>
      <c r="AA4" s="92">
        <f xml:space="preserve"> Time!AA$33</f>
        <v>2039</v>
      </c>
      <c r="AB4" s="92">
        <f xml:space="preserve"> Time!AB$33</f>
        <v>2040</v>
      </c>
      <c r="AC4" s="92">
        <f xml:space="preserve"> Time!AC$33</f>
        <v>2041</v>
      </c>
      <c r="AD4" s="92">
        <f xml:space="preserve"> Time!AD$33</f>
        <v>2042</v>
      </c>
      <c r="AE4" s="92">
        <f xml:space="preserve"> Time!AE$33</f>
        <v>2043</v>
      </c>
      <c r="AF4" s="92">
        <f xml:space="preserve"> Time!AF$33</f>
        <v>2044</v>
      </c>
      <c r="AG4" s="92">
        <f xml:space="preserve"> Time!AG$33</f>
        <v>2045</v>
      </c>
      <c r="AH4" s="92">
        <f xml:space="preserve"> Time!AH$33</f>
        <v>2046</v>
      </c>
      <c r="AI4" s="92">
        <f xml:space="preserve"> Time!AI$33</f>
        <v>2047</v>
      </c>
      <c r="AJ4" s="92">
        <f xml:space="preserve"> Time!AJ$33</f>
        <v>2048</v>
      </c>
      <c r="AK4" s="92">
        <f xml:space="preserve"> Time!AK$33</f>
        <v>2049</v>
      </c>
      <c r="AL4" s="92">
        <f xml:space="preserve"> Time!AL$33</f>
        <v>2050</v>
      </c>
      <c r="AM4" s="92">
        <f xml:space="preserve"> Time!AM$33</f>
        <v>2051</v>
      </c>
      <c r="AN4" s="92">
        <f xml:space="preserve"> Time!AN$33</f>
        <v>2052</v>
      </c>
      <c r="AO4" s="92">
        <f xml:space="preserve"> Time!AO$33</f>
        <v>2053</v>
      </c>
      <c r="AP4" s="92">
        <f xml:space="preserve"> Time!AP$33</f>
        <v>2054</v>
      </c>
      <c r="AQ4" s="92">
        <f xml:space="preserve"> Time!AQ$33</f>
        <v>2055</v>
      </c>
      <c r="AR4" s="92">
        <f xml:space="preserve"> Time!AR$33</f>
        <v>2056</v>
      </c>
      <c r="AS4" s="92">
        <f xml:space="preserve"> Time!AS$33</f>
        <v>2057</v>
      </c>
      <c r="AT4" s="92">
        <f xml:space="preserve"> Time!AT$33</f>
        <v>2058</v>
      </c>
      <c r="AU4" s="92">
        <f xml:space="preserve"> Time!AU$33</f>
        <v>2059</v>
      </c>
      <c r="AV4" s="92">
        <f xml:space="preserve"> Time!AV$33</f>
        <v>2060</v>
      </c>
      <c r="AW4" s="92">
        <f xml:space="preserve"> Time!AW$33</f>
        <v>2061</v>
      </c>
      <c r="AX4" s="92">
        <f xml:space="preserve"> Time!AX$33</f>
        <v>2062</v>
      </c>
      <c r="AY4" s="92">
        <f xml:space="preserve"> Time!AY$33</f>
        <v>2063</v>
      </c>
      <c r="AZ4" s="92">
        <f xml:space="preserve"> Time!AZ$33</f>
        <v>2064</v>
      </c>
      <c r="BA4" s="92">
        <f xml:space="preserve"> Time!BA$33</f>
        <v>2065</v>
      </c>
      <c r="BB4" s="92">
        <f xml:space="preserve"> Time!BB$33</f>
        <v>2066</v>
      </c>
      <c r="BC4" s="92">
        <f xml:space="preserve"> Time!BC$33</f>
        <v>2067</v>
      </c>
      <c r="BD4" s="92">
        <f xml:space="preserve"> Time!BD$33</f>
        <v>2068</v>
      </c>
      <c r="BE4" s="92">
        <f xml:space="preserve"> Time!BE$33</f>
        <v>2069</v>
      </c>
      <c r="BF4" s="92">
        <f xml:space="preserve"> Time!BF$33</f>
        <v>2070</v>
      </c>
      <c r="BG4" s="92">
        <f xml:space="preserve"> Time!BG$33</f>
        <v>2071</v>
      </c>
      <c r="BH4" s="92">
        <f xml:space="preserve"> Time!BH$33</f>
        <v>2072</v>
      </c>
      <c r="BI4" s="92">
        <f xml:space="preserve"> Time!BI$33</f>
        <v>2073</v>
      </c>
      <c r="BJ4" s="92">
        <f xml:space="preserve"> Time!BJ$33</f>
        <v>2074</v>
      </c>
      <c r="BK4" s="92">
        <f xml:space="preserve"> Time!BK$33</f>
        <v>2075</v>
      </c>
      <c r="BL4" s="92">
        <f xml:space="preserve"> Time!BL$33</f>
        <v>2076</v>
      </c>
      <c r="BM4" s="92">
        <f xml:space="preserve"> Time!BM$33</f>
        <v>2077</v>
      </c>
      <c r="BN4" s="92">
        <f xml:space="preserve"> Time!BN$33</f>
        <v>2078</v>
      </c>
      <c r="BO4" s="92">
        <f xml:space="preserve"> Time!BO$33</f>
        <v>2079</v>
      </c>
      <c r="BP4" s="92">
        <f xml:space="preserve"> Time!BP$33</f>
        <v>2080</v>
      </c>
      <c r="BQ4" s="92">
        <f xml:space="preserve"> Time!BQ$33</f>
        <v>2081</v>
      </c>
      <c r="BR4" s="92">
        <f xml:space="preserve"> Time!BR$33</f>
        <v>2082</v>
      </c>
      <c r="BS4" s="92">
        <f xml:space="preserve"> Time!BS$33</f>
        <v>2083</v>
      </c>
      <c r="BT4" s="92">
        <f xml:space="preserve"> Time!BT$33</f>
        <v>2084</v>
      </c>
      <c r="BU4" s="92">
        <f xml:space="preserve"> Time!BU$33</f>
        <v>2085</v>
      </c>
      <c r="BV4" s="92">
        <f xml:space="preserve"> Time!BV$33</f>
        <v>2086</v>
      </c>
      <c r="BW4" s="92">
        <f xml:space="preserve"> Time!BW$33</f>
        <v>2087</v>
      </c>
      <c r="BX4" s="92">
        <f xml:space="preserve"> Time!BX$33</f>
        <v>2088</v>
      </c>
      <c r="BY4" s="92">
        <f xml:space="preserve"> Time!BY$33</f>
        <v>2089</v>
      </c>
      <c r="BZ4" s="92">
        <f xml:space="preserve"> Time!BZ$33</f>
        <v>2090</v>
      </c>
      <c r="CA4" s="92">
        <f xml:space="preserve"> Time!CA$33</f>
        <v>2091</v>
      </c>
    </row>
    <row r="5" spans="1:79" s="4" customFormat="1">
      <c r="A5" s="9"/>
      <c r="B5" s="1"/>
      <c r="C5" s="51"/>
      <c r="D5" s="3"/>
      <c r="E5" s="4" t="str">
        <f xml:space="preserve"> Time!E$10</f>
        <v>Model column counter</v>
      </c>
      <c r="F5" s="9" t="s">
        <v>25</v>
      </c>
      <c r="G5" s="9" t="s">
        <v>23</v>
      </c>
      <c r="H5" s="9" t="s">
        <v>24</v>
      </c>
      <c r="J5" s="4">
        <f xml:space="preserve"> Time!J$10</f>
        <v>1</v>
      </c>
      <c r="K5" s="4">
        <f xml:space="preserve"> Time!K$10</f>
        <v>2</v>
      </c>
      <c r="L5" s="4">
        <f xml:space="preserve"> Time!L$10</f>
        <v>3</v>
      </c>
      <c r="M5" s="4">
        <f xml:space="preserve"> Time!M$10</f>
        <v>4</v>
      </c>
      <c r="N5" s="4">
        <f xml:space="preserve"> Time!N$10</f>
        <v>5</v>
      </c>
      <c r="O5" s="4">
        <f xml:space="preserve"> Time!O$10</f>
        <v>6</v>
      </c>
      <c r="P5" s="4">
        <f xml:space="preserve"> Time!P$10</f>
        <v>7</v>
      </c>
      <c r="Q5" s="4">
        <f xml:space="preserve"> Time!Q$10</f>
        <v>8</v>
      </c>
      <c r="R5" s="4">
        <f xml:space="preserve"> Time!R$10</f>
        <v>9</v>
      </c>
      <c r="S5" s="4">
        <f xml:space="preserve"> Time!S$10</f>
        <v>10</v>
      </c>
      <c r="T5" s="4">
        <f xml:space="preserve"> Time!T$10</f>
        <v>11</v>
      </c>
      <c r="U5" s="4">
        <f xml:space="preserve"> Time!U$10</f>
        <v>12</v>
      </c>
      <c r="V5" s="4">
        <f xml:space="preserve"> Time!V$10</f>
        <v>13</v>
      </c>
      <c r="W5" s="4">
        <f xml:space="preserve"> Time!W$10</f>
        <v>14</v>
      </c>
      <c r="X5" s="4">
        <f xml:space="preserve"> Time!X$10</f>
        <v>15</v>
      </c>
      <c r="Y5" s="4">
        <f xml:space="preserve"> Time!Y$10</f>
        <v>16</v>
      </c>
      <c r="Z5" s="4">
        <f xml:space="preserve"> Time!Z$10</f>
        <v>17</v>
      </c>
      <c r="AA5" s="4">
        <f xml:space="preserve"> Time!AA$10</f>
        <v>18</v>
      </c>
      <c r="AB5" s="4">
        <f xml:space="preserve"> Time!AB$10</f>
        <v>19</v>
      </c>
      <c r="AC5" s="4">
        <f xml:space="preserve"> Time!AC$10</f>
        <v>20</v>
      </c>
      <c r="AD5" s="4">
        <f xml:space="preserve"> Time!AD$10</f>
        <v>21</v>
      </c>
      <c r="AE5" s="4">
        <f xml:space="preserve"> Time!AE$10</f>
        <v>22</v>
      </c>
      <c r="AF5" s="4">
        <f xml:space="preserve"> Time!AF$10</f>
        <v>23</v>
      </c>
      <c r="AG5" s="4">
        <f xml:space="preserve"> Time!AG$10</f>
        <v>24</v>
      </c>
      <c r="AH5" s="4">
        <f xml:space="preserve"> Time!AH$10</f>
        <v>25</v>
      </c>
      <c r="AI5" s="4">
        <f xml:space="preserve"> Time!AI$10</f>
        <v>26</v>
      </c>
      <c r="AJ5" s="4">
        <f xml:space="preserve"> Time!AJ$10</f>
        <v>27</v>
      </c>
      <c r="AK5" s="4">
        <f xml:space="preserve"> Time!AK$10</f>
        <v>28</v>
      </c>
      <c r="AL5" s="4">
        <f xml:space="preserve"> Time!AL$10</f>
        <v>29</v>
      </c>
      <c r="AM5" s="4">
        <f xml:space="preserve"> Time!AM$10</f>
        <v>30</v>
      </c>
      <c r="AN5" s="4">
        <f xml:space="preserve"> Time!AN$10</f>
        <v>31</v>
      </c>
      <c r="AO5" s="4">
        <f xml:space="preserve"> Time!AO$10</f>
        <v>32</v>
      </c>
      <c r="AP5" s="4">
        <f xml:space="preserve"> Time!AP$10</f>
        <v>33</v>
      </c>
      <c r="AQ5" s="4">
        <f xml:space="preserve"> Time!AQ$10</f>
        <v>34</v>
      </c>
      <c r="AR5" s="4">
        <f xml:space="preserve"> Time!AR$10</f>
        <v>35</v>
      </c>
      <c r="AS5" s="4">
        <f xml:space="preserve"> Time!AS$10</f>
        <v>36</v>
      </c>
      <c r="AT5" s="4">
        <f xml:space="preserve"> Time!AT$10</f>
        <v>37</v>
      </c>
      <c r="AU5" s="4">
        <f xml:space="preserve"> Time!AU$10</f>
        <v>38</v>
      </c>
      <c r="AV5" s="4">
        <f xml:space="preserve"> Time!AV$10</f>
        <v>39</v>
      </c>
      <c r="AW5" s="4">
        <f xml:space="preserve"> Time!AW$10</f>
        <v>40</v>
      </c>
      <c r="AX5" s="4">
        <f xml:space="preserve"> Time!AX$10</f>
        <v>41</v>
      </c>
      <c r="AY5" s="4">
        <f xml:space="preserve"> Time!AY$10</f>
        <v>42</v>
      </c>
      <c r="AZ5" s="4">
        <f xml:space="preserve"> Time!AZ$10</f>
        <v>43</v>
      </c>
      <c r="BA5" s="4">
        <f xml:space="preserve"> Time!BA$10</f>
        <v>44</v>
      </c>
      <c r="BB5" s="4">
        <f xml:space="preserve"> Time!BB$10</f>
        <v>45</v>
      </c>
      <c r="BC5" s="4">
        <f xml:space="preserve"> Time!BC$10</f>
        <v>46</v>
      </c>
      <c r="BD5" s="4">
        <f xml:space="preserve"> Time!BD$10</f>
        <v>47</v>
      </c>
      <c r="BE5" s="4">
        <f xml:space="preserve"> Time!BE$10</f>
        <v>48</v>
      </c>
      <c r="BF5" s="4">
        <f xml:space="preserve"> Time!BF$10</f>
        <v>49</v>
      </c>
      <c r="BG5" s="4">
        <f xml:space="preserve"> Time!BG$10</f>
        <v>50</v>
      </c>
      <c r="BH5" s="4">
        <f xml:space="preserve"> Time!BH$10</f>
        <v>51</v>
      </c>
      <c r="BI5" s="4">
        <f xml:space="preserve"> Time!BI$10</f>
        <v>52</v>
      </c>
      <c r="BJ5" s="4">
        <f xml:space="preserve"> Time!BJ$10</f>
        <v>53</v>
      </c>
      <c r="BK5" s="4">
        <f xml:space="preserve"> Time!BK$10</f>
        <v>54</v>
      </c>
      <c r="BL5" s="4">
        <f xml:space="preserve"> Time!BL$10</f>
        <v>55</v>
      </c>
      <c r="BM5" s="4">
        <f xml:space="preserve"> Time!BM$10</f>
        <v>56</v>
      </c>
      <c r="BN5" s="4">
        <f xml:space="preserve"> Time!BN$10</f>
        <v>57</v>
      </c>
      <c r="BO5" s="4">
        <f xml:space="preserve"> Time!BO$10</f>
        <v>58</v>
      </c>
      <c r="BP5" s="4">
        <f xml:space="preserve"> Time!BP$10</f>
        <v>59</v>
      </c>
      <c r="BQ5" s="4">
        <f xml:space="preserve"> Time!BQ$10</f>
        <v>60</v>
      </c>
      <c r="BR5" s="4">
        <f xml:space="preserve"> Time!BR$10</f>
        <v>61</v>
      </c>
      <c r="BS5" s="4">
        <f xml:space="preserve"> Time!BS$10</f>
        <v>62</v>
      </c>
      <c r="BT5" s="4">
        <f xml:space="preserve"> Time!BT$10</f>
        <v>63</v>
      </c>
      <c r="BU5" s="4">
        <f xml:space="preserve"> Time!BU$10</f>
        <v>64</v>
      </c>
      <c r="BV5" s="4">
        <f xml:space="preserve"> Time!BV$10</f>
        <v>65</v>
      </c>
      <c r="BW5" s="4">
        <f xml:space="preserve"> Time!BW$10</f>
        <v>66</v>
      </c>
      <c r="BX5" s="4">
        <f xml:space="preserve"> Time!BX$10</f>
        <v>67</v>
      </c>
      <c r="BY5" s="4">
        <f xml:space="preserve"> Time!BY$10</f>
        <v>68</v>
      </c>
      <c r="BZ5" s="4">
        <f xml:space="preserve"> Time!BZ$10</f>
        <v>69</v>
      </c>
      <c r="CA5" s="4">
        <f xml:space="preserve"> Time!CA$10</f>
        <v>70</v>
      </c>
    </row>
    <row r="7" spans="1:79" s="47" customFormat="1">
      <c r="A7" s="192" t="s">
        <v>67</v>
      </c>
      <c r="B7" s="1"/>
      <c r="C7" s="51"/>
      <c r="D7" s="49"/>
      <c r="G7" s="48"/>
      <c r="H7" s="48"/>
      <c r="I7" s="48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</row>
    <row r="8" spans="1:79" s="47" customFormat="1">
      <c r="A8" s="9"/>
      <c r="B8" s="1"/>
      <c r="C8" s="51"/>
      <c r="D8" s="49"/>
      <c r="G8" s="48"/>
      <c r="H8" s="48"/>
      <c r="I8" s="48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</row>
    <row r="9" spans="1:79" s="47" customFormat="1">
      <c r="A9" s="9"/>
      <c r="B9" s="1" t="s">
        <v>565</v>
      </c>
      <c r="C9" s="51"/>
      <c r="D9" s="49"/>
      <c r="G9" s="48"/>
      <c r="H9" s="48"/>
      <c r="I9" s="48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</row>
    <row r="10" spans="1:79" s="47" customFormat="1">
      <c r="A10" s="9"/>
      <c r="B10" s="1"/>
      <c r="C10" s="51"/>
      <c r="D10" s="49"/>
      <c r="E10" s="310" t="str">
        <f xml:space="preserve"> Input!E$47</f>
        <v>Hydrogen production</v>
      </c>
      <c r="F10" s="310">
        <f xml:space="preserve"> Input!F$47</f>
        <v>350</v>
      </c>
      <c r="G10" s="310" t="str">
        <f xml:space="preserve"> Input!G$47</f>
        <v>MW</v>
      </c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</row>
    <row r="11" spans="1:79" s="143" customFormat="1">
      <c r="A11" s="113"/>
      <c r="B11" s="114"/>
      <c r="C11" s="115"/>
      <c r="E11" s="228" t="str">
        <f xml:space="preserve"> Input!E$49</f>
        <v>Hydrogen facility availability</v>
      </c>
      <c r="F11" s="228">
        <f xml:space="preserve"> Input!F$49</f>
        <v>1</v>
      </c>
      <c r="G11" s="228" t="str">
        <f xml:space="preserve"> Input!G$49</f>
        <v>%</v>
      </c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</row>
    <row r="12" spans="1:79" s="143" customFormat="1">
      <c r="A12" s="113"/>
      <c r="B12" s="114"/>
      <c r="C12" s="115"/>
      <c r="E12" s="641" t="str">
        <f xml:space="preserve"> Input!E$201</f>
        <v>Hours in a day</v>
      </c>
      <c r="F12" s="641">
        <f xml:space="preserve"> Input!F$201</f>
        <v>24</v>
      </c>
      <c r="G12" s="641" t="str">
        <f xml:space="preserve"> Input!G$201</f>
        <v>hours</v>
      </c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1"/>
      <c r="AM12" s="641"/>
      <c r="AN12" s="641"/>
      <c r="AO12" s="641"/>
      <c r="AP12" s="641"/>
      <c r="AQ12" s="641"/>
      <c r="AR12" s="641"/>
      <c r="AS12" s="641"/>
      <c r="AT12" s="641"/>
      <c r="AU12" s="641"/>
      <c r="AV12" s="641"/>
      <c r="AW12" s="641"/>
      <c r="AX12" s="641"/>
      <c r="AY12" s="641"/>
      <c r="AZ12" s="641"/>
      <c r="BA12" s="641"/>
      <c r="BB12" s="641"/>
      <c r="BC12" s="641"/>
      <c r="BD12" s="641"/>
      <c r="BE12" s="641"/>
      <c r="BF12" s="641"/>
      <c r="BG12" s="641"/>
      <c r="BH12" s="641"/>
      <c r="BI12" s="641"/>
      <c r="BJ12" s="641"/>
      <c r="BK12" s="641"/>
      <c r="BL12" s="641"/>
      <c r="BM12" s="641"/>
      <c r="BN12" s="641"/>
      <c r="BO12" s="641"/>
      <c r="BP12" s="641"/>
      <c r="BQ12" s="641"/>
      <c r="BR12" s="641"/>
      <c r="BS12" s="641"/>
      <c r="BT12" s="641"/>
      <c r="BU12" s="641"/>
      <c r="BV12" s="641"/>
      <c r="BW12" s="641"/>
      <c r="BX12" s="641"/>
      <c r="BY12" s="641"/>
      <c r="BZ12" s="641"/>
      <c r="CA12" s="641"/>
    </row>
    <row r="13" spans="1:79" s="143" customFormat="1">
      <c r="A13" s="113"/>
      <c r="B13" s="114"/>
      <c r="C13" s="115"/>
      <c r="E13" s="641" t="str">
        <f xml:space="preserve"> Time!E$103</f>
        <v>Days in operation period</v>
      </c>
      <c r="F13" s="641">
        <f xml:space="preserve"> Time!F$103</f>
        <v>0</v>
      </c>
      <c r="G13" s="641" t="str">
        <f xml:space="preserve"> Time!G$103</f>
        <v>days</v>
      </c>
      <c r="H13" s="641">
        <f xml:space="preserve"> Time!H$103</f>
        <v>7305</v>
      </c>
      <c r="I13" s="641">
        <f xml:space="preserve"> Time!I$103</f>
        <v>0</v>
      </c>
      <c r="J13" s="641">
        <f xml:space="preserve"> Time!J$103</f>
        <v>0</v>
      </c>
      <c r="K13" s="641">
        <f xml:space="preserve"> Time!K$103</f>
        <v>0</v>
      </c>
      <c r="L13" s="641">
        <f xml:space="preserve"> Time!L$103</f>
        <v>0</v>
      </c>
      <c r="M13" s="641">
        <f xml:space="preserve"> Time!M$103</f>
        <v>0</v>
      </c>
      <c r="N13" s="641">
        <f xml:space="preserve"> Time!N$103</f>
        <v>0</v>
      </c>
      <c r="O13" s="641">
        <f xml:space="preserve"> Time!O$103</f>
        <v>0</v>
      </c>
      <c r="P13" s="641">
        <f xml:space="preserve"> Time!P$103</f>
        <v>0</v>
      </c>
      <c r="Q13" s="641">
        <f xml:space="preserve"> Time!Q$103</f>
        <v>0</v>
      </c>
      <c r="R13" s="641">
        <f xml:space="preserve"> Time!R$103</f>
        <v>365</v>
      </c>
      <c r="S13" s="641">
        <f xml:space="preserve"> Time!S$103</f>
        <v>365</v>
      </c>
      <c r="T13" s="641">
        <f xml:space="preserve"> Time!T$103</f>
        <v>366</v>
      </c>
      <c r="U13" s="641">
        <f xml:space="preserve"> Time!U$103</f>
        <v>365</v>
      </c>
      <c r="V13" s="641">
        <f xml:space="preserve"> Time!V$103</f>
        <v>365</v>
      </c>
      <c r="W13" s="641">
        <f xml:space="preserve"> Time!W$103</f>
        <v>365</v>
      </c>
      <c r="X13" s="641">
        <f xml:space="preserve"> Time!X$103</f>
        <v>366</v>
      </c>
      <c r="Y13" s="641">
        <f xml:space="preserve"> Time!Y$103</f>
        <v>365</v>
      </c>
      <c r="Z13" s="641">
        <f xml:space="preserve"> Time!Z$103</f>
        <v>365</v>
      </c>
      <c r="AA13" s="641">
        <f xml:space="preserve"> Time!AA$103</f>
        <v>365</v>
      </c>
      <c r="AB13" s="641">
        <f xml:space="preserve"> Time!AB$103</f>
        <v>366</v>
      </c>
      <c r="AC13" s="641">
        <f xml:space="preserve"> Time!AC$103</f>
        <v>365</v>
      </c>
      <c r="AD13" s="641">
        <f xml:space="preserve"> Time!AD$103</f>
        <v>365</v>
      </c>
      <c r="AE13" s="641">
        <f xml:space="preserve"> Time!AE$103</f>
        <v>365</v>
      </c>
      <c r="AF13" s="641">
        <f xml:space="preserve"> Time!AF$103</f>
        <v>366</v>
      </c>
      <c r="AG13" s="641">
        <f xml:space="preserve"> Time!AG$103</f>
        <v>365</v>
      </c>
      <c r="AH13" s="641">
        <f xml:space="preserve"> Time!AH$103</f>
        <v>365</v>
      </c>
      <c r="AI13" s="641">
        <f xml:space="preserve"> Time!AI$103</f>
        <v>365</v>
      </c>
      <c r="AJ13" s="641">
        <f xml:space="preserve"> Time!AJ$103</f>
        <v>366</v>
      </c>
      <c r="AK13" s="641">
        <f xml:space="preserve"> Time!AK$103</f>
        <v>365</v>
      </c>
      <c r="AL13" s="641">
        <f xml:space="preserve"> Time!AL$103</f>
        <v>0</v>
      </c>
      <c r="AM13" s="641">
        <f xml:space="preserve"> Time!AM$103</f>
        <v>0</v>
      </c>
      <c r="AN13" s="641">
        <f xml:space="preserve"> Time!AN$103</f>
        <v>0</v>
      </c>
      <c r="AO13" s="641">
        <f xml:space="preserve"> Time!AO$103</f>
        <v>0</v>
      </c>
      <c r="AP13" s="641">
        <f xml:space="preserve"> Time!AP$103</f>
        <v>0</v>
      </c>
      <c r="AQ13" s="641">
        <f xml:space="preserve"> Time!AQ$103</f>
        <v>0</v>
      </c>
      <c r="AR13" s="641">
        <f xml:space="preserve"> Time!AR$103</f>
        <v>0</v>
      </c>
      <c r="AS13" s="641">
        <f xml:space="preserve"> Time!AS$103</f>
        <v>0</v>
      </c>
      <c r="AT13" s="641">
        <f xml:space="preserve"> Time!AT$103</f>
        <v>0</v>
      </c>
      <c r="AU13" s="641">
        <f xml:space="preserve"> Time!AU$103</f>
        <v>0</v>
      </c>
      <c r="AV13" s="641">
        <f xml:space="preserve"> Time!AV$103</f>
        <v>0</v>
      </c>
      <c r="AW13" s="641">
        <f xml:space="preserve"> Time!AW$103</f>
        <v>0</v>
      </c>
      <c r="AX13" s="641">
        <f xml:space="preserve"> Time!AX$103</f>
        <v>0</v>
      </c>
      <c r="AY13" s="641">
        <f xml:space="preserve"> Time!AY$103</f>
        <v>0</v>
      </c>
      <c r="AZ13" s="641">
        <f xml:space="preserve"> Time!AZ$103</f>
        <v>0</v>
      </c>
      <c r="BA13" s="641">
        <f xml:space="preserve"> Time!BA$103</f>
        <v>0</v>
      </c>
      <c r="BB13" s="641">
        <f xml:space="preserve"> Time!BB$103</f>
        <v>0</v>
      </c>
      <c r="BC13" s="641">
        <f xml:space="preserve"> Time!BC$103</f>
        <v>0</v>
      </c>
      <c r="BD13" s="641">
        <f xml:space="preserve"> Time!BD$103</f>
        <v>0</v>
      </c>
      <c r="BE13" s="641">
        <f xml:space="preserve"> Time!BE$103</f>
        <v>0</v>
      </c>
      <c r="BF13" s="641">
        <f xml:space="preserve"> Time!BF$103</f>
        <v>0</v>
      </c>
      <c r="BG13" s="641">
        <f xml:space="preserve"> Time!BG$103</f>
        <v>0</v>
      </c>
      <c r="BH13" s="641">
        <f xml:space="preserve"> Time!BH$103</f>
        <v>0</v>
      </c>
      <c r="BI13" s="641">
        <f xml:space="preserve"> Time!BI$103</f>
        <v>0</v>
      </c>
      <c r="BJ13" s="641">
        <f xml:space="preserve"> Time!BJ$103</f>
        <v>0</v>
      </c>
      <c r="BK13" s="641">
        <f xml:space="preserve"> Time!BK$103</f>
        <v>0</v>
      </c>
      <c r="BL13" s="641">
        <f xml:space="preserve"> Time!BL$103</f>
        <v>0</v>
      </c>
      <c r="BM13" s="641">
        <f xml:space="preserve"> Time!BM$103</f>
        <v>0</v>
      </c>
      <c r="BN13" s="641">
        <f xml:space="preserve"> Time!BN$103</f>
        <v>0</v>
      </c>
      <c r="BO13" s="641">
        <f xml:space="preserve"> Time!BO$103</f>
        <v>0</v>
      </c>
      <c r="BP13" s="641">
        <f xml:space="preserve"> Time!BP$103</f>
        <v>0</v>
      </c>
      <c r="BQ13" s="641">
        <f xml:space="preserve"> Time!BQ$103</f>
        <v>0</v>
      </c>
      <c r="BR13" s="641">
        <f xml:space="preserve"> Time!BR$103</f>
        <v>0</v>
      </c>
      <c r="BS13" s="641">
        <f xml:space="preserve"> Time!BS$103</f>
        <v>0</v>
      </c>
      <c r="BT13" s="641">
        <f xml:space="preserve"> Time!BT$103</f>
        <v>0</v>
      </c>
      <c r="BU13" s="641">
        <f xml:space="preserve"> Time!BU$103</f>
        <v>0</v>
      </c>
      <c r="BV13" s="641">
        <f xml:space="preserve"> Time!BV$103</f>
        <v>0</v>
      </c>
      <c r="BW13" s="641">
        <f xml:space="preserve"> Time!BW$103</f>
        <v>0</v>
      </c>
      <c r="BX13" s="641">
        <f xml:space="preserve"> Time!BX$103</f>
        <v>0</v>
      </c>
      <c r="BY13" s="641">
        <f xml:space="preserve"> Time!BY$103</f>
        <v>0</v>
      </c>
      <c r="BZ13" s="641">
        <f xml:space="preserve"> Time!BZ$103</f>
        <v>0</v>
      </c>
      <c r="CA13" s="641">
        <f xml:space="preserve"> Time!CA$103</f>
        <v>0</v>
      </c>
    </row>
    <row r="14" spans="1:79" s="705" customFormat="1">
      <c r="A14" s="712"/>
      <c r="B14" s="712"/>
      <c r="C14" s="713"/>
      <c r="E14" s="705" t="s">
        <v>565</v>
      </c>
      <c r="G14" s="705" t="s">
        <v>470</v>
      </c>
      <c r="H14" s="705">
        <f xml:space="preserve"> SUM(J14:CA14)</f>
        <v>61362000</v>
      </c>
      <c r="J14" s="705">
        <f t="shared" ref="J14:AO14" si="0" xml:space="preserve"> $F10 * $F11 * $F12 * J13</f>
        <v>0</v>
      </c>
      <c r="K14" s="705">
        <f t="shared" si="0"/>
        <v>0</v>
      </c>
      <c r="L14" s="705">
        <f t="shared" si="0"/>
        <v>0</v>
      </c>
      <c r="M14" s="705">
        <f t="shared" si="0"/>
        <v>0</v>
      </c>
      <c r="N14" s="705">
        <f t="shared" si="0"/>
        <v>0</v>
      </c>
      <c r="O14" s="705">
        <f t="shared" si="0"/>
        <v>0</v>
      </c>
      <c r="P14" s="705">
        <f t="shared" si="0"/>
        <v>0</v>
      </c>
      <c r="Q14" s="705">
        <f t="shared" si="0"/>
        <v>0</v>
      </c>
      <c r="R14" s="705">
        <f t="shared" si="0"/>
        <v>3066000</v>
      </c>
      <c r="S14" s="705">
        <f t="shared" si="0"/>
        <v>3066000</v>
      </c>
      <c r="T14" s="705">
        <f t="shared" si="0"/>
        <v>3074400</v>
      </c>
      <c r="U14" s="705">
        <f t="shared" si="0"/>
        <v>3066000</v>
      </c>
      <c r="V14" s="705">
        <f t="shared" si="0"/>
        <v>3066000</v>
      </c>
      <c r="W14" s="705">
        <f t="shared" si="0"/>
        <v>3066000</v>
      </c>
      <c r="X14" s="705">
        <f t="shared" si="0"/>
        <v>3074400</v>
      </c>
      <c r="Y14" s="705">
        <f t="shared" si="0"/>
        <v>3066000</v>
      </c>
      <c r="Z14" s="705">
        <f t="shared" si="0"/>
        <v>3066000</v>
      </c>
      <c r="AA14" s="705">
        <f t="shared" si="0"/>
        <v>3066000</v>
      </c>
      <c r="AB14" s="705">
        <f t="shared" si="0"/>
        <v>3074400</v>
      </c>
      <c r="AC14" s="705">
        <f t="shared" si="0"/>
        <v>3066000</v>
      </c>
      <c r="AD14" s="705">
        <f t="shared" si="0"/>
        <v>3066000</v>
      </c>
      <c r="AE14" s="705">
        <f t="shared" si="0"/>
        <v>3066000</v>
      </c>
      <c r="AF14" s="705">
        <f t="shared" si="0"/>
        <v>3074400</v>
      </c>
      <c r="AG14" s="705">
        <f t="shared" si="0"/>
        <v>3066000</v>
      </c>
      <c r="AH14" s="705">
        <f t="shared" si="0"/>
        <v>3066000</v>
      </c>
      <c r="AI14" s="705">
        <f t="shared" si="0"/>
        <v>3066000</v>
      </c>
      <c r="AJ14" s="705">
        <f t="shared" si="0"/>
        <v>3074400</v>
      </c>
      <c r="AK14" s="705">
        <f t="shared" si="0"/>
        <v>3066000</v>
      </c>
      <c r="AL14" s="705">
        <f t="shared" si="0"/>
        <v>0</v>
      </c>
      <c r="AM14" s="705">
        <f t="shared" si="0"/>
        <v>0</v>
      </c>
      <c r="AN14" s="705">
        <f t="shared" si="0"/>
        <v>0</v>
      </c>
      <c r="AO14" s="705">
        <f t="shared" si="0"/>
        <v>0</v>
      </c>
      <c r="AP14" s="705">
        <f t="shared" ref="AP14:BU14" si="1" xml:space="preserve"> $F10 * $F11 * $F12 * AP13</f>
        <v>0</v>
      </c>
      <c r="AQ14" s="705">
        <f t="shared" si="1"/>
        <v>0</v>
      </c>
      <c r="AR14" s="705">
        <f t="shared" si="1"/>
        <v>0</v>
      </c>
      <c r="AS14" s="705">
        <f t="shared" si="1"/>
        <v>0</v>
      </c>
      <c r="AT14" s="705">
        <f t="shared" si="1"/>
        <v>0</v>
      </c>
      <c r="AU14" s="705">
        <f t="shared" si="1"/>
        <v>0</v>
      </c>
      <c r="AV14" s="705">
        <f t="shared" si="1"/>
        <v>0</v>
      </c>
      <c r="AW14" s="705">
        <f t="shared" si="1"/>
        <v>0</v>
      </c>
      <c r="AX14" s="705">
        <f t="shared" si="1"/>
        <v>0</v>
      </c>
      <c r="AY14" s="705">
        <f t="shared" si="1"/>
        <v>0</v>
      </c>
      <c r="AZ14" s="705">
        <f t="shared" si="1"/>
        <v>0</v>
      </c>
      <c r="BA14" s="705">
        <f t="shared" si="1"/>
        <v>0</v>
      </c>
      <c r="BB14" s="705">
        <f t="shared" si="1"/>
        <v>0</v>
      </c>
      <c r="BC14" s="705">
        <f t="shared" si="1"/>
        <v>0</v>
      </c>
      <c r="BD14" s="705">
        <f t="shared" si="1"/>
        <v>0</v>
      </c>
      <c r="BE14" s="705">
        <f t="shared" si="1"/>
        <v>0</v>
      </c>
      <c r="BF14" s="705">
        <f t="shared" si="1"/>
        <v>0</v>
      </c>
      <c r="BG14" s="705">
        <f t="shared" si="1"/>
        <v>0</v>
      </c>
      <c r="BH14" s="705">
        <f t="shared" si="1"/>
        <v>0</v>
      </c>
      <c r="BI14" s="705">
        <f t="shared" si="1"/>
        <v>0</v>
      </c>
      <c r="BJ14" s="705">
        <f t="shared" si="1"/>
        <v>0</v>
      </c>
      <c r="BK14" s="705">
        <f t="shared" si="1"/>
        <v>0</v>
      </c>
      <c r="BL14" s="705">
        <f t="shared" si="1"/>
        <v>0</v>
      </c>
      <c r="BM14" s="705">
        <f t="shared" si="1"/>
        <v>0</v>
      </c>
      <c r="BN14" s="705">
        <f t="shared" si="1"/>
        <v>0</v>
      </c>
      <c r="BO14" s="705">
        <f t="shared" si="1"/>
        <v>0</v>
      </c>
      <c r="BP14" s="705">
        <f t="shared" si="1"/>
        <v>0</v>
      </c>
      <c r="BQ14" s="705">
        <f t="shared" si="1"/>
        <v>0</v>
      </c>
      <c r="BR14" s="705">
        <f t="shared" si="1"/>
        <v>0</v>
      </c>
      <c r="BS14" s="705">
        <f t="shared" si="1"/>
        <v>0</v>
      </c>
      <c r="BT14" s="705">
        <f t="shared" si="1"/>
        <v>0</v>
      </c>
      <c r="BU14" s="705">
        <f t="shared" si="1"/>
        <v>0</v>
      </c>
      <c r="BV14" s="705">
        <f t="shared" ref="BV14:CA14" si="2" xml:space="preserve"> $F10 * $F11 * $F12 * BV13</f>
        <v>0</v>
      </c>
      <c r="BW14" s="705">
        <f t="shared" si="2"/>
        <v>0</v>
      </c>
      <c r="BX14" s="705">
        <f t="shared" si="2"/>
        <v>0</v>
      </c>
      <c r="BY14" s="705">
        <f t="shared" si="2"/>
        <v>0</v>
      </c>
      <c r="BZ14" s="705">
        <f t="shared" si="2"/>
        <v>0</v>
      </c>
      <c r="CA14" s="705">
        <f t="shared" si="2"/>
        <v>0</v>
      </c>
    </row>
    <row r="15" spans="1:79" s="47" customFormat="1">
      <c r="A15" s="9"/>
      <c r="B15" s="1"/>
      <c r="C15" s="51"/>
      <c r="D15" s="49"/>
      <c r="G15" s="48"/>
      <c r="H15" s="48"/>
      <c r="I15" s="48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</row>
    <row r="16" spans="1:79" s="47" customFormat="1">
      <c r="A16" s="9"/>
      <c r="B16" s="1" t="s">
        <v>544</v>
      </c>
      <c r="C16" s="51"/>
      <c r="D16" s="49"/>
      <c r="G16" s="48"/>
      <c r="H16" s="48"/>
      <c r="I16" s="48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</row>
    <row r="17" spans="1:79" s="622" customFormat="1">
      <c r="A17" s="618"/>
      <c r="B17" s="618"/>
      <c r="C17" s="619"/>
      <c r="E17" s="623" t="str">
        <f xml:space="preserve"> Input!E$52</f>
        <v>Hydrogen sales price</v>
      </c>
      <c r="F17" s="623">
        <f xml:space="preserve"> Input!F$52</f>
        <v>10</v>
      </c>
      <c r="G17" s="623" t="str">
        <f xml:space="preserve"> Input!G$52</f>
        <v>pence per kWh</v>
      </c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623"/>
      <c r="AB17" s="623"/>
      <c r="AC17" s="623"/>
      <c r="AD17" s="623"/>
      <c r="AE17" s="623"/>
      <c r="AF17" s="623"/>
      <c r="AG17" s="623"/>
      <c r="AH17" s="623"/>
      <c r="AI17" s="623"/>
      <c r="AJ17" s="623"/>
      <c r="AK17" s="623"/>
      <c r="AL17" s="623"/>
      <c r="AM17" s="623"/>
      <c r="AN17" s="623"/>
      <c r="AO17" s="623"/>
      <c r="AP17" s="623"/>
      <c r="AQ17" s="623"/>
      <c r="AR17" s="623"/>
      <c r="AS17" s="623"/>
      <c r="AT17" s="623"/>
      <c r="AU17" s="623"/>
      <c r="AV17" s="623"/>
      <c r="AW17" s="623"/>
      <c r="AX17" s="623"/>
      <c r="AY17" s="623"/>
      <c r="AZ17" s="623"/>
      <c r="BA17" s="623"/>
      <c r="BB17" s="623"/>
      <c r="BC17" s="623"/>
      <c r="BD17" s="623"/>
      <c r="BE17" s="623"/>
      <c r="BF17" s="623"/>
      <c r="BG17" s="623"/>
      <c r="BH17" s="623"/>
      <c r="BI17" s="623"/>
      <c r="BJ17" s="623"/>
      <c r="BK17" s="623"/>
      <c r="BL17" s="623"/>
      <c r="BM17" s="623"/>
      <c r="BN17" s="623"/>
      <c r="BO17" s="623"/>
      <c r="BP17" s="623"/>
      <c r="BQ17" s="623"/>
      <c r="BR17" s="623"/>
      <c r="BS17" s="623"/>
      <c r="BT17" s="623"/>
      <c r="BU17" s="623"/>
      <c r="BV17" s="623"/>
      <c r="BW17" s="623"/>
      <c r="BX17" s="623"/>
      <c r="BY17" s="623"/>
      <c r="BZ17" s="623"/>
      <c r="CA17" s="623"/>
    </row>
    <row r="18" spans="1:79" s="637" customFormat="1">
      <c r="A18" s="631"/>
      <c r="B18" s="631"/>
      <c r="C18" s="632"/>
      <c r="E18" s="638" t="str">
        <f xml:space="preserve"> Input!E$196</f>
        <v>Units in a hundred</v>
      </c>
      <c r="F18" s="638">
        <f xml:space="preserve"> Input!F$196</f>
        <v>100</v>
      </c>
      <c r="G18" s="638" t="str">
        <f xml:space="preserve"> Input!G$196</f>
        <v>units</v>
      </c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38"/>
      <c r="AH18" s="638"/>
      <c r="AI18" s="638"/>
      <c r="AJ18" s="638"/>
      <c r="AK18" s="638"/>
      <c r="AL18" s="638"/>
      <c r="AM18" s="638"/>
      <c r="AN18" s="638"/>
      <c r="AO18" s="638"/>
      <c r="AP18" s="638"/>
      <c r="AQ18" s="638"/>
      <c r="AR18" s="638"/>
      <c r="AS18" s="638"/>
      <c r="AT18" s="638"/>
      <c r="AU18" s="638"/>
      <c r="AV18" s="638"/>
      <c r="AW18" s="638"/>
      <c r="AX18" s="638"/>
      <c r="AY18" s="638"/>
      <c r="AZ18" s="638"/>
      <c r="BA18" s="638"/>
      <c r="BB18" s="638"/>
      <c r="BC18" s="638"/>
      <c r="BD18" s="638"/>
      <c r="BE18" s="638"/>
      <c r="BF18" s="638"/>
      <c r="BG18" s="638"/>
      <c r="BH18" s="638"/>
      <c r="BI18" s="638"/>
      <c r="BJ18" s="638"/>
      <c r="BK18" s="638"/>
      <c r="BL18" s="638"/>
      <c r="BM18" s="638"/>
      <c r="BN18" s="638"/>
      <c r="BO18" s="638"/>
      <c r="BP18" s="638"/>
      <c r="BQ18" s="638"/>
      <c r="BR18" s="638"/>
      <c r="BS18" s="638"/>
      <c r="BT18" s="638"/>
      <c r="BU18" s="638"/>
      <c r="BV18" s="638"/>
      <c r="BW18" s="638"/>
      <c r="BX18" s="638"/>
      <c r="BY18" s="638"/>
      <c r="BZ18" s="638"/>
      <c r="CA18" s="638"/>
    </row>
    <row r="19" spans="1:79" s="327" customFormat="1">
      <c r="A19" s="134"/>
      <c r="B19" s="135"/>
      <c r="C19" s="138"/>
      <c r="E19" s="254" t="str">
        <f xml:space="preserve"> Esc!E$21</f>
        <v>Indexation factor - price</v>
      </c>
      <c r="F19" s="254">
        <f xml:space="preserve"> Esc!F$21</f>
        <v>0</v>
      </c>
      <c r="G19" s="254" t="str">
        <f xml:space="preserve"> Esc!G$21</f>
        <v>factor</v>
      </c>
      <c r="H19" s="254">
        <f xml:space="preserve"> Esc!H$21</f>
        <v>0</v>
      </c>
      <c r="I19" s="254">
        <f xml:space="preserve"> Esc!I$21</f>
        <v>0</v>
      </c>
      <c r="J19" s="254">
        <f xml:space="preserve"> Esc!J$21</f>
        <v>1</v>
      </c>
      <c r="K19" s="254">
        <f xml:space="preserve"> Esc!K$21</f>
        <v>1</v>
      </c>
      <c r="L19" s="254">
        <f xml:space="preserve"> Esc!L$21</f>
        <v>1</v>
      </c>
      <c r="M19" s="254">
        <f xml:space="preserve"> Esc!M$21</f>
        <v>1</v>
      </c>
      <c r="N19" s="254">
        <f xml:space="preserve"> Esc!N$21</f>
        <v>1</v>
      </c>
      <c r="O19" s="254">
        <f xml:space="preserve"> Esc!O$21</f>
        <v>1</v>
      </c>
      <c r="P19" s="254">
        <f xml:space="preserve"> Esc!P$21</f>
        <v>1</v>
      </c>
      <c r="Q19" s="254">
        <f xml:space="preserve"> Esc!Q$21</f>
        <v>1</v>
      </c>
      <c r="R19" s="254">
        <f xml:space="preserve"> Esc!R$21</f>
        <v>1</v>
      </c>
      <c r="S19" s="254">
        <f xml:space="preserve"> Esc!S$21</f>
        <v>1</v>
      </c>
      <c r="T19" s="254">
        <f xml:space="preserve"> Esc!T$21</f>
        <v>1</v>
      </c>
      <c r="U19" s="254">
        <f xml:space="preserve"> Esc!U$21</f>
        <v>1</v>
      </c>
      <c r="V19" s="254">
        <f xml:space="preserve"> Esc!V$21</f>
        <v>1</v>
      </c>
      <c r="W19" s="254">
        <f xml:space="preserve"> Esc!W$21</f>
        <v>1</v>
      </c>
      <c r="X19" s="254">
        <f xml:space="preserve"> Esc!X$21</f>
        <v>1</v>
      </c>
      <c r="Y19" s="254">
        <f xml:space="preserve"> Esc!Y$21</f>
        <v>1</v>
      </c>
      <c r="Z19" s="254">
        <f xml:space="preserve"> Esc!Z$21</f>
        <v>1</v>
      </c>
      <c r="AA19" s="254">
        <f xml:space="preserve"> Esc!AA$21</f>
        <v>1</v>
      </c>
      <c r="AB19" s="254">
        <f xml:space="preserve"> Esc!AB$21</f>
        <v>1</v>
      </c>
      <c r="AC19" s="254">
        <f xml:space="preserve"> Esc!AC$21</f>
        <v>1</v>
      </c>
      <c r="AD19" s="254">
        <f xml:space="preserve"> Esc!AD$21</f>
        <v>1</v>
      </c>
      <c r="AE19" s="254">
        <f xml:space="preserve"> Esc!AE$21</f>
        <v>1</v>
      </c>
      <c r="AF19" s="254">
        <f xml:space="preserve"> Esc!AF$21</f>
        <v>1</v>
      </c>
      <c r="AG19" s="254">
        <f xml:space="preserve"> Esc!AG$21</f>
        <v>1</v>
      </c>
      <c r="AH19" s="254">
        <f xml:space="preserve"> Esc!AH$21</f>
        <v>1</v>
      </c>
      <c r="AI19" s="254">
        <f xml:space="preserve"> Esc!AI$21</f>
        <v>1</v>
      </c>
      <c r="AJ19" s="254">
        <f xml:space="preserve"> Esc!AJ$21</f>
        <v>1</v>
      </c>
      <c r="AK19" s="254">
        <f xml:space="preserve"> Esc!AK$21</f>
        <v>1</v>
      </c>
      <c r="AL19" s="254">
        <f xml:space="preserve"> Esc!AL$21</f>
        <v>1</v>
      </c>
      <c r="AM19" s="254">
        <f xml:space="preserve"> Esc!AM$21</f>
        <v>1</v>
      </c>
      <c r="AN19" s="254">
        <f xml:space="preserve"> Esc!AN$21</f>
        <v>1</v>
      </c>
      <c r="AO19" s="254">
        <f xml:space="preserve"> Esc!AO$21</f>
        <v>1</v>
      </c>
      <c r="AP19" s="254">
        <f xml:space="preserve"> Esc!AP$21</f>
        <v>1</v>
      </c>
      <c r="AQ19" s="254">
        <f xml:space="preserve"> Esc!AQ$21</f>
        <v>1</v>
      </c>
      <c r="AR19" s="254">
        <f xml:space="preserve"> Esc!AR$21</f>
        <v>1</v>
      </c>
      <c r="AS19" s="254">
        <f xml:space="preserve"> Esc!AS$21</f>
        <v>1</v>
      </c>
      <c r="AT19" s="254">
        <f xml:space="preserve"> Esc!AT$21</f>
        <v>1</v>
      </c>
      <c r="AU19" s="254">
        <f xml:space="preserve"> Esc!AU$21</f>
        <v>1</v>
      </c>
      <c r="AV19" s="254">
        <f xml:space="preserve"> Esc!AV$21</f>
        <v>1</v>
      </c>
      <c r="AW19" s="254">
        <f xml:space="preserve"> Esc!AW$21</f>
        <v>1</v>
      </c>
      <c r="AX19" s="254">
        <f xml:space="preserve"> Esc!AX$21</f>
        <v>1</v>
      </c>
      <c r="AY19" s="254">
        <f xml:space="preserve"> Esc!AY$21</f>
        <v>1</v>
      </c>
      <c r="AZ19" s="254">
        <f xml:space="preserve"> Esc!AZ$21</f>
        <v>1</v>
      </c>
      <c r="BA19" s="254">
        <f xml:space="preserve"> Esc!BA$21</f>
        <v>1</v>
      </c>
      <c r="BB19" s="254">
        <f xml:space="preserve"> Esc!BB$21</f>
        <v>1</v>
      </c>
      <c r="BC19" s="254">
        <f xml:space="preserve"> Esc!BC$21</f>
        <v>1</v>
      </c>
      <c r="BD19" s="254">
        <f xml:space="preserve"> Esc!BD$21</f>
        <v>1</v>
      </c>
      <c r="BE19" s="254">
        <f xml:space="preserve"> Esc!BE$21</f>
        <v>1</v>
      </c>
      <c r="BF19" s="254">
        <f xml:space="preserve"> Esc!BF$21</f>
        <v>1</v>
      </c>
      <c r="BG19" s="254">
        <f xml:space="preserve"> Esc!BG$21</f>
        <v>1</v>
      </c>
      <c r="BH19" s="254">
        <f xml:space="preserve"> Esc!BH$21</f>
        <v>1</v>
      </c>
      <c r="BI19" s="254">
        <f xml:space="preserve"> Esc!BI$21</f>
        <v>1</v>
      </c>
      <c r="BJ19" s="254">
        <f xml:space="preserve"> Esc!BJ$21</f>
        <v>1</v>
      </c>
      <c r="BK19" s="254">
        <f xml:space="preserve"> Esc!BK$21</f>
        <v>1</v>
      </c>
      <c r="BL19" s="254">
        <f xml:space="preserve"> Esc!BL$21</f>
        <v>1</v>
      </c>
      <c r="BM19" s="254">
        <f xml:space="preserve"> Esc!BM$21</f>
        <v>1</v>
      </c>
      <c r="BN19" s="254">
        <f xml:space="preserve"> Esc!BN$21</f>
        <v>1</v>
      </c>
      <c r="BO19" s="254">
        <f xml:space="preserve"> Esc!BO$21</f>
        <v>1</v>
      </c>
      <c r="BP19" s="254">
        <f xml:space="preserve"> Esc!BP$21</f>
        <v>1</v>
      </c>
      <c r="BQ19" s="254">
        <f xml:space="preserve"> Esc!BQ$21</f>
        <v>1</v>
      </c>
      <c r="BR19" s="254">
        <f xml:space="preserve"> Esc!BR$21</f>
        <v>1</v>
      </c>
      <c r="BS19" s="254">
        <f xml:space="preserve"> Esc!BS$21</f>
        <v>1</v>
      </c>
      <c r="BT19" s="254">
        <f xml:space="preserve"> Esc!BT$21</f>
        <v>1</v>
      </c>
      <c r="BU19" s="254">
        <f xml:space="preserve"> Esc!BU$21</f>
        <v>1</v>
      </c>
      <c r="BV19" s="254">
        <f xml:space="preserve"> Esc!BV$21</f>
        <v>1</v>
      </c>
      <c r="BW19" s="254">
        <f xml:space="preserve"> Esc!BW$21</f>
        <v>1</v>
      </c>
      <c r="BX19" s="254">
        <f xml:space="preserve"> Esc!BX$21</f>
        <v>1</v>
      </c>
      <c r="BY19" s="254">
        <f xml:space="preserve"> Esc!BY$21</f>
        <v>1</v>
      </c>
      <c r="BZ19" s="254">
        <f xml:space="preserve"> Esc!BZ$21</f>
        <v>1</v>
      </c>
      <c r="CA19" s="254">
        <f xml:space="preserve"> Esc!CA$21</f>
        <v>1</v>
      </c>
    </row>
    <row r="20" spans="1:79" s="724" customFormat="1">
      <c r="A20" s="722"/>
      <c r="B20" s="722"/>
      <c r="C20" s="723"/>
      <c r="E20" s="724" t="s">
        <v>543</v>
      </c>
      <c r="G20" s="724" t="s">
        <v>563</v>
      </c>
      <c r="J20" s="724">
        <f t="shared" ref="J20:AO20" si="3" xml:space="preserve"> $F17 * J19 / $F18</f>
        <v>0.1</v>
      </c>
      <c r="K20" s="724">
        <f t="shared" si="3"/>
        <v>0.1</v>
      </c>
      <c r="L20" s="724">
        <f t="shared" si="3"/>
        <v>0.1</v>
      </c>
      <c r="M20" s="724">
        <f t="shared" si="3"/>
        <v>0.1</v>
      </c>
      <c r="N20" s="724">
        <f t="shared" si="3"/>
        <v>0.1</v>
      </c>
      <c r="O20" s="724">
        <f t="shared" si="3"/>
        <v>0.1</v>
      </c>
      <c r="P20" s="724">
        <f t="shared" si="3"/>
        <v>0.1</v>
      </c>
      <c r="Q20" s="724">
        <f t="shared" si="3"/>
        <v>0.1</v>
      </c>
      <c r="R20" s="724">
        <f t="shared" si="3"/>
        <v>0.1</v>
      </c>
      <c r="S20" s="724">
        <f t="shared" si="3"/>
        <v>0.1</v>
      </c>
      <c r="T20" s="724">
        <f t="shared" si="3"/>
        <v>0.1</v>
      </c>
      <c r="U20" s="724">
        <f t="shared" si="3"/>
        <v>0.1</v>
      </c>
      <c r="V20" s="724">
        <f t="shared" si="3"/>
        <v>0.1</v>
      </c>
      <c r="W20" s="724">
        <f t="shared" si="3"/>
        <v>0.1</v>
      </c>
      <c r="X20" s="724">
        <f t="shared" si="3"/>
        <v>0.1</v>
      </c>
      <c r="Y20" s="724">
        <f t="shared" si="3"/>
        <v>0.1</v>
      </c>
      <c r="Z20" s="724">
        <f t="shared" si="3"/>
        <v>0.1</v>
      </c>
      <c r="AA20" s="724">
        <f t="shared" si="3"/>
        <v>0.1</v>
      </c>
      <c r="AB20" s="724">
        <f t="shared" si="3"/>
        <v>0.1</v>
      </c>
      <c r="AC20" s="724">
        <f t="shared" si="3"/>
        <v>0.1</v>
      </c>
      <c r="AD20" s="724">
        <f t="shared" si="3"/>
        <v>0.1</v>
      </c>
      <c r="AE20" s="724">
        <f t="shared" si="3"/>
        <v>0.1</v>
      </c>
      <c r="AF20" s="724">
        <f t="shared" si="3"/>
        <v>0.1</v>
      </c>
      <c r="AG20" s="724">
        <f t="shared" si="3"/>
        <v>0.1</v>
      </c>
      <c r="AH20" s="724">
        <f t="shared" si="3"/>
        <v>0.1</v>
      </c>
      <c r="AI20" s="724">
        <f t="shared" si="3"/>
        <v>0.1</v>
      </c>
      <c r="AJ20" s="724">
        <f t="shared" si="3"/>
        <v>0.1</v>
      </c>
      <c r="AK20" s="724">
        <f t="shared" si="3"/>
        <v>0.1</v>
      </c>
      <c r="AL20" s="724">
        <f t="shared" si="3"/>
        <v>0.1</v>
      </c>
      <c r="AM20" s="724">
        <f t="shared" si="3"/>
        <v>0.1</v>
      </c>
      <c r="AN20" s="724">
        <f t="shared" si="3"/>
        <v>0.1</v>
      </c>
      <c r="AO20" s="724">
        <f t="shared" si="3"/>
        <v>0.1</v>
      </c>
      <c r="AP20" s="724">
        <f t="shared" ref="AP20:BU20" si="4" xml:space="preserve"> $F17 * AP19 / $F18</f>
        <v>0.1</v>
      </c>
      <c r="AQ20" s="724">
        <f t="shared" si="4"/>
        <v>0.1</v>
      </c>
      <c r="AR20" s="724">
        <f t="shared" si="4"/>
        <v>0.1</v>
      </c>
      <c r="AS20" s="724">
        <f t="shared" si="4"/>
        <v>0.1</v>
      </c>
      <c r="AT20" s="724">
        <f t="shared" si="4"/>
        <v>0.1</v>
      </c>
      <c r="AU20" s="724">
        <f t="shared" si="4"/>
        <v>0.1</v>
      </c>
      <c r="AV20" s="724">
        <f t="shared" si="4"/>
        <v>0.1</v>
      </c>
      <c r="AW20" s="724">
        <f t="shared" si="4"/>
        <v>0.1</v>
      </c>
      <c r="AX20" s="724">
        <f t="shared" si="4"/>
        <v>0.1</v>
      </c>
      <c r="AY20" s="724">
        <f t="shared" si="4"/>
        <v>0.1</v>
      </c>
      <c r="AZ20" s="724">
        <f t="shared" si="4"/>
        <v>0.1</v>
      </c>
      <c r="BA20" s="724">
        <f t="shared" si="4"/>
        <v>0.1</v>
      </c>
      <c r="BB20" s="724">
        <f t="shared" si="4"/>
        <v>0.1</v>
      </c>
      <c r="BC20" s="724">
        <f t="shared" si="4"/>
        <v>0.1</v>
      </c>
      <c r="BD20" s="724">
        <f t="shared" si="4"/>
        <v>0.1</v>
      </c>
      <c r="BE20" s="724">
        <f t="shared" si="4"/>
        <v>0.1</v>
      </c>
      <c r="BF20" s="724">
        <f t="shared" si="4"/>
        <v>0.1</v>
      </c>
      <c r="BG20" s="724">
        <f t="shared" si="4"/>
        <v>0.1</v>
      </c>
      <c r="BH20" s="724">
        <f t="shared" si="4"/>
        <v>0.1</v>
      </c>
      <c r="BI20" s="724">
        <f t="shared" si="4"/>
        <v>0.1</v>
      </c>
      <c r="BJ20" s="724">
        <f t="shared" si="4"/>
        <v>0.1</v>
      </c>
      <c r="BK20" s="724">
        <f t="shared" si="4"/>
        <v>0.1</v>
      </c>
      <c r="BL20" s="724">
        <f t="shared" si="4"/>
        <v>0.1</v>
      </c>
      <c r="BM20" s="724">
        <f t="shared" si="4"/>
        <v>0.1</v>
      </c>
      <c r="BN20" s="724">
        <f t="shared" si="4"/>
        <v>0.1</v>
      </c>
      <c r="BO20" s="724">
        <f t="shared" si="4"/>
        <v>0.1</v>
      </c>
      <c r="BP20" s="724">
        <f t="shared" si="4"/>
        <v>0.1</v>
      </c>
      <c r="BQ20" s="724">
        <f t="shared" si="4"/>
        <v>0.1</v>
      </c>
      <c r="BR20" s="724">
        <f t="shared" si="4"/>
        <v>0.1</v>
      </c>
      <c r="BS20" s="724">
        <f t="shared" si="4"/>
        <v>0.1</v>
      </c>
      <c r="BT20" s="724">
        <f t="shared" si="4"/>
        <v>0.1</v>
      </c>
      <c r="BU20" s="724">
        <f t="shared" si="4"/>
        <v>0.1</v>
      </c>
      <c r="BV20" s="724">
        <f t="shared" ref="BV20:CA20" si="5" xml:space="preserve"> $F17 * BV19 / $F18</f>
        <v>0.1</v>
      </c>
      <c r="BW20" s="724">
        <f t="shared" si="5"/>
        <v>0.1</v>
      </c>
      <c r="BX20" s="724">
        <f t="shared" si="5"/>
        <v>0.1</v>
      </c>
      <c r="BY20" s="724">
        <f t="shared" si="5"/>
        <v>0.1</v>
      </c>
      <c r="BZ20" s="724">
        <f t="shared" si="5"/>
        <v>0.1</v>
      </c>
      <c r="CA20" s="724">
        <f t="shared" si="5"/>
        <v>0.1</v>
      </c>
    </row>
    <row r="21" spans="1:79">
      <c r="C21" s="51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</row>
    <row r="22" spans="1:79">
      <c r="B22" s="1" t="s">
        <v>73</v>
      </c>
      <c r="C22" s="51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</row>
    <row r="23" spans="1:79" s="624" customFormat="1">
      <c r="A23" s="613"/>
      <c r="B23" s="614"/>
      <c r="C23" s="615"/>
      <c r="E23" s="616" t="str">
        <f xml:space="preserve"> Input!E$197</f>
        <v>Units in a thousand</v>
      </c>
      <c r="F23" s="616">
        <f xml:space="preserve"> Input!F$197</f>
        <v>1000</v>
      </c>
      <c r="G23" s="616" t="str">
        <f xml:space="preserve"> Input!G$197</f>
        <v>units</v>
      </c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616"/>
      <c r="AU23" s="616"/>
      <c r="AV23" s="616"/>
      <c r="AW23" s="616"/>
      <c r="AX23" s="616"/>
      <c r="AY23" s="616"/>
      <c r="AZ23" s="616"/>
      <c r="BA23" s="616"/>
      <c r="BB23" s="616"/>
      <c r="BC23" s="616"/>
      <c r="BD23" s="616"/>
      <c r="BE23" s="616"/>
      <c r="BF23" s="616"/>
      <c r="BG23" s="616"/>
      <c r="BH23" s="616"/>
      <c r="BI23" s="616"/>
      <c r="BJ23" s="616"/>
      <c r="BK23" s="616"/>
      <c r="BL23" s="616"/>
      <c r="BM23" s="616"/>
      <c r="BN23" s="616"/>
      <c r="BO23" s="616"/>
      <c r="BP23" s="616"/>
      <c r="BQ23" s="616"/>
      <c r="BR23" s="616"/>
      <c r="BS23" s="616"/>
      <c r="BT23" s="616"/>
      <c r="BU23" s="616"/>
      <c r="BV23" s="616"/>
      <c r="BW23" s="616"/>
      <c r="BX23" s="616"/>
      <c r="BY23" s="616"/>
      <c r="BZ23" s="616"/>
      <c r="CA23" s="616"/>
    </row>
    <row r="24" spans="1:79" s="636" customFormat="1">
      <c r="A24" s="633"/>
      <c r="B24" s="634"/>
      <c r="C24" s="635"/>
      <c r="E24" s="642" t="str">
        <f xml:space="preserve"> E$14</f>
        <v>Hydrogen export (to NTS)</v>
      </c>
      <c r="F24" s="642">
        <f t="shared" ref="F24:BQ24" si="6" xml:space="preserve"> F$14</f>
        <v>0</v>
      </c>
      <c r="G24" s="642" t="str">
        <f t="shared" si="6"/>
        <v>MWh</v>
      </c>
      <c r="H24" s="642">
        <f t="shared" si="6"/>
        <v>61362000</v>
      </c>
      <c r="I24" s="642">
        <f t="shared" si="6"/>
        <v>0</v>
      </c>
      <c r="J24" s="642">
        <f t="shared" si="6"/>
        <v>0</v>
      </c>
      <c r="K24" s="642">
        <f t="shared" si="6"/>
        <v>0</v>
      </c>
      <c r="L24" s="642">
        <f t="shared" si="6"/>
        <v>0</v>
      </c>
      <c r="M24" s="642">
        <f t="shared" si="6"/>
        <v>0</v>
      </c>
      <c r="N24" s="642">
        <f t="shared" si="6"/>
        <v>0</v>
      </c>
      <c r="O24" s="642">
        <f t="shared" si="6"/>
        <v>0</v>
      </c>
      <c r="P24" s="642">
        <f t="shared" si="6"/>
        <v>0</v>
      </c>
      <c r="Q24" s="642">
        <f t="shared" si="6"/>
        <v>0</v>
      </c>
      <c r="R24" s="642">
        <f t="shared" si="6"/>
        <v>3066000</v>
      </c>
      <c r="S24" s="642">
        <f t="shared" si="6"/>
        <v>3066000</v>
      </c>
      <c r="T24" s="642">
        <f t="shared" si="6"/>
        <v>3074400</v>
      </c>
      <c r="U24" s="642">
        <f t="shared" si="6"/>
        <v>3066000</v>
      </c>
      <c r="V24" s="642">
        <f t="shared" si="6"/>
        <v>3066000</v>
      </c>
      <c r="W24" s="642">
        <f t="shared" si="6"/>
        <v>3066000</v>
      </c>
      <c r="X24" s="642">
        <f t="shared" si="6"/>
        <v>3074400</v>
      </c>
      <c r="Y24" s="642">
        <f t="shared" si="6"/>
        <v>3066000</v>
      </c>
      <c r="Z24" s="642">
        <f t="shared" si="6"/>
        <v>3066000</v>
      </c>
      <c r="AA24" s="642">
        <f t="shared" si="6"/>
        <v>3066000</v>
      </c>
      <c r="AB24" s="642">
        <f t="shared" si="6"/>
        <v>3074400</v>
      </c>
      <c r="AC24" s="642">
        <f t="shared" si="6"/>
        <v>3066000</v>
      </c>
      <c r="AD24" s="642">
        <f t="shared" si="6"/>
        <v>3066000</v>
      </c>
      <c r="AE24" s="642">
        <f t="shared" si="6"/>
        <v>3066000</v>
      </c>
      <c r="AF24" s="642">
        <f t="shared" si="6"/>
        <v>3074400</v>
      </c>
      <c r="AG24" s="642">
        <f t="shared" si="6"/>
        <v>3066000</v>
      </c>
      <c r="AH24" s="642">
        <f t="shared" si="6"/>
        <v>3066000</v>
      </c>
      <c r="AI24" s="642">
        <f t="shared" si="6"/>
        <v>3066000</v>
      </c>
      <c r="AJ24" s="642">
        <f t="shared" si="6"/>
        <v>3074400</v>
      </c>
      <c r="AK24" s="642">
        <f t="shared" si="6"/>
        <v>3066000</v>
      </c>
      <c r="AL24" s="642">
        <f t="shared" si="6"/>
        <v>0</v>
      </c>
      <c r="AM24" s="642">
        <f t="shared" si="6"/>
        <v>0</v>
      </c>
      <c r="AN24" s="642">
        <f t="shared" si="6"/>
        <v>0</v>
      </c>
      <c r="AO24" s="642">
        <f t="shared" si="6"/>
        <v>0</v>
      </c>
      <c r="AP24" s="642">
        <f t="shared" si="6"/>
        <v>0</v>
      </c>
      <c r="AQ24" s="642">
        <f t="shared" si="6"/>
        <v>0</v>
      </c>
      <c r="AR24" s="642">
        <f t="shared" si="6"/>
        <v>0</v>
      </c>
      <c r="AS24" s="642">
        <f t="shared" si="6"/>
        <v>0</v>
      </c>
      <c r="AT24" s="642">
        <f t="shared" si="6"/>
        <v>0</v>
      </c>
      <c r="AU24" s="642">
        <f t="shared" si="6"/>
        <v>0</v>
      </c>
      <c r="AV24" s="642">
        <f t="shared" si="6"/>
        <v>0</v>
      </c>
      <c r="AW24" s="642">
        <f t="shared" si="6"/>
        <v>0</v>
      </c>
      <c r="AX24" s="642">
        <f t="shared" si="6"/>
        <v>0</v>
      </c>
      <c r="AY24" s="642">
        <f t="shared" si="6"/>
        <v>0</v>
      </c>
      <c r="AZ24" s="642">
        <f t="shared" si="6"/>
        <v>0</v>
      </c>
      <c r="BA24" s="642">
        <f t="shared" si="6"/>
        <v>0</v>
      </c>
      <c r="BB24" s="642">
        <f t="shared" si="6"/>
        <v>0</v>
      </c>
      <c r="BC24" s="642">
        <f t="shared" si="6"/>
        <v>0</v>
      </c>
      <c r="BD24" s="642">
        <f t="shared" si="6"/>
        <v>0</v>
      </c>
      <c r="BE24" s="642">
        <f t="shared" si="6"/>
        <v>0</v>
      </c>
      <c r="BF24" s="642">
        <f t="shared" si="6"/>
        <v>0</v>
      </c>
      <c r="BG24" s="642">
        <f t="shared" si="6"/>
        <v>0</v>
      </c>
      <c r="BH24" s="642">
        <f t="shared" si="6"/>
        <v>0</v>
      </c>
      <c r="BI24" s="642">
        <f t="shared" si="6"/>
        <v>0</v>
      </c>
      <c r="BJ24" s="642">
        <f t="shared" si="6"/>
        <v>0</v>
      </c>
      <c r="BK24" s="642">
        <f t="shared" si="6"/>
        <v>0</v>
      </c>
      <c r="BL24" s="642">
        <f t="shared" si="6"/>
        <v>0</v>
      </c>
      <c r="BM24" s="642">
        <f t="shared" si="6"/>
        <v>0</v>
      </c>
      <c r="BN24" s="642">
        <f t="shared" si="6"/>
        <v>0</v>
      </c>
      <c r="BO24" s="642">
        <f t="shared" si="6"/>
        <v>0</v>
      </c>
      <c r="BP24" s="642">
        <f t="shared" si="6"/>
        <v>0</v>
      </c>
      <c r="BQ24" s="642">
        <f t="shared" si="6"/>
        <v>0</v>
      </c>
      <c r="BR24" s="642">
        <f t="shared" ref="BR24:CA24" si="7" xml:space="preserve"> BR$14</f>
        <v>0</v>
      </c>
      <c r="BS24" s="642">
        <f t="shared" si="7"/>
        <v>0</v>
      </c>
      <c r="BT24" s="642">
        <f t="shared" si="7"/>
        <v>0</v>
      </c>
      <c r="BU24" s="642">
        <f t="shared" si="7"/>
        <v>0</v>
      </c>
      <c r="BV24" s="642">
        <f t="shared" si="7"/>
        <v>0</v>
      </c>
      <c r="BW24" s="642">
        <f t="shared" si="7"/>
        <v>0</v>
      </c>
      <c r="BX24" s="642">
        <f t="shared" si="7"/>
        <v>0</v>
      </c>
      <c r="BY24" s="642">
        <f t="shared" si="7"/>
        <v>0</v>
      </c>
      <c r="BZ24" s="642">
        <f t="shared" si="7"/>
        <v>0</v>
      </c>
      <c r="CA24" s="642">
        <f t="shared" si="7"/>
        <v>0</v>
      </c>
    </row>
    <row r="25" spans="1:79" s="625" customFormat="1">
      <c r="A25" s="617"/>
      <c r="B25" s="618"/>
      <c r="C25" s="619"/>
      <c r="E25" s="625" t="str">
        <f xml:space="preserve"> E$20</f>
        <v>Hydrogen sales price forecast</v>
      </c>
      <c r="F25" s="625">
        <f t="shared" ref="F25:BQ25" si="8" xml:space="preserve"> F$20</f>
        <v>0</v>
      </c>
      <c r="G25" s="625" t="str">
        <f t="shared" si="8"/>
        <v>£ per kWh</v>
      </c>
      <c r="H25" s="625">
        <f t="shared" si="8"/>
        <v>0</v>
      </c>
      <c r="I25" s="625">
        <f t="shared" si="8"/>
        <v>0</v>
      </c>
      <c r="J25" s="625">
        <f t="shared" si="8"/>
        <v>0.1</v>
      </c>
      <c r="K25" s="625">
        <f t="shared" si="8"/>
        <v>0.1</v>
      </c>
      <c r="L25" s="625">
        <f t="shared" si="8"/>
        <v>0.1</v>
      </c>
      <c r="M25" s="625">
        <f t="shared" si="8"/>
        <v>0.1</v>
      </c>
      <c r="N25" s="625">
        <f t="shared" si="8"/>
        <v>0.1</v>
      </c>
      <c r="O25" s="625">
        <f t="shared" si="8"/>
        <v>0.1</v>
      </c>
      <c r="P25" s="625">
        <f t="shared" si="8"/>
        <v>0.1</v>
      </c>
      <c r="Q25" s="625">
        <f t="shared" si="8"/>
        <v>0.1</v>
      </c>
      <c r="R25" s="625">
        <f t="shared" si="8"/>
        <v>0.1</v>
      </c>
      <c r="S25" s="625">
        <f t="shared" si="8"/>
        <v>0.1</v>
      </c>
      <c r="T25" s="625">
        <f t="shared" si="8"/>
        <v>0.1</v>
      </c>
      <c r="U25" s="625">
        <f t="shared" si="8"/>
        <v>0.1</v>
      </c>
      <c r="V25" s="625">
        <f t="shared" si="8"/>
        <v>0.1</v>
      </c>
      <c r="W25" s="625">
        <f t="shared" si="8"/>
        <v>0.1</v>
      </c>
      <c r="X25" s="625">
        <f t="shared" si="8"/>
        <v>0.1</v>
      </c>
      <c r="Y25" s="625">
        <f t="shared" si="8"/>
        <v>0.1</v>
      </c>
      <c r="Z25" s="625">
        <f t="shared" si="8"/>
        <v>0.1</v>
      </c>
      <c r="AA25" s="625">
        <f t="shared" si="8"/>
        <v>0.1</v>
      </c>
      <c r="AB25" s="625">
        <f t="shared" si="8"/>
        <v>0.1</v>
      </c>
      <c r="AC25" s="625">
        <f t="shared" si="8"/>
        <v>0.1</v>
      </c>
      <c r="AD25" s="625">
        <f t="shared" si="8"/>
        <v>0.1</v>
      </c>
      <c r="AE25" s="625">
        <f t="shared" si="8"/>
        <v>0.1</v>
      </c>
      <c r="AF25" s="625">
        <f t="shared" si="8"/>
        <v>0.1</v>
      </c>
      <c r="AG25" s="625">
        <f t="shared" si="8"/>
        <v>0.1</v>
      </c>
      <c r="AH25" s="625">
        <f t="shared" si="8"/>
        <v>0.1</v>
      </c>
      <c r="AI25" s="625">
        <f t="shared" si="8"/>
        <v>0.1</v>
      </c>
      <c r="AJ25" s="625">
        <f t="shared" si="8"/>
        <v>0.1</v>
      </c>
      <c r="AK25" s="625">
        <f t="shared" si="8"/>
        <v>0.1</v>
      </c>
      <c r="AL25" s="625">
        <f t="shared" si="8"/>
        <v>0.1</v>
      </c>
      <c r="AM25" s="625">
        <f t="shared" si="8"/>
        <v>0.1</v>
      </c>
      <c r="AN25" s="625">
        <f t="shared" si="8"/>
        <v>0.1</v>
      </c>
      <c r="AO25" s="625">
        <f t="shared" si="8"/>
        <v>0.1</v>
      </c>
      <c r="AP25" s="625">
        <f t="shared" si="8"/>
        <v>0.1</v>
      </c>
      <c r="AQ25" s="625">
        <f t="shared" si="8"/>
        <v>0.1</v>
      </c>
      <c r="AR25" s="625">
        <f t="shared" si="8"/>
        <v>0.1</v>
      </c>
      <c r="AS25" s="625">
        <f t="shared" si="8"/>
        <v>0.1</v>
      </c>
      <c r="AT25" s="625">
        <f t="shared" si="8"/>
        <v>0.1</v>
      </c>
      <c r="AU25" s="625">
        <f t="shared" si="8"/>
        <v>0.1</v>
      </c>
      <c r="AV25" s="625">
        <f t="shared" si="8"/>
        <v>0.1</v>
      </c>
      <c r="AW25" s="625">
        <f t="shared" si="8"/>
        <v>0.1</v>
      </c>
      <c r="AX25" s="625">
        <f t="shared" si="8"/>
        <v>0.1</v>
      </c>
      <c r="AY25" s="625">
        <f t="shared" si="8"/>
        <v>0.1</v>
      </c>
      <c r="AZ25" s="625">
        <f t="shared" si="8"/>
        <v>0.1</v>
      </c>
      <c r="BA25" s="625">
        <f t="shared" si="8"/>
        <v>0.1</v>
      </c>
      <c r="BB25" s="625">
        <f t="shared" si="8"/>
        <v>0.1</v>
      </c>
      <c r="BC25" s="625">
        <f t="shared" si="8"/>
        <v>0.1</v>
      </c>
      <c r="BD25" s="625">
        <f t="shared" si="8"/>
        <v>0.1</v>
      </c>
      <c r="BE25" s="625">
        <f t="shared" si="8"/>
        <v>0.1</v>
      </c>
      <c r="BF25" s="625">
        <f t="shared" si="8"/>
        <v>0.1</v>
      </c>
      <c r="BG25" s="625">
        <f t="shared" si="8"/>
        <v>0.1</v>
      </c>
      <c r="BH25" s="625">
        <f t="shared" si="8"/>
        <v>0.1</v>
      </c>
      <c r="BI25" s="625">
        <f t="shared" si="8"/>
        <v>0.1</v>
      </c>
      <c r="BJ25" s="625">
        <f t="shared" si="8"/>
        <v>0.1</v>
      </c>
      <c r="BK25" s="625">
        <f t="shared" si="8"/>
        <v>0.1</v>
      </c>
      <c r="BL25" s="625">
        <f t="shared" si="8"/>
        <v>0.1</v>
      </c>
      <c r="BM25" s="625">
        <f t="shared" si="8"/>
        <v>0.1</v>
      </c>
      <c r="BN25" s="625">
        <f t="shared" si="8"/>
        <v>0.1</v>
      </c>
      <c r="BO25" s="625">
        <f t="shared" si="8"/>
        <v>0.1</v>
      </c>
      <c r="BP25" s="625">
        <f t="shared" si="8"/>
        <v>0.1</v>
      </c>
      <c r="BQ25" s="625">
        <f t="shared" si="8"/>
        <v>0.1</v>
      </c>
      <c r="BR25" s="625">
        <f t="shared" ref="BR25:CA25" si="9" xml:space="preserve"> BR$20</f>
        <v>0.1</v>
      </c>
      <c r="BS25" s="625">
        <f t="shared" si="9"/>
        <v>0.1</v>
      </c>
      <c r="BT25" s="625">
        <f t="shared" si="9"/>
        <v>0.1</v>
      </c>
      <c r="BU25" s="625">
        <f t="shared" si="9"/>
        <v>0.1</v>
      </c>
      <c r="BV25" s="625">
        <f t="shared" si="9"/>
        <v>0.1</v>
      </c>
      <c r="BW25" s="625">
        <f t="shared" si="9"/>
        <v>0.1</v>
      </c>
      <c r="BX25" s="625">
        <f t="shared" si="9"/>
        <v>0.1</v>
      </c>
      <c r="BY25" s="625">
        <f t="shared" si="9"/>
        <v>0.1</v>
      </c>
      <c r="BZ25" s="625">
        <f t="shared" si="9"/>
        <v>0.1</v>
      </c>
      <c r="CA25" s="625">
        <f t="shared" si="9"/>
        <v>0.1</v>
      </c>
    </row>
    <row r="26" spans="1:79" s="730" customFormat="1">
      <c r="A26" s="725"/>
      <c r="B26" s="726"/>
      <c r="C26" s="727"/>
      <c r="D26" s="728"/>
      <c r="E26" s="729" t="s">
        <v>73</v>
      </c>
      <c r="F26" s="729" t="s">
        <v>151</v>
      </c>
      <c r="G26" s="729" t="s">
        <v>560</v>
      </c>
      <c r="H26" s="729">
        <f>SUM(J26:CA26)</f>
        <v>6136.2000000000007</v>
      </c>
      <c r="J26" s="730">
        <f xml:space="preserve"> J24 * J25 / $F23</f>
        <v>0</v>
      </c>
      <c r="K26" s="730">
        <f t="shared" ref="K26:BV26" si="10" xml:space="preserve"> K24 * K25 / $F23</f>
        <v>0</v>
      </c>
      <c r="L26" s="730">
        <f t="shared" si="10"/>
        <v>0</v>
      </c>
      <c r="M26" s="730">
        <f t="shared" si="10"/>
        <v>0</v>
      </c>
      <c r="N26" s="730">
        <f t="shared" si="10"/>
        <v>0</v>
      </c>
      <c r="O26" s="730">
        <f t="shared" si="10"/>
        <v>0</v>
      </c>
      <c r="P26" s="730">
        <f t="shared" si="10"/>
        <v>0</v>
      </c>
      <c r="Q26" s="730">
        <f t="shared" si="10"/>
        <v>0</v>
      </c>
      <c r="R26" s="730">
        <f t="shared" si="10"/>
        <v>306.60000000000002</v>
      </c>
      <c r="S26" s="730">
        <f t="shared" si="10"/>
        <v>306.60000000000002</v>
      </c>
      <c r="T26" s="730">
        <f t="shared" si="10"/>
        <v>307.44</v>
      </c>
      <c r="U26" s="730">
        <f t="shared" si="10"/>
        <v>306.60000000000002</v>
      </c>
      <c r="V26" s="730">
        <f t="shared" si="10"/>
        <v>306.60000000000002</v>
      </c>
      <c r="W26" s="730">
        <f t="shared" si="10"/>
        <v>306.60000000000002</v>
      </c>
      <c r="X26" s="730">
        <f t="shared" si="10"/>
        <v>307.44</v>
      </c>
      <c r="Y26" s="730">
        <f t="shared" si="10"/>
        <v>306.60000000000002</v>
      </c>
      <c r="Z26" s="730">
        <f t="shared" si="10"/>
        <v>306.60000000000002</v>
      </c>
      <c r="AA26" s="730">
        <f t="shared" si="10"/>
        <v>306.60000000000002</v>
      </c>
      <c r="AB26" s="730">
        <f t="shared" si="10"/>
        <v>307.44</v>
      </c>
      <c r="AC26" s="730">
        <f t="shared" si="10"/>
        <v>306.60000000000002</v>
      </c>
      <c r="AD26" s="730">
        <f t="shared" si="10"/>
        <v>306.60000000000002</v>
      </c>
      <c r="AE26" s="730">
        <f t="shared" si="10"/>
        <v>306.60000000000002</v>
      </c>
      <c r="AF26" s="730">
        <f t="shared" si="10"/>
        <v>307.44</v>
      </c>
      <c r="AG26" s="730">
        <f t="shared" si="10"/>
        <v>306.60000000000002</v>
      </c>
      <c r="AH26" s="730">
        <f t="shared" si="10"/>
        <v>306.60000000000002</v>
      </c>
      <c r="AI26" s="730">
        <f t="shared" si="10"/>
        <v>306.60000000000002</v>
      </c>
      <c r="AJ26" s="730">
        <f t="shared" si="10"/>
        <v>307.44</v>
      </c>
      <c r="AK26" s="730">
        <f t="shared" si="10"/>
        <v>306.60000000000002</v>
      </c>
      <c r="AL26" s="730">
        <f t="shared" si="10"/>
        <v>0</v>
      </c>
      <c r="AM26" s="730">
        <f t="shared" si="10"/>
        <v>0</v>
      </c>
      <c r="AN26" s="730">
        <f t="shared" si="10"/>
        <v>0</v>
      </c>
      <c r="AO26" s="730">
        <f t="shared" si="10"/>
        <v>0</v>
      </c>
      <c r="AP26" s="730">
        <f t="shared" si="10"/>
        <v>0</v>
      </c>
      <c r="AQ26" s="730">
        <f t="shared" si="10"/>
        <v>0</v>
      </c>
      <c r="AR26" s="730">
        <f t="shared" si="10"/>
        <v>0</v>
      </c>
      <c r="AS26" s="730">
        <f t="shared" si="10"/>
        <v>0</v>
      </c>
      <c r="AT26" s="730">
        <f t="shared" si="10"/>
        <v>0</v>
      </c>
      <c r="AU26" s="730">
        <f t="shared" si="10"/>
        <v>0</v>
      </c>
      <c r="AV26" s="730">
        <f t="shared" si="10"/>
        <v>0</v>
      </c>
      <c r="AW26" s="730">
        <f t="shared" si="10"/>
        <v>0</v>
      </c>
      <c r="AX26" s="730">
        <f t="shared" si="10"/>
        <v>0</v>
      </c>
      <c r="AY26" s="730">
        <f t="shared" si="10"/>
        <v>0</v>
      </c>
      <c r="AZ26" s="730">
        <f t="shared" si="10"/>
        <v>0</v>
      </c>
      <c r="BA26" s="730">
        <f t="shared" si="10"/>
        <v>0</v>
      </c>
      <c r="BB26" s="730">
        <f t="shared" si="10"/>
        <v>0</v>
      </c>
      <c r="BC26" s="730">
        <f t="shared" si="10"/>
        <v>0</v>
      </c>
      <c r="BD26" s="730">
        <f t="shared" si="10"/>
        <v>0</v>
      </c>
      <c r="BE26" s="730">
        <f t="shared" si="10"/>
        <v>0</v>
      </c>
      <c r="BF26" s="730">
        <f t="shared" si="10"/>
        <v>0</v>
      </c>
      <c r="BG26" s="730">
        <f t="shared" si="10"/>
        <v>0</v>
      </c>
      <c r="BH26" s="730">
        <f t="shared" si="10"/>
        <v>0</v>
      </c>
      <c r="BI26" s="730">
        <f t="shared" si="10"/>
        <v>0</v>
      </c>
      <c r="BJ26" s="730">
        <f t="shared" si="10"/>
        <v>0</v>
      </c>
      <c r="BK26" s="730">
        <f t="shared" si="10"/>
        <v>0</v>
      </c>
      <c r="BL26" s="730">
        <f t="shared" si="10"/>
        <v>0</v>
      </c>
      <c r="BM26" s="730">
        <f t="shared" si="10"/>
        <v>0</v>
      </c>
      <c r="BN26" s="730">
        <f t="shared" si="10"/>
        <v>0</v>
      </c>
      <c r="BO26" s="730">
        <f t="shared" si="10"/>
        <v>0</v>
      </c>
      <c r="BP26" s="730">
        <f t="shared" si="10"/>
        <v>0</v>
      </c>
      <c r="BQ26" s="730">
        <f t="shared" si="10"/>
        <v>0</v>
      </c>
      <c r="BR26" s="730">
        <f t="shared" si="10"/>
        <v>0</v>
      </c>
      <c r="BS26" s="730">
        <f t="shared" si="10"/>
        <v>0</v>
      </c>
      <c r="BT26" s="730">
        <f t="shared" si="10"/>
        <v>0</v>
      </c>
      <c r="BU26" s="730">
        <f t="shared" si="10"/>
        <v>0</v>
      </c>
      <c r="BV26" s="730">
        <f t="shared" si="10"/>
        <v>0</v>
      </c>
      <c r="BW26" s="730">
        <f t="shared" ref="BW26:CA26" si="11" xml:space="preserve"> BW24 * BW25 / $F23</f>
        <v>0</v>
      </c>
      <c r="BX26" s="730">
        <f t="shared" si="11"/>
        <v>0</v>
      </c>
      <c r="BY26" s="730">
        <f t="shared" si="11"/>
        <v>0</v>
      </c>
      <c r="BZ26" s="730">
        <f t="shared" si="11"/>
        <v>0</v>
      </c>
      <c r="CA26" s="730">
        <f t="shared" si="11"/>
        <v>0</v>
      </c>
    </row>
    <row r="27" spans="1:79" s="18" customFormat="1">
      <c r="A27" s="1"/>
      <c r="B27" s="1"/>
      <c r="C27" s="15"/>
      <c r="D27" s="52"/>
    </row>
    <row r="29" spans="1:79">
      <c r="A29" s="9" t="s">
        <v>300</v>
      </c>
    </row>
  </sheetData>
  <phoneticPr fontId="3" type="noConversion"/>
  <conditionalFormatting sqref="F2">
    <cfRule type="cellIs" dxfId="189" priority="5" stopIfTrue="1" operator="notEqual">
      <formula>0</formula>
    </cfRule>
    <cfRule type="cellIs" dxfId="188" priority="6" stopIfTrue="1" operator="equal">
      <formula>""</formula>
    </cfRule>
  </conditionalFormatting>
  <conditionalFormatting sqref="F3:F4">
    <cfRule type="cellIs" dxfId="187" priority="7" stopIfTrue="1" operator="notEqual">
      <formula>0</formula>
    </cfRule>
    <cfRule type="cellIs" dxfId="186" priority="8" stopIfTrue="1" operator="equal">
      <formula>""</formula>
    </cfRule>
  </conditionalFormatting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7" stopIfTrue="1" operator="equal" id="{75B7ABDC-8BB1-4201-B3B3-469DA3472CA3}">
            <xm:f>Input!$F$205</xm:f>
            <x14:dxf>
              <fill>
                <patternFill>
                  <bgColor indexed="47"/>
                </patternFill>
              </fill>
            </x14:dxf>
          </x14:cfRule>
          <x14:cfRule type="cellIs" priority="248" stopIfTrue="1" operator="equal" id="{D800F695-8D1D-4A64-B2F5-660D2FDBA9A6}">
            <xm:f>Input!$F$206</xm:f>
            <x14:dxf>
              <fill>
                <patternFill>
                  <bgColor indexed="44"/>
                </patternFill>
              </fill>
            </x14:dxf>
          </x14:cfRule>
          <xm:sqref>J3:CA3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outlinePr summaryBelow="0" summaryRight="0"/>
  </sheetPr>
  <dimension ref="A1:CA175"/>
  <sheetViews>
    <sheetView defaultGridColor="0" colorId="22" zoomScale="80" zoomScaleNormal="80" workbookViewId="0">
      <pane xSplit="9" ySplit="5" topLeftCell="J107" activePane="bottomRight" state="frozen"/>
      <selection pane="topRight" activeCell="J1" sqref="J1"/>
      <selection pane="bottomLeft" activeCell="A6" sqref="A6"/>
      <selection pane="bottomRight" activeCell="A134" sqref="A134:XFD134"/>
    </sheetView>
  </sheetViews>
  <sheetFormatPr defaultColWidth="0" defaultRowHeight="12.75"/>
  <cols>
    <col min="1" max="1" width="1.42578125" style="9" customWidth="1"/>
    <col min="2" max="2" width="1.42578125" style="1" customWidth="1"/>
    <col min="3" max="3" width="1.42578125" style="51" customWidth="1"/>
    <col min="4" max="4" width="1.42578125" style="3" customWidth="1"/>
    <col min="5" max="5" width="40.5703125" style="4" customWidth="1"/>
    <col min="6" max="6" width="12.5703125" style="4" customWidth="1"/>
    <col min="7" max="8" width="11.5703125" style="4" customWidth="1"/>
    <col min="9" max="9" width="2.5703125" style="4" customWidth="1"/>
    <col min="10" max="79" width="11.5703125" style="4" customWidth="1"/>
    <col min="80" max="16384" width="0" style="4" hidden="1"/>
  </cols>
  <sheetData>
    <row r="1" spans="1:79" ht="26.25">
      <c r="A1" s="64" t="str">
        <f ca="1" xml:space="preserve"> RIGHT(CELL("filename", A1), LEN(CELL("filename", A1)) - SEARCH("]", CELL("filename", A1)))</f>
        <v>OpCost</v>
      </c>
    </row>
    <row r="2" spans="1:79" s="62" customFormat="1">
      <c r="B2" s="63"/>
      <c r="C2" s="65"/>
      <c r="D2" s="407"/>
      <c r="E2" s="103" t="str">
        <f xml:space="preserve"> Time!E$23</f>
        <v>Model period ending</v>
      </c>
      <c r="F2" s="101">
        <f xml:space="preserve"> Check!$F$9</f>
        <v>0</v>
      </c>
      <c r="G2" s="106" t="s">
        <v>30</v>
      </c>
      <c r="J2" s="62">
        <f xml:space="preserve"> Time!J$23</f>
        <v>44926</v>
      </c>
      <c r="K2" s="62">
        <f xml:space="preserve"> Time!K$23</f>
        <v>45291</v>
      </c>
      <c r="L2" s="62">
        <f xml:space="preserve"> Time!L$23</f>
        <v>45657</v>
      </c>
      <c r="M2" s="62">
        <f xml:space="preserve"> Time!M$23</f>
        <v>46022</v>
      </c>
      <c r="N2" s="62">
        <f xml:space="preserve"> Time!N$23</f>
        <v>46387</v>
      </c>
      <c r="O2" s="62">
        <f xml:space="preserve"> Time!O$23</f>
        <v>46752</v>
      </c>
      <c r="P2" s="62">
        <f xml:space="preserve"> Time!P$23</f>
        <v>47118</v>
      </c>
      <c r="Q2" s="62">
        <f xml:space="preserve"> Time!Q$23</f>
        <v>47483</v>
      </c>
      <c r="R2" s="62">
        <f xml:space="preserve"> Time!R$23</f>
        <v>47848</v>
      </c>
      <c r="S2" s="62">
        <f xml:space="preserve"> Time!S$23</f>
        <v>48213</v>
      </c>
      <c r="T2" s="62">
        <f xml:space="preserve"> Time!T$23</f>
        <v>48579</v>
      </c>
      <c r="U2" s="62">
        <f xml:space="preserve"> Time!U$23</f>
        <v>48944</v>
      </c>
      <c r="V2" s="62">
        <f xml:space="preserve"> Time!V$23</f>
        <v>49309</v>
      </c>
      <c r="W2" s="62">
        <f xml:space="preserve"> Time!W$23</f>
        <v>49674</v>
      </c>
      <c r="X2" s="62">
        <f xml:space="preserve"> Time!X$23</f>
        <v>50040</v>
      </c>
      <c r="Y2" s="62">
        <f xml:space="preserve"> Time!Y$23</f>
        <v>50405</v>
      </c>
      <c r="Z2" s="62">
        <f xml:space="preserve"> Time!Z$23</f>
        <v>50770</v>
      </c>
      <c r="AA2" s="62">
        <f xml:space="preserve"> Time!AA$23</f>
        <v>51135</v>
      </c>
      <c r="AB2" s="62">
        <f xml:space="preserve"> Time!AB$23</f>
        <v>51501</v>
      </c>
      <c r="AC2" s="62">
        <f xml:space="preserve"> Time!AC$23</f>
        <v>51866</v>
      </c>
      <c r="AD2" s="62">
        <f xml:space="preserve"> Time!AD$23</f>
        <v>52231</v>
      </c>
      <c r="AE2" s="62">
        <f xml:space="preserve"> Time!AE$23</f>
        <v>52596</v>
      </c>
      <c r="AF2" s="62">
        <f xml:space="preserve"> Time!AF$23</f>
        <v>52962</v>
      </c>
      <c r="AG2" s="62">
        <f xml:space="preserve"> Time!AG$23</f>
        <v>53327</v>
      </c>
      <c r="AH2" s="62">
        <f xml:space="preserve"> Time!AH$23</f>
        <v>53692</v>
      </c>
      <c r="AI2" s="62">
        <f xml:space="preserve"> Time!AI$23</f>
        <v>54057</v>
      </c>
      <c r="AJ2" s="62">
        <f xml:space="preserve"> Time!AJ$23</f>
        <v>54423</v>
      </c>
      <c r="AK2" s="62">
        <f xml:space="preserve"> Time!AK$23</f>
        <v>54788</v>
      </c>
      <c r="AL2" s="62">
        <f xml:space="preserve"> Time!AL$23</f>
        <v>55153</v>
      </c>
      <c r="AM2" s="62">
        <f xml:space="preserve"> Time!AM$23</f>
        <v>55518</v>
      </c>
      <c r="AN2" s="62">
        <f xml:space="preserve"> Time!AN$23</f>
        <v>55884</v>
      </c>
      <c r="AO2" s="62">
        <f xml:space="preserve"> Time!AO$23</f>
        <v>56249</v>
      </c>
      <c r="AP2" s="62">
        <f xml:space="preserve"> Time!AP$23</f>
        <v>56614</v>
      </c>
      <c r="AQ2" s="62">
        <f xml:space="preserve"> Time!AQ$23</f>
        <v>56979</v>
      </c>
      <c r="AR2" s="62">
        <f xml:space="preserve"> Time!AR$23</f>
        <v>57345</v>
      </c>
      <c r="AS2" s="62">
        <f xml:space="preserve"> Time!AS$23</f>
        <v>57710</v>
      </c>
      <c r="AT2" s="62">
        <f xml:space="preserve"> Time!AT$23</f>
        <v>58075</v>
      </c>
      <c r="AU2" s="62">
        <f xml:space="preserve"> Time!AU$23</f>
        <v>58440</v>
      </c>
      <c r="AV2" s="62">
        <f xml:space="preserve"> Time!AV$23</f>
        <v>58806</v>
      </c>
      <c r="AW2" s="62">
        <f xml:space="preserve"> Time!AW$23</f>
        <v>59171</v>
      </c>
      <c r="AX2" s="62">
        <f xml:space="preserve"> Time!AX$23</f>
        <v>59536</v>
      </c>
      <c r="AY2" s="62">
        <f xml:space="preserve"> Time!AY$23</f>
        <v>59901</v>
      </c>
      <c r="AZ2" s="62">
        <f xml:space="preserve"> Time!AZ$23</f>
        <v>60267</v>
      </c>
      <c r="BA2" s="62">
        <f xml:space="preserve"> Time!BA$23</f>
        <v>60632</v>
      </c>
      <c r="BB2" s="62">
        <f xml:space="preserve"> Time!BB$23</f>
        <v>60997</v>
      </c>
      <c r="BC2" s="62">
        <f xml:space="preserve"> Time!BC$23</f>
        <v>61362</v>
      </c>
      <c r="BD2" s="62">
        <f xml:space="preserve"> Time!BD$23</f>
        <v>61728</v>
      </c>
      <c r="BE2" s="62">
        <f xml:space="preserve"> Time!BE$23</f>
        <v>62093</v>
      </c>
      <c r="BF2" s="62">
        <f xml:space="preserve"> Time!BF$23</f>
        <v>62458</v>
      </c>
      <c r="BG2" s="62">
        <f xml:space="preserve"> Time!BG$23</f>
        <v>62823</v>
      </c>
      <c r="BH2" s="62">
        <f xml:space="preserve"> Time!BH$23</f>
        <v>63189</v>
      </c>
      <c r="BI2" s="62">
        <f xml:space="preserve"> Time!BI$23</f>
        <v>63554</v>
      </c>
      <c r="BJ2" s="62">
        <f xml:space="preserve"> Time!BJ$23</f>
        <v>63919</v>
      </c>
      <c r="BK2" s="62">
        <f xml:space="preserve"> Time!BK$23</f>
        <v>64284</v>
      </c>
      <c r="BL2" s="62">
        <f xml:space="preserve"> Time!BL$23</f>
        <v>64650</v>
      </c>
      <c r="BM2" s="62">
        <f xml:space="preserve"> Time!BM$23</f>
        <v>65015</v>
      </c>
      <c r="BN2" s="62">
        <f xml:space="preserve"> Time!BN$23</f>
        <v>65380</v>
      </c>
      <c r="BO2" s="62">
        <f xml:space="preserve"> Time!BO$23</f>
        <v>65745</v>
      </c>
      <c r="BP2" s="62">
        <f xml:space="preserve"> Time!BP$23</f>
        <v>66111</v>
      </c>
      <c r="BQ2" s="62">
        <f xml:space="preserve"> Time!BQ$23</f>
        <v>66476</v>
      </c>
      <c r="BR2" s="62">
        <f xml:space="preserve"> Time!BR$23</f>
        <v>66841</v>
      </c>
      <c r="BS2" s="62">
        <f xml:space="preserve"> Time!BS$23</f>
        <v>67206</v>
      </c>
      <c r="BT2" s="62">
        <f xml:space="preserve"> Time!BT$23</f>
        <v>67572</v>
      </c>
      <c r="BU2" s="62">
        <f xml:space="preserve"> Time!BU$23</f>
        <v>67937</v>
      </c>
      <c r="BV2" s="62">
        <f xml:space="preserve"> Time!BV$23</f>
        <v>68302</v>
      </c>
      <c r="BW2" s="62">
        <f xml:space="preserve"> Time!BW$23</f>
        <v>68667</v>
      </c>
      <c r="BX2" s="62">
        <f xml:space="preserve"> Time!BX$23</f>
        <v>69033</v>
      </c>
      <c r="BY2" s="62">
        <f xml:space="preserve"> Time!BY$23</f>
        <v>69398</v>
      </c>
      <c r="BZ2" s="62">
        <f xml:space="preserve"> Time!BZ$23</f>
        <v>69763</v>
      </c>
      <c r="CA2" s="62">
        <f xml:space="preserve"> Time!CA$23</f>
        <v>70128</v>
      </c>
    </row>
    <row r="3" spans="1:79">
      <c r="E3" s="4" t="str">
        <f xml:space="preserve"> Time!E$136</f>
        <v>Timeline label</v>
      </c>
      <c r="F3" s="104">
        <f xml:space="preserve"> Track!$J$2</f>
        <v>0</v>
      </c>
      <c r="G3" s="107" t="s">
        <v>32</v>
      </c>
      <c r="J3" s="203" t="str">
        <f xml:space="preserve"> Time!J$136</f>
        <v>FEL</v>
      </c>
      <c r="K3" s="203" t="str">
        <f xml:space="preserve"> Time!K$136</f>
        <v>FEL</v>
      </c>
      <c r="L3" s="203" t="str">
        <f xml:space="preserve"> Time!L$136</f>
        <v>FEL</v>
      </c>
      <c r="M3" s="203" t="str">
        <f xml:space="preserve"> Time!M$136</f>
        <v>FEL</v>
      </c>
      <c r="N3" s="203" t="str">
        <f xml:space="preserve"> Time!N$136</f>
        <v>FEL</v>
      </c>
      <c r="O3" s="203" t="str">
        <f xml:space="preserve"> Time!O$136</f>
        <v>EPC</v>
      </c>
      <c r="P3" s="203" t="str">
        <f xml:space="preserve"> Time!P$136</f>
        <v>EPC</v>
      </c>
      <c r="Q3" s="203" t="str">
        <f xml:space="preserve"> Time!Q$136</f>
        <v>EPC</v>
      </c>
      <c r="R3" s="203" t="str">
        <f xml:space="preserve"> Time!R$136</f>
        <v>Operations</v>
      </c>
      <c r="S3" s="203" t="str">
        <f xml:space="preserve"> Time!S$136</f>
        <v>Operations</v>
      </c>
      <c r="T3" s="203" t="str">
        <f xml:space="preserve"> Time!T$136</f>
        <v>Operations</v>
      </c>
      <c r="U3" s="203" t="str">
        <f xml:space="preserve"> Time!U$136</f>
        <v>Operations</v>
      </c>
      <c r="V3" s="203" t="str">
        <f xml:space="preserve"> Time!V$136</f>
        <v>Operations</v>
      </c>
      <c r="W3" s="203" t="str">
        <f xml:space="preserve"> Time!W$136</f>
        <v>Operations</v>
      </c>
      <c r="X3" s="203" t="str">
        <f xml:space="preserve"> Time!X$136</f>
        <v>Operations</v>
      </c>
      <c r="Y3" s="203" t="str">
        <f xml:space="preserve"> Time!Y$136</f>
        <v>Operations</v>
      </c>
      <c r="Z3" s="203" t="str">
        <f xml:space="preserve"> Time!Z$136</f>
        <v>Operations</v>
      </c>
      <c r="AA3" s="203" t="str">
        <f xml:space="preserve"> Time!AA$136</f>
        <v>Operations</v>
      </c>
      <c r="AB3" s="203" t="str">
        <f xml:space="preserve"> Time!AB$136</f>
        <v>Operations</v>
      </c>
      <c r="AC3" s="203" t="str">
        <f xml:space="preserve"> Time!AC$136</f>
        <v>Operations</v>
      </c>
      <c r="AD3" s="203" t="str">
        <f xml:space="preserve"> Time!AD$136</f>
        <v>Operations</v>
      </c>
      <c r="AE3" s="203" t="str">
        <f xml:space="preserve"> Time!AE$136</f>
        <v>Operations</v>
      </c>
      <c r="AF3" s="203" t="str">
        <f xml:space="preserve"> Time!AF$136</f>
        <v>Operations</v>
      </c>
      <c r="AG3" s="203" t="str">
        <f xml:space="preserve"> Time!AG$136</f>
        <v>Operations</v>
      </c>
      <c r="AH3" s="203" t="str">
        <f xml:space="preserve"> Time!AH$136</f>
        <v>Operations</v>
      </c>
      <c r="AI3" s="203" t="str">
        <f xml:space="preserve"> Time!AI$136</f>
        <v>Operations</v>
      </c>
      <c r="AJ3" s="203" t="str">
        <f xml:space="preserve"> Time!AJ$136</f>
        <v>Operations</v>
      </c>
      <c r="AK3" s="203" t="str">
        <f xml:space="preserve"> Time!AK$136</f>
        <v>Operations</v>
      </c>
      <c r="AL3" s="203" t="str">
        <f xml:space="preserve"> Time!AL$136</f>
        <v>Post-Frcst</v>
      </c>
      <c r="AM3" s="203" t="str">
        <f xml:space="preserve"> Time!AM$136</f>
        <v>Post-Frcst</v>
      </c>
      <c r="AN3" s="203" t="str">
        <f xml:space="preserve"> Time!AN$136</f>
        <v>Post-Frcst</v>
      </c>
      <c r="AO3" s="203" t="str">
        <f xml:space="preserve"> Time!AO$136</f>
        <v>Post-Frcst</v>
      </c>
      <c r="AP3" s="203" t="str">
        <f xml:space="preserve"> Time!AP$136</f>
        <v>Post-Frcst</v>
      </c>
      <c r="AQ3" s="203" t="str">
        <f xml:space="preserve"> Time!AQ$136</f>
        <v>Post-Frcst</v>
      </c>
      <c r="AR3" s="203" t="str">
        <f xml:space="preserve"> Time!AR$136</f>
        <v>Post-Frcst</v>
      </c>
      <c r="AS3" s="203" t="str">
        <f xml:space="preserve"> Time!AS$136</f>
        <v>Post-Frcst</v>
      </c>
      <c r="AT3" s="203" t="str">
        <f xml:space="preserve"> Time!AT$136</f>
        <v>Post-Frcst</v>
      </c>
      <c r="AU3" s="203" t="str">
        <f xml:space="preserve"> Time!AU$136</f>
        <v>Post-Frcst</v>
      </c>
      <c r="AV3" s="203" t="str">
        <f xml:space="preserve"> Time!AV$136</f>
        <v>Post-Frcst</v>
      </c>
      <c r="AW3" s="203" t="str">
        <f xml:space="preserve"> Time!AW$136</f>
        <v>Post-Frcst</v>
      </c>
      <c r="AX3" s="203" t="str">
        <f xml:space="preserve"> Time!AX$136</f>
        <v>Post-Frcst</v>
      </c>
      <c r="AY3" s="203" t="str">
        <f xml:space="preserve"> Time!AY$136</f>
        <v>Post-Frcst</v>
      </c>
      <c r="AZ3" s="203" t="str">
        <f xml:space="preserve"> Time!AZ$136</f>
        <v>Post-Frcst</v>
      </c>
      <c r="BA3" s="203" t="str">
        <f xml:space="preserve"> Time!BA$136</f>
        <v>Post-Frcst</v>
      </c>
      <c r="BB3" s="203" t="str">
        <f xml:space="preserve"> Time!BB$136</f>
        <v>Post-Frcst</v>
      </c>
      <c r="BC3" s="203" t="str">
        <f xml:space="preserve"> Time!BC$136</f>
        <v>Post-Frcst</v>
      </c>
      <c r="BD3" s="203" t="str">
        <f xml:space="preserve"> Time!BD$136</f>
        <v>Post-Frcst</v>
      </c>
      <c r="BE3" s="203" t="str">
        <f xml:space="preserve"> Time!BE$136</f>
        <v>Post-Frcst</v>
      </c>
      <c r="BF3" s="203" t="str">
        <f xml:space="preserve"> Time!BF$136</f>
        <v>Post-Frcst</v>
      </c>
      <c r="BG3" s="203" t="str">
        <f xml:space="preserve"> Time!BG$136</f>
        <v>Post-Frcst</v>
      </c>
      <c r="BH3" s="203" t="str">
        <f xml:space="preserve"> Time!BH$136</f>
        <v>Post-Frcst</v>
      </c>
      <c r="BI3" s="203" t="str">
        <f xml:space="preserve"> Time!BI$136</f>
        <v>Post-Frcst</v>
      </c>
      <c r="BJ3" s="203" t="str">
        <f xml:space="preserve"> Time!BJ$136</f>
        <v>Post-Frcst</v>
      </c>
      <c r="BK3" s="203" t="str">
        <f xml:space="preserve"> Time!BK$136</f>
        <v>Post-Frcst</v>
      </c>
      <c r="BL3" s="203" t="str">
        <f xml:space="preserve"> Time!BL$136</f>
        <v>Post-Frcst</v>
      </c>
      <c r="BM3" s="203" t="str">
        <f xml:space="preserve"> Time!BM$136</f>
        <v>Post-Frcst</v>
      </c>
      <c r="BN3" s="203" t="str">
        <f xml:space="preserve"> Time!BN$136</f>
        <v>Post-Frcst</v>
      </c>
      <c r="BO3" s="203" t="str">
        <f xml:space="preserve"> Time!BO$136</f>
        <v>Post-Frcst</v>
      </c>
      <c r="BP3" s="203" t="str">
        <f xml:space="preserve"> Time!BP$136</f>
        <v>Post-Frcst</v>
      </c>
      <c r="BQ3" s="203" t="str">
        <f xml:space="preserve"> Time!BQ$136</f>
        <v>Post-Frcst</v>
      </c>
      <c r="BR3" s="203" t="str">
        <f xml:space="preserve"> Time!BR$136</f>
        <v>Post-Frcst</v>
      </c>
      <c r="BS3" s="203" t="str">
        <f xml:space="preserve"> Time!BS$136</f>
        <v>Post-Frcst</v>
      </c>
      <c r="BT3" s="203" t="str">
        <f xml:space="preserve"> Time!BT$136</f>
        <v>Post-Frcst</v>
      </c>
      <c r="BU3" s="203" t="str">
        <f xml:space="preserve"> Time!BU$136</f>
        <v>Post-Frcst</v>
      </c>
      <c r="BV3" s="203" t="str">
        <f xml:space="preserve"> Time!BV$136</f>
        <v>Post-Frcst</v>
      </c>
      <c r="BW3" s="203" t="str">
        <f xml:space="preserve"> Time!BW$136</f>
        <v>Post-Frcst</v>
      </c>
      <c r="BX3" s="203" t="str">
        <f xml:space="preserve"> Time!BX$136</f>
        <v>Post-Frcst</v>
      </c>
      <c r="BY3" s="203" t="str">
        <f xml:space="preserve"> Time!BY$136</f>
        <v>Post-Frcst</v>
      </c>
      <c r="BZ3" s="203" t="str">
        <f xml:space="preserve"> Time!BZ$136</f>
        <v>Post-Frcst</v>
      </c>
      <c r="CA3" s="203" t="str">
        <f xml:space="preserve"> Time!CA$136</f>
        <v>Post-Frcst</v>
      </c>
    </row>
    <row r="4" spans="1:79">
      <c r="E4" s="4" t="str">
        <f xml:space="preserve"> Time!E$33</f>
        <v>Financial year ending</v>
      </c>
      <c r="F4" s="104">
        <f xml:space="preserve"> Check!$F$32</f>
        <v>0</v>
      </c>
      <c r="G4" s="107" t="s">
        <v>31</v>
      </c>
      <c r="J4" s="92">
        <f xml:space="preserve"> Time!J$33</f>
        <v>2022</v>
      </c>
      <c r="K4" s="92">
        <f xml:space="preserve"> Time!K$33</f>
        <v>2023</v>
      </c>
      <c r="L4" s="92">
        <f xml:space="preserve"> Time!L$33</f>
        <v>2024</v>
      </c>
      <c r="M4" s="92">
        <f xml:space="preserve"> Time!M$33</f>
        <v>2025</v>
      </c>
      <c r="N4" s="92">
        <f xml:space="preserve"> Time!N$33</f>
        <v>2026</v>
      </c>
      <c r="O4" s="92">
        <f xml:space="preserve"> Time!O$33</f>
        <v>2027</v>
      </c>
      <c r="P4" s="92">
        <f xml:space="preserve"> Time!P$33</f>
        <v>2028</v>
      </c>
      <c r="Q4" s="92">
        <f xml:space="preserve"> Time!Q$33</f>
        <v>2029</v>
      </c>
      <c r="R4" s="92">
        <f xml:space="preserve"> Time!R$33</f>
        <v>2030</v>
      </c>
      <c r="S4" s="92">
        <f xml:space="preserve"> Time!S$33</f>
        <v>2031</v>
      </c>
      <c r="T4" s="92">
        <f xml:space="preserve"> Time!T$33</f>
        <v>2032</v>
      </c>
      <c r="U4" s="92">
        <f xml:space="preserve"> Time!U$33</f>
        <v>2033</v>
      </c>
      <c r="V4" s="92">
        <f xml:space="preserve"> Time!V$33</f>
        <v>2034</v>
      </c>
      <c r="W4" s="92">
        <f xml:space="preserve"> Time!W$33</f>
        <v>2035</v>
      </c>
      <c r="X4" s="92">
        <f xml:space="preserve"> Time!X$33</f>
        <v>2036</v>
      </c>
      <c r="Y4" s="92">
        <f xml:space="preserve"> Time!Y$33</f>
        <v>2037</v>
      </c>
      <c r="Z4" s="92">
        <f xml:space="preserve"> Time!Z$33</f>
        <v>2038</v>
      </c>
      <c r="AA4" s="92">
        <f xml:space="preserve"> Time!AA$33</f>
        <v>2039</v>
      </c>
      <c r="AB4" s="92">
        <f xml:space="preserve"> Time!AB$33</f>
        <v>2040</v>
      </c>
      <c r="AC4" s="92">
        <f xml:space="preserve"> Time!AC$33</f>
        <v>2041</v>
      </c>
      <c r="AD4" s="92">
        <f xml:space="preserve"> Time!AD$33</f>
        <v>2042</v>
      </c>
      <c r="AE4" s="92">
        <f xml:space="preserve"> Time!AE$33</f>
        <v>2043</v>
      </c>
      <c r="AF4" s="92">
        <f xml:space="preserve"> Time!AF$33</f>
        <v>2044</v>
      </c>
      <c r="AG4" s="92">
        <f xml:space="preserve"> Time!AG$33</f>
        <v>2045</v>
      </c>
      <c r="AH4" s="92">
        <f xml:space="preserve"> Time!AH$33</f>
        <v>2046</v>
      </c>
      <c r="AI4" s="92">
        <f xml:space="preserve"> Time!AI$33</f>
        <v>2047</v>
      </c>
      <c r="AJ4" s="92">
        <f xml:space="preserve"> Time!AJ$33</f>
        <v>2048</v>
      </c>
      <c r="AK4" s="92">
        <f xml:space="preserve"> Time!AK$33</f>
        <v>2049</v>
      </c>
      <c r="AL4" s="92">
        <f xml:space="preserve"> Time!AL$33</f>
        <v>2050</v>
      </c>
      <c r="AM4" s="92">
        <f xml:space="preserve"> Time!AM$33</f>
        <v>2051</v>
      </c>
      <c r="AN4" s="92">
        <f xml:space="preserve"> Time!AN$33</f>
        <v>2052</v>
      </c>
      <c r="AO4" s="92">
        <f xml:space="preserve"> Time!AO$33</f>
        <v>2053</v>
      </c>
      <c r="AP4" s="92">
        <f xml:space="preserve"> Time!AP$33</f>
        <v>2054</v>
      </c>
      <c r="AQ4" s="92">
        <f xml:space="preserve"> Time!AQ$33</f>
        <v>2055</v>
      </c>
      <c r="AR4" s="92">
        <f xml:space="preserve"> Time!AR$33</f>
        <v>2056</v>
      </c>
      <c r="AS4" s="92">
        <f xml:space="preserve"> Time!AS$33</f>
        <v>2057</v>
      </c>
      <c r="AT4" s="92">
        <f xml:space="preserve"> Time!AT$33</f>
        <v>2058</v>
      </c>
      <c r="AU4" s="92">
        <f xml:space="preserve"> Time!AU$33</f>
        <v>2059</v>
      </c>
      <c r="AV4" s="92">
        <f xml:space="preserve"> Time!AV$33</f>
        <v>2060</v>
      </c>
      <c r="AW4" s="92">
        <f xml:space="preserve"> Time!AW$33</f>
        <v>2061</v>
      </c>
      <c r="AX4" s="92">
        <f xml:space="preserve"> Time!AX$33</f>
        <v>2062</v>
      </c>
      <c r="AY4" s="92">
        <f xml:space="preserve"> Time!AY$33</f>
        <v>2063</v>
      </c>
      <c r="AZ4" s="92">
        <f xml:space="preserve"> Time!AZ$33</f>
        <v>2064</v>
      </c>
      <c r="BA4" s="92">
        <f xml:space="preserve"> Time!BA$33</f>
        <v>2065</v>
      </c>
      <c r="BB4" s="92">
        <f xml:space="preserve"> Time!BB$33</f>
        <v>2066</v>
      </c>
      <c r="BC4" s="92">
        <f xml:space="preserve"> Time!BC$33</f>
        <v>2067</v>
      </c>
      <c r="BD4" s="92">
        <f xml:space="preserve"> Time!BD$33</f>
        <v>2068</v>
      </c>
      <c r="BE4" s="92">
        <f xml:space="preserve"> Time!BE$33</f>
        <v>2069</v>
      </c>
      <c r="BF4" s="92">
        <f xml:space="preserve"> Time!BF$33</f>
        <v>2070</v>
      </c>
      <c r="BG4" s="92">
        <f xml:space="preserve"> Time!BG$33</f>
        <v>2071</v>
      </c>
      <c r="BH4" s="92">
        <f xml:space="preserve"> Time!BH$33</f>
        <v>2072</v>
      </c>
      <c r="BI4" s="92">
        <f xml:space="preserve"> Time!BI$33</f>
        <v>2073</v>
      </c>
      <c r="BJ4" s="92">
        <f xml:space="preserve"> Time!BJ$33</f>
        <v>2074</v>
      </c>
      <c r="BK4" s="92">
        <f xml:space="preserve"> Time!BK$33</f>
        <v>2075</v>
      </c>
      <c r="BL4" s="92">
        <f xml:space="preserve"> Time!BL$33</f>
        <v>2076</v>
      </c>
      <c r="BM4" s="92">
        <f xml:space="preserve"> Time!BM$33</f>
        <v>2077</v>
      </c>
      <c r="BN4" s="92">
        <f xml:space="preserve"> Time!BN$33</f>
        <v>2078</v>
      </c>
      <c r="BO4" s="92">
        <f xml:space="preserve"> Time!BO$33</f>
        <v>2079</v>
      </c>
      <c r="BP4" s="92">
        <f xml:space="preserve"> Time!BP$33</f>
        <v>2080</v>
      </c>
      <c r="BQ4" s="92">
        <f xml:space="preserve"> Time!BQ$33</f>
        <v>2081</v>
      </c>
      <c r="BR4" s="92">
        <f xml:space="preserve"> Time!BR$33</f>
        <v>2082</v>
      </c>
      <c r="BS4" s="92">
        <f xml:space="preserve"> Time!BS$33</f>
        <v>2083</v>
      </c>
      <c r="BT4" s="92">
        <f xml:space="preserve"> Time!BT$33</f>
        <v>2084</v>
      </c>
      <c r="BU4" s="92">
        <f xml:space="preserve"> Time!BU$33</f>
        <v>2085</v>
      </c>
      <c r="BV4" s="92">
        <f xml:space="preserve"> Time!BV$33</f>
        <v>2086</v>
      </c>
      <c r="BW4" s="92">
        <f xml:space="preserve"> Time!BW$33</f>
        <v>2087</v>
      </c>
      <c r="BX4" s="92">
        <f xml:space="preserve"> Time!BX$33</f>
        <v>2088</v>
      </c>
      <c r="BY4" s="92">
        <f xml:space="preserve"> Time!BY$33</f>
        <v>2089</v>
      </c>
      <c r="BZ4" s="92">
        <f xml:space="preserve"> Time!BZ$33</f>
        <v>2090</v>
      </c>
      <c r="CA4" s="92">
        <f xml:space="preserve"> Time!CA$33</f>
        <v>2091</v>
      </c>
    </row>
    <row r="5" spans="1:79">
      <c r="E5" s="4" t="str">
        <f xml:space="preserve"> Time!E$10</f>
        <v>Model column counter</v>
      </c>
      <c r="F5" s="9" t="s">
        <v>25</v>
      </c>
      <c r="G5" s="9" t="s">
        <v>23</v>
      </c>
      <c r="H5" s="9" t="s">
        <v>24</v>
      </c>
      <c r="J5" s="4">
        <f xml:space="preserve"> Time!J$10</f>
        <v>1</v>
      </c>
      <c r="K5" s="4">
        <f xml:space="preserve"> Time!K$10</f>
        <v>2</v>
      </c>
      <c r="L5" s="4">
        <f xml:space="preserve"> Time!L$10</f>
        <v>3</v>
      </c>
      <c r="M5" s="4">
        <f xml:space="preserve"> Time!M$10</f>
        <v>4</v>
      </c>
      <c r="N5" s="4">
        <f xml:space="preserve"> Time!N$10</f>
        <v>5</v>
      </c>
      <c r="O5" s="4">
        <f xml:space="preserve"> Time!O$10</f>
        <v>6</v>
      </c>
      <c r="P5" s="4">
        <f xml:space="preserve"> Time!P$10</f>
        <v>7</v>
      </c>
      <c r="Q5" s="4">
        <f xml:space="preserve"> Time!Q$10</f>
        <v>8</v>
      </c>
      <c r="R5" s="4">
        <f xml:space="preserve"> Time!R$10</f>
        <v>9</v>
      </c>
      <c r="S5" s="4">
        <f xml:space="preserve"> Time!S$10</f>
        <v>10</v>
      </c>
      <c r="T5" s="4">
        <f xml:space="preserve"> Time!T$10</f>
        <v>11</v>
      </c>
      <c r="U5" s="4">
        <f xml:space="preserve"> Time!U$10</f>
        <v>12</v>
      </c>
      <c r="V5" s="4">
        <f xml:space="preserve"> Time!V$10</f>
        <v>13</v>
      </c>
      <c r="W5" s="4">
        <f xml:space="preserve"> Time!W$10</f>
        <v>14</v>
      </c>
      <c r="X5" s="4">
        <f xml:space="preserve"> Time!X$10</f>
        <v>15</v>
      </c>
      <c r="Y5" s="4">
        <f xml:space="preserve"> Time!Y$10</f>
        <v>16</v>
      </c>
      <c r="Z5" s="4">
        <f xml:space="preserve"> Time!Z$10</f>
        <v>17</v>
      </c>
      <c r="AA5" s="4">
        <f xml:space="preserve"> Time!AA$10</f>
        <v>18</v>
      </c>
      <c r="AB5" s="4">
        <f xml:space="preserve"> Time!AB$10</f>
        <v>19</v>
      </c>
      <c r="AC5" s="4">
        <f xml:space="preserve"> Time!AC$10</f>
        <v>20</v>
      </c>
      <c r="AD5" s="4">
        <f xml:space="preserve"> Time!AD$10</f>
        <v>21</v>
      </c>
      <c r="AE5" s="4">
        <f xml:space="preserve"> Time!AE$10</f>
        <v>22</v>
      </c>
      <c r="AF5" s="4">
        <f xml:space="preserve"> Time!AF$10</f>
        <v>23</v>
      </c>
      <c r="AG5" s="4">
        <f xml:space="preserve"> Time!AG$10</f>
        <v>24</v>
      </c>
      <c r="AH5" s="4">
        <f xml:space="preserve"> Time!AH$10</f>
        <v>25</v>
      </c>
      <c r="AI5" s="4">
        <f xml:space="preserve"> Time!AI$10</f>
        <v>26</v>
      </c>
      <c r="AJ5" s="4">
        <f xml:space="preserve"> Time!AJ$10</f>
        <v>27</v>
      </c>
      <c r="AK5" s="4">
        <f xml:space="preserve"> Time!AK$10</f>
        <v>28</v>
      </c>
      <c r="AL5" s="4">
        <f xml:space="preserve"> Time!AL$10</f>
        <v>29</v>
      </c>
      <c r="AM5" s="4">
        <f xml:space="preserve"> Time!AM$10</f>
        <v>30</v>
      </c>
      <c r="AN5" s="4">
        <f xml:space="preserve"> Time!AN$10</f>
        <v>31</v>
      </c>
      <c r="AO5" s="4">
        <f xml:space="preserve"> Time!AO$10</f>
        <v>32</v>
      </c>
      <c r="AP5" s="4">
        <f xml:space="preserve"> Time!AP$10</f>
        <v>33</v>
      </c>
      <c r="AQ5" s="4">
        <f xml:space="preserve"> Time!AQ$10</f>
        <v>34</v>
      </c>
      <c r="AR5" s="4">
        <f xml:space="preserve"> Time!AR$10</f>
        <v>35</v>
      </c>
      <c r="AS5" s="4">
        <f xml:space="preserve"> Time!AS$10</f>
        <v>36</v>
      </c>
      <c r="AT5" s="4">
        <f xml:space="preserve"> Time!AT$10</f>
        <v>37</v>
      </c>
      <c r="AU5" s="4">
        <f xml:space="preserve"> Time!AU$10</f>
        <v>38</v>
      </c>
      <c r="AV5" s="4">
        <f xml:space="preserve"> Time!AV$10</f>
        <v>39</v>
      </c>
      <c r="AW5" s="4">
        <f xml:space="preserve"> Time!AW$10</f>
        <v>40</v>
      </c>
      <c r="AX5" s="4">
        <f xml:space="preserve"> Time!AX$10</f>
        <v>41</v>
      </c>
      <c r="AY5" s="4">
        <f xml:space="preserve"> Time!AY$10</f>
        <v>42</v>
      </c>
      <c r="AZ5" s="4">
        <f xml:space="preserve"> Time!AZ$10</f>
        <v>43</v>
      </c>
      <c r="BA5" s="4">
        <f xml:space="preserve"> Time!BA$10</f>
        <v>44</v>
      </c>
      <c r="BB5" s="4">
        <f xml:space="preserve"> Time!BB$10</f>
        <v>45</v>
      </c>
      <c r="BC5" s="4">
        <f xml:space="preserve"> Time!BC$10</f>
        <v>46</v>
      </c>
      <c r="BD5" s="4">
        <f xml:space="preserve"> Time!BD$10</f>
        <v>47</v>
      </c>
      <c r="BE5" s="4">
        <f xml:space="preserve"> Time!BE$10</f>
        <v>48</v>
      </c>
      <c r="BF5" s="4">
        <f xml:space="preserve"> Time!BF$10</f>
        <v>49</v>
      </c>
      <c r="BG5" s="4">
        <f xml:space="preserve"> Time!BG$10</f>
        <v>50</v>
      </c>
      <c r="BH5" s="4">
        <f xml:space="preserve"> Time!BH$10</f>
        <v>51</v>
      </c>
      <c r="BI5" s="4">
        <f xml:space="preserve"> Time!BI$10</f>
        <v>52</v>
      </c>
      <c r="BJ5" s="4">
        <f xml:space="preserve"> Time!BJ$10</f>
        <v>53</v>
      </c>
      <c r="BK5" s="4">
        <f xml:space="preserve"> Time!BK$10</f>
        <v>54</v>
      </c>
      <c r="BL5" s="4">
        <f xml:space="preserve"> Time!BL$10</f>
        <v>55</v>
      </c>
      <c r="BM5" s="4">
        <f xml:space="preserve"> Time!BM$10</f>
        <v>56</v>
      </c>
      <c r="BN5" s="4">
        <f xml:space="preserve"> Time!BN$10</f>
        <v>57</v>
      </c>
      <c r="BO5" s="4">
        <f xml:space="preserve"> Time!BO$10</f>
        <v>58</v>
      </c>
      <c r="BP5" s="4">
        <f xml:space="preserve"> Time!BP$10</f>
        <v>59</v>
      </c>
      <c r="BQ5" s="4">
        <f xml:space="preserve"> Time!BQ$10</f>
        <v>60</v>
      </c>
      <c r="BR5" s="4">
        <f xml:space="preserve"> Time!BR$10</f>
        <v>61</v>
      </c>
      <c r="BS5" s="4">
        <f xml:space="preserve"> Time!BS$10</f>
        <v>62</v>
      </c>
      <c r="BT5" s="4">
        <f xml:space="preserve"> Time!BT$10</f>
        <v>63</v>
      </c>
      <c r="BU5" s="4">
        <f xml:space="preserve"> Time!BU$10</f>
        <v>64</v>
      </c>
      <c r="BV5" s="4">
        <f xml:space="preserve"> Time!BV$10</f>
        <v>65</v>
      </c>
      <c r="BW5" s="4">
        <f xml:space="preserve"> Time!BW$10</f>
        <v>66</v>
      </c>
      <c r="BX5" s="4">
        <f xml:space="preserve"> Time!BX$10</f>
        <v>67</v>
      </c>
      <c r="BY5" s="4">
        <f xml:space="preserve"> Time!BY$10</f>
        <v>68</v>
      </c>
      <c r="BZ5" s="4">
        <f xml:space="preserve"> Time!BZ$10</f>
        <v>69</v>
      </c>
      <c r="CA5" s="4">
        <f xml:space="preserve"> Time!CA$10</f>
        <v>70</v>
      </c>
    </row>
    <row r="6" spans="1:79" s="19" customFormat="1">
      <c r="A6" s="45"/>
      <c r="B6" s="45"/>
      <c r="C6" s="54"/>
      <c r="D6" s="137"/>
    </row>
    <row r="7" spans="1:79" s="19" customFormat="1">
      <c r="A7" s="45" t="s">
        <v>45</v>
      </c>
      <c r="B7" s="45"/>
      <c r="C7" s="54"/>
      <c r="D7" s="137"/>
    </row>
    <row r="8" spans="1:79" s="19" customFormat="1">
      <c r="A8" s="45"/>
      <c r="B8" s="45"/>
      <c r="C8" s="54"/>
      <c r="D8" s="137"/>
    </row>
    <row r="9" spans="1:79" s="19" customFormat="1">
      <c r="A9" s="45"/>
      <c r="B9" s="45" t="s">
        <v>448</v>
      </c>
      <c r="C9" s="54"/>
      <c r="D9" s="137"/>
    </row>
    <row r="10" spans="1:79" s="189" customFormat="1">
      <c r="A10" s="192"/>
      <c r="B10" s="192"/>
      <c r="C10" s="193"/>
      <c r="D10" s="316"/>
      <c r="E10" s="591" t="str">
        <f xml:space="preserve"> Input!E$109</f>
        <v>Annual fixed operating cost</v>
      </c>
      <c r="F10" s="606">
        <f xml:space="preserve"> Input!F$109</f>
        <v>18.641249999999999</v>
      </c>
      <c r="G10" s="591" t="str">
        <f xml:space="preserve"> Input!G$109</f>
        <v>£ MM p.a. real</v>
      </c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591"/>
      <c r="AA10" s="591"/>
      <c r="AB10" s="591"/>
      <c r="AC10" s="591"/>
      <c r="AD10" s="591"/>
      <c r="AE10" s="591"/>
      <c r="AF10" s="591"/>
      <c r="AG10" s="591"/>
      <c r="AH10" s="591"/>
      <c r="AI10" s="591"/>
      <c r="AJ10" s="591"/>
      <c r="AK10" s="591"/>
      <c r="AL10" s="591"/>
      <c r="AM10" s="591"/>
      <c r="AN10" s="591"/>
      <c r="AO10" s="591"/>
      <c r="AP10" s="591"/>
      <c r="AQ10" s="591"/>
      <c r="AR10" s="591"/>
      <c r="AS10" s="591"/>
      <c r="AT10" s="591"/>
      <c r="AU10" s="591"/>
      <c r="AV10" s="591"/>
      <c r="AW10" s="591"/>
      <c r="AX10" s="591"/>
      <c r="AY10" s="591"/>
      <c r="AZ10" s="591"/>
      <c r="BA10" s="591"/>
      <c r="BB10" s="591"/>
      <c r="BC10" s="591"/>
      <c r="BD10" s="591"/>
      <c r="BE10" s="591"/>
      <c r="BF10" s="591"/>
      <c r="BG10" s="591"/>
      <c r="BH10" s="591"/>
      <c r="BI10" s="591"/>
      <c r="BJ10" s="591"/>
      <c r="BK10" s="591"/>
      <c r="BL10" s="591"/>
      <c r="BM10" s="591"/>
      <c r="BN10" s="591"/>
      <c r="BO10" s="591"/>
      <c r="BP10" s="591"/>
      <c r="BQ10" s="591"/>
      <c r="BR10" s="591"/>
      <c r="BS10" s="591"/>
      <c r="BT10" s="591"/>
      <c r="BU10" s="591"/>
      <c r="BV10" s="591"/>
      <c r="BW10" s="591"/>
      <c r="BX10" s="591"/>
      <c r="BY10" s="591"/>
      <c r="BZ10" s="591"/>
      <c r="CA10" s="591"/>
    </row>
    <row r="11" spans="1:79" s="176" customFormat="1">
      <c r="A11" s="341"/>
      <c r="B11" s="341"/>
      <c r="C11" s="342"/>
      <c r="D11" s="654"/>
      <c r="E11" s="343" t="str">
        <f xml:space="preserve"> Esc!E$26</f>
        <v>Indexation factor - opcost</v>
      </c>
      <c r="F11" s="343">
        <f xml:space="preserve"> Esc!F$26</f>
        <v>0</v>
      </c>
      <c r="G11" s="343" t="str">
        <f xml:space="preserve"> Esc!G$26</f>
        <v>factor</v>
      </c>
      <c r="H11" s="343">
        <f xml:space="preserve"> Esc!H$26</f>
        <v>0</v>
      </c>
      <c r="I11" s="343">
        <f xml:space="preserve"> Esc!I$26</f>
        <v>0</v>
      </c>
      <c r="J11" s="343">
        <f xml:space="preserve"> Esc!J$26</f>
        <v>1</v>
      </c>
      <c r="K11" s="343">
        <f xml:space="preserve"> Esc!K$26</f>
        <v>1</v>
      </c>
      <c r="L11" s="343">
        <f xml:space="preserve"> Esc!L$26</f>
        <v>1</v>
      </c>
      <c r="M11" s="343">
        <f xml:space="preserve"> Esc!M$26</f>
        <v>1</v>
      </c>
      <c r="N11" s="343">
        <f xml:space="preserve"> Esc!N$26</f>
        <v>1</v>
      </c>
      <c r="O11" s="343">
        <f xml:space="preserve"> Esc!O$26</f>
        <v>1</v>
      </c>
      <c r="P11" s="343">
        <f xml:space="preserve"> Esc!P$26</f>
        <v>1</v>
      </c>
      <c r="Q11" s="343">
        <f xml:space="preserve"> Esc!Q$26</f>
        <v>1</v>
      </c>
      <c r="R11" s="343">
        <f xml:space="preserve"> Esc!R$26</f>
        <v>1</v>
      </c>
      <c r="S11" s="343">
        <f xml:space="preserve"> Esc!S$26</f>
        <v>1</v>
      </c>
      <c r="T11" s="343">
        <f xml:space="preserve"> Esc!T$26</f>
        <v>1</v>
      </c>
      <c r="U11" s="343">
        <f xml:space="preserve"> Esc!U$26</f>
        <v>1</v>
      </c>
      <c r="V11" s="343">
        <f xml:space="preserve"> Esc!V$26</f>
        <v>1</v>
      </c>
      <c r="W11" s="343">
        <f xml:space="preserve"> Esc!W$26</f>
        <v>1</v>
      </c>
      <c r="X11" s="343">
        <f xml:space="preserve"> Esc!X$26</f>
        <v>1</v>
      </c>
      <c r="Y11" s="343">
        <f xml:space="preserve"> Esc!Y$26</f>
        <v>1</v>
      </c>
      <c r="Z11" s="343">
        <f xml:space="preserve"> Esc!Z$26</f>
        <v>1</v>
      </c>
      <c r="AA11" s="343">
        <f xml:space="preserve"> Esc!AA$26</f>
        <v>1</v>
      </c>
      <c r="AB11" s="343">
        <f xml:space="preserve"> Esc!AB$26</f>
        <v>1</v>
      </c>
      <c r="AC11" s="343">
        <f xml:space="preserve"> Esc!AC$26</f>
        <v>1</v>
      </c>
      <c r="AD11" s="343">
        <f xml:space="preserve"> Esc!AD$26</f>
        <v>1</v>
      </c>
      <c r="AE11" s="343">
        <f xml:space="preserve"> Esc!AE$26</f>
        <v>1</v>
      </c>
      <c r="AF11" s="343">
        <f xml:space="preserve"> Esc!AF$26</f>
        <v>1</v>
      </c>
      <c r="AG11" s="343">
        <f xml:space="preserve"> Esc!AG$26</f>
        <v>1</v>
      </c>
      <c r="AH11" s="343">
        <f xml:space="preserve"> Esc!AH$26</f>
        <v>1</v>
      </c>
      <c r="AI11" s="343">
        <f xml:space="preserve"> Esc!AI$26</f>
        <v>1</v>
      </c>
      <c r="AJ11" s="343">
        <f xml:space="preserve"> Esc!AJ$26</f>
        <v>1</v>
      </c>
      <c r="AK11" s="343">
        <f xml:space="preserve"> Esc!AK$26</f>
        <v>1</v>
      </c>
      <c r="AL11" s="343">
        <f xml:space="preserve"> Esc!AL$26</f>
        <v>1</v>
      </c>
      <c r="AM11" s="343">
        <f xml:space="preserve"> Esc!AM$26</f>
        <v>1</v>
      </c>
      <c r="AN11" s="343">
        <f xml:space="preserve"> Esc!AN$26</f>
        <v>1</v>
      </c>
      <c r="AO11" s="343">
        <f xml:space="preserve"> Esc!AO$26</f>
        <v>1</v>
      </c>
      <c r="AP11" s="343">
        <f xml:space="preserve"> Esc!AP$26</f>
        <v>1</v>
      </c>
      <c r="AQ11" s="343">
        <f xml:space="preserve"> Esc!AQ$26</f>
        <v>1</v>
      </c>
      <c r="AR11" s="343">
        <f xml:space="preserve"> Esc!AR$26</f>
        <v>1</v>
      </c>
      <c r="AS11" s="343">
        <f xml:space="preserve"> Esc!AS$26</f>
        <v>1</v>
      </c>
      <c r="AT11" s="343">
        <f xml:space="preserve"> Esc!AT$26</f>
        <v>1</v>
      </c>
      <c r="AU11" s="343">
        <f xml:space="preserve"> Esc!AU$26</f>
        <v>1</v>
      </c>
      <c r="AV11" s="343">
        <f xml:space="preserve"> Esc!AV$26</f>
        <v>1</v>
      </c>
      <c r="AW11" s="343">
        <f xml:space="preserve"> Esc!AW$26</f>
        <v>1</v>
      </c>
      <c r="AX11" s="343">
        <f xml:space="preserve"> Esc!AX$26</f>
        <v>1</v>
      </c>
      <c r="AY11" s="343">
        <f xml:space="preserve"> Esc!AY$26</f>
        <v>1</v>
      </c>
      <c r="AZ11" s="343">
        <f xml:space="preserve"> Esc!AZ$26</f>
        <v>1</v>
      </c>
      <c r="BA11" s="343">
        <f xml:space="preserve"> Esc!BA$26</f>
        <v>1</v>
      </c>
      <c r="BB11" s="343">
        <f xml:space="preserve"> Esc!BB$26</f>
        <v>1</v>
      </c>
      <c r="BC11" s="343">
        <f xml:space="preserve"> Esc!BC$26</f>
        <v>1</v>
      </c>
      <c r="BD11" s="343">
        <f xml:space="preserve"> Esc!BD$26</f>
        <v>1</v>
      </c>
      <c r="BE11" s="343">
        <f xml:space="preserve"> Esc!BE$26</f>
        <v>1</v>
      </c>
      <c r="BF11" s="343">
        <f xml:space="preserve"> Esc!BF$26</f>
        <v>1</v>
      </c>
      <c r="BG11" s="343">
        <f xml:space="preserve"> Esc!BG$26</f>
        <v>1</v>
      </c>
      <c r="BH11" s="343">
        <f xml:space="preserve"> Esc!BH$26</f>
        <v>1</v>
      </c>
      <c r="BI11" s="343">
        <f xml:space="preserve"> Esc!BI$26</f>
        <v>1</v>
      </c>
      <c r="BJ11" s="343">
        <f xml:space="preserve"> Esc!BJ$26</f>
        <v>1</v>
      </c>
      <c r="BK11" s="343">
        <f xml:space="preserve"> Esc!BK$26</f>
        <v>1</v>
      </c>
      <c r="BL11" s="343">
        <f xml:space="preserve"> Esc!BL$26</f>
        <v>1</v>
      </c>
      <c r="BM11" s="343">
        <f xml:space="preserve"> Esc!BM$26</f>
        <v>1</v>
      </c>
      <c r="BN11" s="343">
        <f xml:space="preserve"> Esc!BN$26</f>
        <v>1</v>
      </c>
      <c r="BO11" s="343">
        <f xml:space="preserve"> Esc!BO$26</f>
        <v>1</v>
      </c>
      <c r="BP11" s="343">
        <f xml:space="preserve"> Esc!BP$26</f>
        <v>1</v>
      </c>
      <c r="BQ11" s="343">
        <f xml:space="preserve"> Esc!BQ$26</f>
        <v>1</v>
      </c>
      <c r="BR11" s="343">
        <f xml:space="preserve"> Esc!BR$26</f>
        <v>1</v>
      </c>
      <c r="BS11" s="343">
        <f xml:space="preserve"> Esc!BS$26</f>
        <v>1</v>
      </c>
      <c r="BT11" s="343">
        <f xml:space="preserve"> Esc!BT$26</f>
        <v>1</v>
      </c>
      <c r="BU11" s="343">
        <f xml:space="preserve"> Esc!BU$26</f>
        <v>1</v>
      </c>
      <c r="BV11" s="343">
        <f xml:space="preserve"> Esc!BV$26</f>
        <v>1</v>
      </c>
      <c r="BW11" s="343">
        <f xml:space="preserve"> Esc!BW$26</f>
        <v>1</v>
      </c>
      <c r="BX11" s="343">
        <f xml:space="preserve"> Esc!BX$26</f>
        <v>1</v>
      </c>
      <c r="BY11" s="343">
        <f xml:space="preserve"> Esc!BY$26</f>
        <v>1</v>
      </c>
      <c r="BZ11" s="343">
        <f xml:space="preserve"> Esc!BZ$26</f>
        <v>1</v>
      </c>
      <c r="CA11" s="343">
        <f xml:space="preserve"> Esc!CA$26</f>
        <v>1</v>
      </c>
    </row>
    <row r="12" spans="1:79" s="159" customFormat="1">
      <c r="A12" s="134"/>
      <c r="B12" s="135"/>
      <c r="C12" s="138"/>
      <c r="D12" s="410"/>
      <c r="E12" s="254" t="str">
        <f xml:space="preserve"> Time!E$107</f>
        <v>Operation period PPF</v>
      </c>
      <c r="F12" s="254">
        <f xml:space="preserve"> Time!F$107</f>
        <v>0</v>
      </c>
      <c r="G12" s="254" t="str">
        <f xml:space="preserve"> Time!G$107</f>
        <v>factor</v>
      </c>
      <c r="H12" s="254">
        <f xml:space="preserve"> Time!H$107</f>
        <v>20</v>
      </c>
      <c r="I12" s="254">
        <f xml:space="preserve"> Time!I$107</f>
        <v>0</v>
      </c>
      <c r="J12" s="254">
        <f xml:space="preserve"> Time!J$107</f>
        <v>0</v>
      </c>
      <c r="K12" s="254">
        <f xml:space="preserve"> Time!K$107</f>
        <v>0</v>
      </c>
      <c r="L12" s="254">
        <f xml:space="preserve"> Time!L$107</f>
        <v>0</v>
      </c>
      <c r="M12" s="254">
        <f xml:space="preserve"> Time!M$107</f>
        <v>0</v>
      </c>
      <c r="N12" s="254">
        <f xml:space="preserve"> Time!N$107</f>
        <v>0</v>
      </c>
      <c r="O12" s="254">
        <f xml:space="preserve"> Time!O$107</f>
        <v>0</v>
      </c>
      <c r="P12" s="254">
        <f xml:space="preserve"> Time!P$107</f>
        <v>0</v>
      </c>
      <c r="Q12" s="254">
        <f xml:space="preserve"> Time!Q$107</f>
        <v>0</v>
      </c>
      <c r="R12" s="254">
        <f xml:space="preserve"> Time!R$107</f>
        <v>1</v>
      </c>
      <c r="S12" s="254">
        <f xml:space="preserve"> Time!S$107</f>
        <v>1</v>
      </c>
      <c r="T12" s="254">
        <f xml:space="preserve"> Time!T$107</f>
        <v>1</v>
      </c>
      <c r="U12" s="254">
        <f xml:space="preserve"> Time!U$107</f>
        <v>1</v>
      </c>
      <c r="V12" s="254">
        <f xml:space="preserve"> Time!V$107</f>
        <v>1</v>
      </c>
      <c r="W12" s="254">
        <f xml:space="preserve"> Time!W$107</f>
        <v>1</v>
      </c>
      <c r="X12" s="254">
        <f xml:space="preserve"> Time!X$107</f>
        <v>1</v>
      </c>
      <c r="Y12" s="254">
        <f xml:space="preserve"> Time!Y$107</f>
        <v>1</v>
      </c>
      <c r="Z12" s="254">
        <f xml:space="preserve"> Time!Z$107</f>
        <v>1</v>
      </c>
      <c r="AA12" s="254">
        <f xml:space="preserve"> Time!AA$107</f>
        <v>1</v>
      </c>
      <c r="AB12" s="254">
        <f xml:space="preserve"> Time!AB$107</f>
        <v>1</v>
      </c>
      <c r="AC12" s="254">
        <f xml:space="preserve"> Time!AC$107</f>
        <v>1</v>
      </c>
      <c r="AD12" s="254">
        <f xml:space="preserve"> Time!AD$107</f>
        <v>1</v>
      </c>
      <c r="AE12" s="254">
        <f xml:space="preserve"> Time!AE$107</f>
        <v>1</v>
      </c>
      <c r="AF12" s="254">
        <f xml:space="preserve"> Time!AF$107</f>
        <v>1</v>
      </c>
      <c r="AG12" s="254">
        <f xml:space="preserve"> Time!AG$107</f>
        <v>1</v>
      </c>
      <c r="AH12" s="254">
        <f xml:space="preserve"> Time!AH$107</f>
        <v>1</v>
      </c>
      <c r="AI12" s="254">
        <f xml:space="preserve"> Time!AI$107</f>
        <v>1</v>
      </c>
      <c r="AJ12" s="254">
        <f xml:space="preserve"> Time!AJ$107</f>
        <v>1</v>
      </c>
      <c r="AK12" s="254">
        <f xml:space="preserve"> Time!AK$107</f>
        <v>1</v>
      </c>
      <c r="AL12" s="254">
        <f xml:space="preserve"> Time!AL$107</f>
        <v>0</v>
      </c>
      <c r="AM12" s="254">
        <f xml:space="preserve"> Time!AM$107</f>
        <v>0</v>
      </c>
      <c r="AN12" s="254">
        <f xml:space="preserve"> Time!AN$107</f>
        <v>0</v>
      </c>
      <c r="AO12" s="254">
        <f xml:space="preserve"> Time!AO$107</f>
        <v>0</v>
      </c>
      <c r="AP12" s="254">
        <f xml:space="preserve"> Time!AP$107</f>
        <v>0</v>
      </c>
      <c r="AQ12" s="254">
        <f xml:space="preserve"> Time!AQ$107</f>
        <v>0</v>
      </c>
      <c r="AR12" s="254">
        <f xml:space="preserve"> Time!AR$107</f>
        <v>0</v>
      </c>
      <c r="AS12" s="254">
        <f xml:space="preserve"> Time!AS$107</f>
        <v>0</v>
      </c>
      <c r="AT12" s="254">
        <f xml:space="preserve"> Time!AT$107</f>
        <v>0</v>
      </c>
      <c r="AU12" s="254">
        <f xml:space="preserve"> Time!AU$107</f>
        <v>0</v>
      </c>
      <c r="AV12" s="254">
        <f xml:space="preserve"> Time!AV$107</f>
        <v>0</v>
      </c>
      <c r="AW12" s="254">
        <f xml:space="preserve"> Time!AW$107</f>
        <v>0</v>
      </c>
      <c r="AX12" s="254">
        <f xml:space="preserve"> Time!AX$107</f>
        <v>0</v>
      </c>
      <c r="AY12" s="254">
        <f xml:space="preserve"> Time!AY$107</f>
        <v>0</v>
      </c>
      <c r="AZ12" s="254">
        <f xml:space="preserve"> Time!AZ$107</f>
        <v>0</v>
      </c>
      <c r="BA12" s="254">
        <f xml:space="preserve"> Time!BA$107</f>
        <v>0</v>
      </c>
      <c r="BB12" s="254">
        <f xml:space="preserve"> Time!BB$107</f>
        <v>0</v>
      </c>
      <c r="BC12" s="254">
        <f xml:space="preserve"> Time!BC$107</f>
        <v>0</v>
      </c>
      <c r="BD12" s="254">
        <f xml:space="preserve"> Time!BD$107</f>
        <v>0</v>
      </c>
      <c r="BE12" s="254">
        <f xml:space="preserve"> Time!BE$107</f>
        <v>0</v>
      </c>
      <c r="BF12" s="254">
        <f xml:space="preserve"> Time!BF$107</f>
        <v>0</v>
      </c>
      <c r="BG12" s="254">
        <f xml:space="preserve"> Time!BG$107</f>
        <v>0</v>
      </c>
      <c r="BH12" s="254">
        <f xml:space="preserve"> Time!BH$107</f>
        <v>0</v>
      </c>
      <c r="BI12" s="254">
        <f xml:space="preserve"> Time!BI$107</f>
        <v>0</v>
      </c>
      <c r="BJ12" s="254">
        <f xml:space="preserve"> Time!BJ$107</f>
        <v>0</v>
      </c>
      <c r="BK12" s="254">
        <f xml:space="preserve"> Time!BK$107</f>
        <v>0</v>
      </c>
      <c r="BL12" s="254">
        <f xml:space="preserve"> Time!BL$107</f>
        <v>0</v>
      </c>
      <c r="BM12" s="254">
        <f xml:space="preserve"> Time!BM$107</f>
        <v>0</v>
      </c>
      <c r="BN12" s="254">
        <f xml:space="preserve"> Time!BN$107</f>
        <v>0</v>
      </c>
      <c r="BO12" s="254">
        <f xml:space="preserve"> Time!BO$107</f>
        <v>0</v>
      </c>
      <c r="BP12" s="254">
        <f xml:space="preserve"> Time!BP$107</f>
        <v>0</v>
      </c>
      <c r="BQ12" s="254">
        <f xml:space="preserve"> Time!BQ$107</f>
        <v>0</v>
      </c>
      <c r="BR12" s="254">
        <f xml:space="preserve"> Time!BR$107</f>
        <v>0</v>
      </c>
      <c r="BS12" s="254">
        <f xml:space="preserve"> Time!BS$107</f>
        <v>0</v>
      </c>
      <c r="BT12" s="254">
        <f xml:space="preserve"> Time!BT$107</f>
        <v>0</v>
      </c>
      <c r="BU12" s="254">
        <f xml:space="preserve"> Time!BU$107</f>
        <v>0</v>
      </c>
      <c r="BV12" s="254">
        <f xml:space="preserve"> Time!BV$107</f>
        <v>0</v>
      </c>
      <c r="BW12" s="254">
        <f xml:space="preserve"> Time!BW$107</f>
        <v>0</v>
      </c>
      <c r="BX12" s="254">
        <f xml:space="preserve"> Time!BX$107</f>
        <v>0</v>
      </c>
      <c r="BY12" s="254">
        <f xml:space="preserve"> Time!BY$107</f>
        <v>0</v>
      </c>
      <c r="BZ12" s="254">
        <f xml:space="preserve"> Time!BZ$107</f>
        <v>0</v>
      </c>
      <c r="CA12" s="254">
        <f xml:space="preserve"> Time!CA$107</f>
        <v>0</v>
      </c>
    </row>
    <row r="13" spans="1:79" s="711" customFormat="1">
      <c r="A13" s="707"/>
      <c r="B13" s="708"/>
      <c r="C13" s="709"/>
      <c r="D13" s="710"/>
      <c r="E13" s="711" t="s">
        <v>449</v>
      </c>
      <c r="G13" s="711" t="s">
        <v>560</v>
      </c>
      <c r="H13" s="711">
        <f xml:space="preserve"> SUM(J13:CA13)</f>
        <v>372.82500000000016</v>
      </c>
      <c r="J13" s="711">
        <f t="shared" ref="J13:AO13" si="0" xml:space="preserve"> $F10 * J11 * J12</f>
        <v>0</v>
      </c>
      <c r="K13" s="711">
        <f t="shared" si="0"/>
        <v>0</v>
      </c>
      <c r="L13" s="711">
        <f t="shared" si="0"/>
        <v>0</v>
      </c>
      <c r="M13" s="711">
        <f t="shared" si="0"/>
        <v>0</v>
      </c>
      <c r="N13" s="711">
        <f t="shared" si="0"/>
        <v>0</v>
      </c>
      <c r="O13" s="711">
        <f t="shared" si="0"/>
        <v>0</v>
      </c>
      <c r="P13" s="711">
        <f t="shared" si="0"/>
        <v>0</v>
      </c>
      <c r="Q13" s="711">
        <f t="shared" si="0"/>
        <v>0</v>
      </c>
      <c r="R13" s="711">
        <f t="shared" si="0"/>
        <v>18.641249999999999</v>
      </c>
      <c r="S13" s="711">
        <f t="shared" si="0"/>
        <v>18.641249999999999</v>
      </c>
      <c r="T13" s="711">
        <f t="shared" si="0"/>
        <v>18.641249999999999</v>
      </c>
      <c r="U13" s="711">
        <f t="shared" si="0"/>
        <v>18.641249999999999</v>
      </c>
      <c r="V13" s="711">
        <f t="shared" si="0"/>
        <v>18.641249999999999</v>
      </c>
      <c r="W13" s="711">
        <f t="shared" si="0"/>
        <v>18.641249999999999</v>
      </c>
      <c r="X13" s="711">
        <f t="shared" si="0"/>
        <v>18.641249999999999</v>
      </c>
      <c r="Y13" s="711">
        <f t="shared" si="0"/>
        <v>18.641249999999999</v>
      </c>
      <c r="Z13" s="711">
        <f t="shared" si="0"/>
        <v>18.641249999999999</v>
      </c>
      <c r="AA13" s="711">
        <f t="shared" si="0"/>
        <v>18.641249999999999</v>
      </c>
      <c r="AB13" s="711">
        <f t="shared" si="0"/>
        <v>18.641249999999999</v>
      </c>
      <c r="AC13" s="711">
        <f t="shared" si="0"/>
        <v>18.641249999999999</v>
      </c>
      <c r="AD13" s="711">
        <f t="shared" si="0"/>
        <v>18.641249999999999</v>
      </c>
      <c r="AE13" s="711">
        <f t="shared" si="0"/>
        <v>18.641249999999999</v>
      </c>
      <c r="AF13" s="711">
        <f t="shared" si="0"/>
        <v>18.641249999999999</v>
      </c>
      <c r="AG13" s="711">
        <f t="shared" si="0"/>
        <v>18.641249999999999</v>
      </c>
      <c r="AH13" s="711">
        <f t="shared" si="0"/>
        <v>18.641249999999999</v>
      </c>
      <c r="AI13" s="711">
        <f t="shared" si="0"/>
        <v>18.641249999999999</v>
      </c>
      <c r="AJ13" s="711">
        <f t="shared" si="0"/>
        <v>18.641249999999999</v>
      </c>
      <c r="AK13" s="711">
        <f t="shared" si="0"/>
        <v>18.641249999999999</v>
      </c>
      <c r="AL13" s="711">
        <f t="shared" si="0"/>
        <v>0</v>
      </c>
      <c r="AM13" s="711">
        <f t="shared" si="0"/>
        <v>0</v>
      </c>
      <c r="AN13" s="711">
        <f t="shared" si="0"/>
        <v>0</v>
      </c>
      <c r="AO13" s="711">
        <f t="shared" si="0"/>
        <v>0</v>
      </c>
      <c r="AP13" s="711">
        <f t="shared" ref="AP13:BU13" si="1" xml:space="preserve"> $F10 * AP11 * AP12</f>
        <v>0</v>
      </c>
      <c r="AQ13" s="711">
        <f t="shared" si="1"/>
        <v>0</v>
      </c>
      <c r="AR13" s="711">
        <f t="shared" si="1"/>
        <v>0</v>
      </c>
      <c r="AS13" s="711">
        <f t="shared" si="1"/>
        <v>0</v>
      </c>
      <c r="AT13" s="711">
        <f t="shared" si="1"/>
        <v>0</v>
      </c>
      <c r="AU13" s="711">
        <f t="shared" si="1"/>
        <v>0</v>
      </c>
      <c r="AV13" s="711">
        <f t="shared" si="1"/>
        <v>0</v>
      </c>
      <c r="AW13" s="711">
        <f t="shared" si="1"/>
        <v>0</v>
      </c>
      <c r="AX13" s="711">
        <f t="shared" si="1"/>
        <v>0</v>
      </c>
      <c r="AY13" s="711">
        <f t="shared" si="1"/>
        <v>0</v>
      </c>
      <c r="AZ13" s="711">
        <f t="shared" si="1"/>
        <v>0</v>
      </c>
      <c r="BA13" s="711">
        <f t="shared" si="1"/>
        <v>0</v>
      </c>
      <c r="BB13" s="711">
        <f t="shared" si="1"/>
        <v>0</v>
      </c>
      <c r="BC13" s="711">
        <f t="shared" si="1"/>
        <v>0</v>
      </c>
      <c r="BD13" s="711">
        <f t="shared" si="1"/>
        <v>0</v>
      </c>
      <c r="BE13" s="711">
        <f t="shared" si="1"/>
        <v>0</v>
      </c>
      <c r="BF13" s="711">
        <f t="shared" si="1"/>
        <v>0</v>
      </c>
      <c r="BG13" s="711">
        <f t="shared" si="1"/>
        <v>0</v>
      </c>
      <c r="BH13" s="711">
        <f t="shared" si="1"/>
        <v>0</v>
      </c>
      <c r="BI13" s="711">
        <f t="shared" si="1"/>
        <v>0</v>
      </c>
      <c r="BJ13" s="711">
        <f t="shared" si="1"/>
        <v>0</v>
      </c>
      <c r="BK13" s="711">
        <f t="shared" si="1"/>
        <v>0</v>
      </c>
      <c r="BL13" s="711">
        <f t="shared" si="1"/>
        <v>0</v>
      </c>
      <c r="BM13" s="711">
        <f t="shared" si="1"/>
        <v>0</v>
      </c>
      <c r="BN13" s="711">
        <f t="shared" si="1"/>
        <v>0</v>
      </c>
      <c r="BO13" s="711">
        <f t="shared" si="1"/>
        <v>0</v>
      </c>
      <c r="BP13" s="711">
        <f t="shared" si="1"/>
        <v>0</v>
      </c>
      <c r="BQ13" s="711">
        <f t="shared" si="1"/>
        <v>0</v>
      </c>
      <c r="BR13" s="711">
        <f t="shared" si="1"/>
        <v>0</v>
      </c>
      <c r="BS13" s="711">
        <f t="shared" si="1"/>
        <v>0</v>
      </c>
      <c r="BT13" s="711">
        <f t="shared" si="1"/>
        <v>0</v>
      </c>
      <c r="BU13" s="711">
        <f t="shared" si="1"/>
        <v>0</v>
      </c>
      <c r="BV13" s="711">
        <f t="shared" ref="BV13:CA13" si="2" xml:space="preserve"> $F10 * BV11 * BV12</f>
        <v>0</v>
      </c>
      <c r="BW13" s="711">
        <f t="shared" si="2"/>
        <v>0</v>
      </c>
      <c r="BX13" s="711">
        <f t="shared" si="2"/>
        <v>0</v>
      </c>
      <c r="BY13" s="711">
        <f t="shared" si="2"/>
        <v>0</v>
      </c>
      <c r="BZ13" s="711">
        <f t="shared" si="2"/>
        <v>0</v>
      </c>
      <c r="CA13" s="711">
        <f t="shared" si="2"/>
        <v>0</v>
      </c>
    </row>
    <row r="14" spans="1:79" s="19" customFormat="1">
      <c r="A14" s="45"/>
      <c r="B14" s="45"/>
      <c r="C14" s="54"/>
      <c r="D14" s="137"/>
    </row>
    <row r="15" spans="1:79" s="186" customFormat="1">
      <c r="A15" s="114"/>
      <c r="B15" s="114" t="s">
        <v>471</v>
      </c>
      <c r="C15" s="115"/>
      <c r="D15" s="528"/>
      <c r="E15" s="329"/>
      <c r="F15" s="329"/>
      <c r="G15" s="329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</row>
    <row r="16" spans="1:79" s="186" customFormat="1">
      <c r="A16" s="114"/>
      <c r="B16" s="114"/>
      <c r="C16" s="51" t="s">
        <v>640</v>
      </c>
      <c r="D16" s="528"/>
      <c r="E16" s="329"/>
      <c r="F16" s="329"/>
      <c r="G16" s="329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</row>
    <row r="17" spans="1:79" s="186" customFormat="1">
      <c r="A17" s="114"/>
      <c r="B17" s="114"/>
      <c r="C17" s="51"/>
      <c r="D17" s="528"/>
      <c r="E17" s="664" t="str">
        <f xml:space="preserve"> Input!E$61</f>
        <v>Blue hydrogen power consumption (for a 350 MWth plant)</v>
      </c>
      <c r="F17" s="664">
        <f xml:space="preserve"> Input!F$61</f>
        <v>50</v>
      </c>
      <c r="G17" s="664" t="str">
        <f xml:space="preserve"> Input!G$61</f>
        <v>MW</v>
      </c>
      <c r="H17" s="664"/>
      <c r="I17" s="664"/>
      <c r="J17" s="664"/>
      <c r="K17" s="664"/>
      <c r="L17" s="664"/>
      <c r="M17" s="664"/>
      <c r="N17" s="664"/>
      <c r="O17" s="664"/>
      <c r="P17" s="664"/>
      <c r="Q17" s="664"/>
      <c r="R17" s="664"/>
      <c r="S17" s="664"/>
      <c r="T17" s="664"/>
      <c r="U17" s="664"/>
      <c r="V17" s="664"/>
      <c r="W17" s="664"/>
      <c r="X17" s="664"/>
      <c r="Y17" s="664"/>
      <c r="Z17" s="664"/>
      <c r="AA17" s="664"/>
      <c r="AB17" s="664"/>
      <c r="AC17" s="664"/>
      <c r="AD17" s="664"/>
      <c r="AE17" s="664"/>
      <c r="AF17" s="664"/>
      <c r="AG17" s="664"/>
      <c r="AH17" s="664"/>
      <c r="AI17" s="664"/>
      <c r="AJ17" s="664"/>
      <c r="AK17" s="664"/>
      <c r="AL17" s="664"/>
      <c r="AM17" s="664"/>
      <c r="AN17" s="664"/>
      <c r="AO17" s="664"/>
      <c r="AP17" s="664"/>
      <c r="AQ17" s="664"/>
      <c r="AR17" s="664"/>
      <c r="AS17" s="664"/>
      <c r="AT17" s="664"/>
      <c r="AU17" s="664"/>
      <c r="AV17" s="664"/>
      <c r="AW17" s="664"/>
      <c r="AX17" s="664"/>
      <c r="AY17" s="664"/>
      <c r="AZ17" s="664"/>
      <c r="BA17" s="664"/>
      <c r="BB17" s="664"/>
      <c r="BC17" s="664"/>
      <c r="BD17" s="664"/>
      <c r="BE17" s="664"/>
      <c r="BF17" s="664"/>
      <c r="BG17" s="664"/>
      <c r="BH17" s="664"/>
      <c r="BI17" s="664"/>
      <c r="BJ17" s="664"/>
      <c r="BK17" s="664"/>
      <c r="BL17" s="664"/>
      <c r="BM17" s="664"/>
      <c r="BN17" s="664"/>
      <c r="BO17" s="664"/>
      <c r="BP17" s="664"/>
      <c r="BQ17" s="664"/>
      <c r="BR17" s="664"/>
      <c r="BS17" s="664"/>
      <c r="BT17" s="664"/>
      <c r="BU17" s="664"/>
      <c r="BV17" s="664"/>
      <c r="BW17" s="664"/>
      <c r="BX17" s="664"/>
      <c r="BY17" s="664"/>
      <c r="BZ17" s="664"/>
      <c r="CA17" s="664"/>
    </row>
    <row r="18" spans="1:79" s="186" customFormat="1">
      <c r="A18" s="114"/>
      <c r="B18" s="114"/>
      <c r="C18" s="51"/>
      <c r="D18" s="528"/>
      <c r="E18" s="664" t="str">
        <f xml:space="preserve"> Input!E$45</f>
        <v>Blue hydrogen production</v>
      </c>
      <c r="F18" s="664">
        <f xml:space="preserve"> Input!F$45</f>
        <v>350</v>
      </c>
      <c r="G18" s="664" t="str">
        <f xml:space="preserve"> Input!G$45</f>
        <v>MWth</v>
      </c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664"/>
      <c r="X18" s="664"/>
      <c r="Y18" s="664"/>
      <c r="Z18" s="664"/>
      <c r="AA18" s="664"/>
      <c r="AB18" s="664"/>
      <c r="AC18" s="664"/>
      <c r="AD18" s="664"/>
      <c r="AE18" s="664"/>
      <c r="AF18" s="664"/>
      <c r="AG18" s="664"/>
      <c r="AH18" s="664"/>
      <c r="AI18" s="664"/>
      <c r="AJ18" s="664"/>
      <c r="AK18" s="664"/>
      <c r="AL18" s="664"/>
      <c r="AM18" s="664"/>
      <c r="AN18" s="664"/>
      <c r="AO18" s="664"/>
      <c r="AP18" s="664"/>
      <c r="AQ18" s="664"/>
      <c r="AR18" s="664"/>
      <c r="AS18" s="664"/>
      <c r="AT18" s="664"/>
      <c r="AU18" s="664"/>
      <c r="AV18" s="664"/>
      <c r="AW18" s="664"/>
      <c r="AX18" s="664"/>
      <c r="AY18" s="664"/>
      <c r="AZ18" s="664"/>
      <c r="BA18" s="664"/>
      <c r="BB18" s="664"/>
      <c r="BC18" s="664"/>
      <c r="BD18" s="664"/>
      <c r="BE18" s="664"/>
      <c r="BF18" s="664"/>
      <c r="BG18" s="664"/>
      <c r="BH18" s="664"/>
      <c r="BI18" s="664"/>
      <c r="BJ18" s="664"/>
      <c r="BK18" s="664"/>
      <c r="BL18" s="664"/>
      <c r="BM18" s="664"/>
      <c r="BN18" s="664"/>
      <c r="BO18" s="664"/>
      <c r="BP18" s="664"/>
      <c r="BQ18" s="664"/>
      <c r="BR18" s="664"/>
      <c r="BS18" s="664"/>
      <c r="BT18" s="664"/>
      <c r="BU18" s="664"/>
      <c r="BV18" s="664"/>
      <c r="BW18" s="664"/>
      <c r="BX18" s="664"/>
      <c r="BY18" s="664"/>
      <c r="BZ18" s="664"/>
      <c r="CA18" s="664"/>
    </row>
    <row r="19" spans="1:79" s="329" customFormat="1">
      <c r="A19" s="114"/>
      <c r="B19" s="114"/>
      <c r="C19" s="51"/>
      <c r="D19" s="665"/>
      <c r="E19" s="663" t="s">
        <v>633</v>
      </c>
      <c r="F19" s="663">
        <f xml:space="preserve"> F17 * ( F18 / 350 )</f>
        <v>50</v>
      </c>
      <c r="G19" s="663" t="s">
        <v>467</v>
      </c>
      <c r="H19" s="663"/>
      <c r="I19" s="663"/>
      <c r="J19" s="663"/>
      <c r="K19" s="663"/>
      <c r="L19" s="663"/>
      <c r="M19" s="663"/>
      <c r="N19" s="663"/>
      <c r="O19" s="663"/>
      <c r="P19" s="663"/>
      <c r="Q19" s="663"/>
      <c r="R19" s="663"/>
      <c r="S19" s="663"/>
      <c r="T19" s="663"/>
      <c r="U19" s="663"/>
      <c r="V19" s="663"/>
      <c r="W19" s="663"/>
      <c r="X19" s="663"/>
      <c r="Y19" s="663"/>
      <c r="Z19" s="663"/>
      <c r="AA19" s="663"/>
      <c r="AB19" s="663"/>
      <c r="AC19" s="663"/>
      <c r="AD19" s="663"/>
      <c r="AE19" s="663"/>
      <c r="AF19" s="663"/>
      <c r="AG19" s="663"/>
      <c r="AH19" s="663"/>
      <c r="AI19" s="663"/>
      <c r="AJ19" s="663"/>
      <c r="AK19" s="663"/>
      <c r="AL19" s="663"/>
      <c r="AM19" s="663"/>
      <c r="AN19" s="663"/>
      <c r="AO19" s="663"/>
      <c r="AP19" s="663"/>
      <c r="AQ19" s="663"/>
      <c r="AR19" s="663"/>
      <c r="AS19" s="663"/>
      <c r="AT19" s="663"/>
      <c r="AU19" s="663"/>
      <c r="AV19" s="663"/>
      <c r="AW19" s="663"/>
      <c r="AX19" s="663"/>
      <c r="AY19" s="663"/>
      <c r="AZ19" s="663"/>
      <c r="BA19" s="663"/>
      <c r="BB19" s="663"/>
      <c r="BC19" s="663"/>
      <c r="BD19" s="663"/>
      <c r="BE19" s="663"/>
      <c r="BF19" s="663"/>
      <c r="BG19" s="663"/>
      <c r="BH19" s="663"/>
      <c r="BI19" s="663"/>
      <c r="BJ19" s="663"/>
      <c r="BK19" s="663"/>
      <c r="BL19" s="663"/>
      <c r="BM19" s="663"/>
      <c r="BN19" s="663"/>
      <c r="BO19" s="663"/>
      <c r="BP19" s="663"/>
      <c r="BQ19" s="663"/>
      <c r="BR19" s="663"/>
      <c r="BS19" s="663"/>
      <c r="BT19" s="663"/>
      <c r="BU19" s="663"/>
      <c r="BV19" s="663"/>
      <c r="BW19" s="663"/>
      <c r="BX19" s="663"/>
      <c r="BY19" s="663"/>
      <c r="BZ19" s="663"/>
      <c r="CA19" s="663"/>
    </row>
    <row r="20" spans="1:79" s="223" customFormat="1"/>
    <row r="21" spans="1:79" s="188" customFormat="1">
      <c r="A21" s="175"/>
      <c r="B21" s="175"/>
      <c r="C21" s="191"/>
      <c r="E21" s="281" t="str">
        <f xml:space="preserve"> E$19</f>
        <v>Blue hydrogen power consumption</v>
      </c>
      <c r="F21" s="281">
        <f t="shared" ref="F21:G21" si="3" xml:space="preserve"> F$19</f>
        <v>50</v>
      </c>
      <c r="G21" s="281" t="str">
        <f t="shared" si="3"/>
        <v>MW</v>
      </c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7"/>
      <c r="BX21" s="397"/>
      <c r="BY21" s="397"/>
      <c r="BZ21" s="397"/>
      <c r="CA21" s="397"/>
    </row>
    <row r="22" spans="1:79" s="25" customFormat="1">
      <c r="A22" s="9"/>
      <c r="B22" s="1"/>
      <c r="C22" s="51"/>
      <c r="D22" s="24"/>
      <c r="E22" s="231" t="str">
        <f xml:space="preserve"> Input!E$201</f>
        <v>Hours in a day</v>
      </c>
      <c r="F22" s="231">
        <f xml:space="preserve"> Input!F$201</f>
        <v>24</v>
      </c>
      <c r="G22" s="231" t="str">
        <f xml:space="preserve"> Input!G$201</f>
        <v>hours</v>
      </c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  <c r="BE22" s="420"/>
      <c r="BF22" s="420"/>
      <c r="BG22" s="420"/>
      <c r="BH22" s="420"/>
      <c r="BI22" s="420"/>
      <c r="BJ22" s="420"/>
      <c r="BK22" s="420"/>
      <c r="BL22" s="420"/>
      <c r="BM22" s="420"/>
      <c r="BN22" s="420"/>
      <c r="BO22" s="420"/>
      <c r="BP22" s="420"/>
      <c r="BQ22" s="420"/>
      <c r="BR22" s="420"/>
      <c r="BS22" s="420"/>
      <c r="BT22" s="420"/>
      <c r="BU22" s="420"/>
      <c r="BV22" s="420"/>
      <c r="BW22" s="420"/>
      <c r="BX22" s="420"/>
      <c r="BY22" s="420"/>
      <c r="BZ22" s="420"/>
      <c r="CA22" s="420"/>
    </row>
    <row r="23" spans="1:79" s="25" customFormat="1">
      <c r="A23" s="9"/>
      <c r="B23" s="1"/>
      <c r="C23" s="51"/>
      <c r="D23" s="24"/>
      <c r="E23" s="310" t="str">
        <f xml:space="preserve"> Time!E$103</f>
        <v>Days in operation period</v>
      </c>
      <c r="F23" s="310">
        <f xml:space="preserve"> Time!F$103</f>
        <v>0</v>
      </c>
      <c r="G23" s="310" t="str">
        <f xml:space="preserve"> Time!G$103</f>
        <v>days</v>
      </c>
      <c r="H23" s="310">
        <f xml:space="preserve"> Time!H$103</f>
        <v>7305</v>
      </c>
      <c r="I23" s="310">
        <f xml:space="preserve"> Time!I$103</f>
        <v>0</v>
      </c>
      <c r="J23" s="310">
        <f xml:space="preserve"> Time!J$103</f>
        <v>0</v>
      </c>
      <c r="K23" s="310">
        <f xml:space="preserve"> Time!K$103</f>
        <v>0</v>
      </c>
      <c r="L23" s="310">
        <f xml:space="preserve"> Time!L$103</f>
        <v>0</v>
      </c>
      <c r="M23" s="310">
        <f xml:space="preserve"> Time!M$103</f>
        <v>0</v>
      </c>
      <c r="N23" s="310">
        <f xml:space="preserve"> Time!N$103</f>
        <v>0</v>
      </c>
      <c r="O23" s="310">
        <f xml:space="preserve"> Time!O$103</f>
        <v>0</v>
      </c>
      <c r="P23" s="310">
        <f xml:space="preserve"> Time!P$103</f>
        <v>0</v>
      </c>
      <c r="Q23" s="310">
        <f xml:space="preserve"> Time!Q$103</f>
        <v>0</v>
      </c>
      <c r="R23" s="310">
        <f xml:space="preserve"> Time!R$103</f>
        <v>365</v>
      </c>
      <c r="S23" s="310">
        <f xml:space="preserve"> Time!S$103</f>
        <v>365</v>
      </c>
      <c r="T23" s="310">
        <f xml:space="preserve"> Time!T$103</f>
        <v>366</v>
      </c>
      <c r="U23" s="310">
        <f xml:space="preserve"> Time!U$103</f>
        <v>365</v>
      </c>
      <c r="V23" s="310">
        <f xml:space="preserve"> Time!V$103</f>
        <v>365</v>
      </c>
      <c r="W23" s="310">
        <f xml:space="preserve"> Time!W$103</f>
        <v>365</v>
      </c>
      <c r="X23" s="310">
        <f xml:space="preserve"> Time!X$103</f>
        <v>366</v>
      </c>
      <c r="Y23" s="310">
        <f xml:space="preserve"> Time!Y$103</f>
        <v>365</v>
      </c>
      <c r="Z23" s="310">
        <f xml:space="preserve"> Time!Z$103</f>
        <v>365</v>
      </c>
      <c r="AA23" s="310">
        <f xml:space="preserve"> Time!AA$103</f>
        <v>365</v>
      </c>
      <c r="AB23" s="310">
        <f xml:space="preserve"> Time!AB$103</f>
        <v>366</v>
      </c>
      <c r="AC23" s="310">
        <f xml:space="preserve"> Time!AC$103</f>
        <v>365</v>
      </c>
      <c r="AD23" s="310">
        <f xml:space="preserve"> Time!AD$103</f>
        <v>365</v>
      </c>
      <c r="AE23" s="310">
        <f xml:space="preserve"> Time!AE$103</f>
        <v>365</v>
      </c>
      <c r="AF23" s="310">
        <f xml:space="preserve"> Time!AF$103</f>
        <v>366</v>
      </c>
      <c r="AG23" s="310">
        <f xml:space="preserve"> Time!AG$103</f>
        <v>365</v>
      </c>
      <c r="AH23" s="310">
        <f xml:space="preserve"> Time!AH$103</f>
        <v>365</v>
      </c>
      <c r="AI23" s="310">
        <f xml:space="preserve"> Time!AI$103</f>
        <v>365</v>
      </c>
      <c r="AJ23" s="310">
        <f xml:space="preserve"> Time!AJ$103</f>
        <v>366</v>
      </c>
      <c r="AK23" s="310">
        <f xml:space="preserve"> Time!AK$103</f>
        <v>365</v>
      </c>
      <c r="AL23" s="310">
        <f xml:space="preserve"> Time!AL$103</f>
        <v>0</v>
      </c>
      <c r="AM23" s="310">
        <f xml:space="preserve"> Time!AM$103</f>
        <v>0</v>
      </c>
      <c r="AN23" s="310">
        <f xml:space="preserve"> Time!AN$103</f>
        <v>0</v>
      </c>
      <c r="AO23" s="310">
        <f xml:space="preserve"> Time!AO$103</f>
        <v>0</v>
      </c>
      <c r="AP23" s="310">
        <f xml:space="preserve"> Time!AP$103</f>
        <v>0</v>
      </c>
      <c r="AQ23" s="310">
        <f xml:space="preserve"> Time!AQ$103</f>
        <v>0</v>
      </c>
      <c r="AR23" s="310">
        <f xml:space="preserve"> Time!AR$103</f>
        <v>0</v>
      </c>
      <c r="AS23" s="310">
        <f xml:space="preserve"> Time!AS$103</f>
        <v>0</v>
      </c>
      <c r="AT23" s="310">
        <f xml:space="preserve"> Time!AT$103</f>
        <v>0</v>
      </c>
      <c r="AU23" s="310">
        <f xml:space="preserve"> Time!AU$103</f>
        <v>0</v>
      </c>
      <c r="AV23" s="310">
        <f xml:space="preserve"> Time!AV$103</f>
        <v>0</v>
      </c>
      <c r="AW23" s="310">
        <f xml:space="preserve"> Time!AW$103</f>
        <v>0</v>
      </c>
      <c r="AX23" s="310">
        <f xml:space="preserve"> Time!AX$103</f>
        <v>0</v>
      </c>
      <c r="AY23" s="310">
        <f xml:space="preserve"> Time!AY$103</f>
        <v>0</v>
      </c>
      <c r="AZ23" s="310">
        <f xml:space="preserve"> Time!AZ$103</f>
        <v>0</v>
      </c>
      <c r="BA23" s="310">
        <f xml:space="preserve"> Time!BA$103</f>
        <v>0</v>
      </c>
      <c r="BB23" s="310">
        <f xml:space="preserve"> Time!BB$103</f>
        <v>0</v>
      </c>
      <c r="BC23" s="310">
        <f xml:space="preserve"> Time!BC$103</f>
        <v>0</v>
      </c>
      <c r="BD23" s="310">
        <f xml:space="preserve"> Time!BD$103</f>
        <v>0</v>
      </c>
      <c r="BE23" s="310">
        <f xml:space="preserve"> Time!BE$103</f>
        <v>0</v>
      </c>
      <c r="BF23" s="310">
        <f xml:space="preserve"> Time!BF$103</f>
        <v>0</v>
      </c>
      <c r="BG23" s="310">
        <f xml:space="preserve"> Time!BG$103</f>
        <v>0</v>
      </c>
      <c r="BH23" s="310">
        <f xml:space="preserve"> Time!BH$103</f>
        <v>0</v>
      </c>
      <c r="BI23" s="310">
        <f xml:space="preserve"> Time!BI$103</f>
        <v>0</v>
      </c>
      <c r="BJ23" s="310">
        <f xml:space="preserve"> Time!BJ$103</f>
        <v>0</v>
      </c>
      <c r="BK23" s="310">
        <f xml:space="preserve"> Time!BK$103</f>
        <v>0</v>
      </c>
      <c r="BL23" s="310">
        <f xml:space="preserve"> Time!BL$103</f>
        <v>0</v>
      </c>
      <c r="BM23" s="310">
        <f xml:space="preserve"> Time!BM$103</f>
        <v>0</v>
      </c>
      <c r="BN23" s="310">
        <f xml:space="preserve"> Time!BN$103</f>
        <v>0</v>
      </c>
      <c r="BO23" s="310">
        <f xml:space="preserve"> Time!BO$103</f>
        <v>0</v>
      </c>
      <c r="BP23" s="310">
        <f xml:space="preserve"> Time!BP$103</f>
        <v>0</v>
      </c>
      <c r="BQ23" s="310">
        <f xml:space="preserve"> Time!BQ$103</f>
        <v>0</v>
      </c>
      <c r="BR23" s="310">
        <f xml:space="preserve"> Time!BR$103</f>
        <v>0</v>
      </c>
      <c r="BS23" s="310">
        <f xml:space="preserve"> Time!BS$103</f>
        <v>0</v>
      </c>
      <c r="BT23" s="310">
        <f xml:space="preserve"> Time!BT$103</f>
        <v>0</v>
      </c>
      <c r="BU23" s="310">
        <f xml:space="preserve"> Time!BU$103</f>
        <v>0</v>
      </c>
      <c r="BV23" s="310">
        <f xml:space="preserve"> Time!BV$103</f>
        <v>0</v>
      </c>
      <c r="BW23" s="310">
        <f xml:space="preserve"> Time!BW$103</f>
        <v>0</v>
      </c>
      <c r="BX23" s="310">
        <f xml:space="preserve"> Time!BX$103</f>
        <v>0</v>
      </c>
      <c r="BY23" s="310">
        <f xml:space="preserve"> Time!BY$103</f>
        <v>0</v>
      </c>
      <c r="BZ23" s="310">
        <f xml:space="preserve"> Time!BZ$103</f>
        <v>0</v>
      </c>
      <c r="CA23" s="310">
        <f xml:space="preserve"> Time!CA$103</f>
        <v>0</v>
      </c>
    </row>
    <row r="24" spans="1:79" s="247" customFormat="1">
      <c r="A24" s="190"/>
      <c r="B24" s="175"/>
      <c r="C24" s="191"/>
      <c r="E24" s="247" t="s">
        <v>636</v>
      </c>
      <c r="G24" s="247" t="s">
        <v>470</v>
      </c>
      <c r="J24" s="247">
        <f xml:space="preserve"> $F21 * $F22 * J23</f>
        <v>0</v>
      </c>
      <c r="K24" s="247">
        <f t="shared" ref="K24:BV24" si="4" xml:space="preserve"> $F21 * $F22 * K23</f>
        <v>0</v>
      </c>
      <c r="L24" s="247">
        <f t="shared" si="4"/>
        <v>0</v>
      </c>
      <c r="M24" s="247">
        <f t="shared" si="4"/>
        <v>0</v>
      </c>
      <c r="N24" s="247">
        <f t="shared" si="4"/>
        <v>0</v>
      </c>
      <c r="O24" s="247">
        <f t="shared" si="4"/>
        <v>0</v>
      </c>
      <c r="P24" s="247">
        <f t="shared" si="4"/>
        <v>0</v>
      </c>
      <c r="Q24" s="247">
        <f t="shared" si="4"/>
        <v>0</v>
      </c>
      <c r="R24" s="247">
        <f t="shared" si="4"/>
        <v>438000</v>
      </c>
      <c r="S24" s="247">
        <f t="shared" si="4"/>
        <v>438000</v>
      </c>
      <c r="T24" s="247">
        <f t="shared" si="4"/>
        <v>439200</v>
      </c>
      <c r="U24" s="247">
        <f t="shared" si="4"/>
        <v>438000</v>
      </c>
      <c r="V24" s="247">
        <f t="shared" si="4"/>
        <v>438000</v>
      </c>
      <c r="W24" s="247">
        <f t="shared" si="4"/>
        <v>438000</v>
      </c>
      <c r="X24" s="247">
        <f t="shared" si="4"/>
        <v>439200</v>
      </c>
      <c r="Y24" s="247">
        <f t="shared" si="4"/>
        <v>438000</v>
      </c>
      <c r="Z24" s="247">
        <f t="shared" si="4"/>
        <v>438000</v>
      </c>
      <c r="AA24" s="247">
        <f t="shared" si="4"/>
        <v>438000</v>
      </c>
      <c r="AB24" s="247">
        <f t="shared" si="4"/>
        <v>439200</v>
      </c>
      <c r="AC24" s="247">
        <f t="shared" si="4"/>
        <v>438000</v>
      </c>
      <c r="AD24" s="247">
        <f t="shared" si="4"/>
        <v>438000</v>
      </c>
      <c r="AE24" s="247">
        <f t="shared" si="4"/>
        <v>438000</v>
      </c>
      <c r="AF24" s="247">
        <f t="shared" si="4"/>
        <v>439200</v>
      </c>
      <c r="AG24" s="247">
        <f t="shared" si="4"/>
        <v>438000</v>
      </c>
      <c r="AH24" s="247">
        <f t="shared" si="4"/>
        <v>438000</v>
      </c>
      <c r="AI24" s="247">
        <f t="shared" si="4"/>
        <v>438000</v>
      </c>
      <c r="AJ24" s="247">
        <f t="shared" si="4"/>
        <v>439200</v>
      </c>
      <c r="AK24" s="247">
        <f t="shared" si="4"/>
        <v>438000</v>
      </c>
      <c r="AL24" s="247">
        <f t="shared" si="4"/>
        <v>0</v>
      </c>
      <c r="AM24" s="247">
        <f t="shared" si="4"/>
        <v>0</v>
      </c>
      <c r="AN24" s="247">
        <f t="shared" si="4"/>
        <v>0</v>
      </c>
      <c r="AO24" s="247">
        <f t="shared" si="4"/>
        <v>0</v>
      </c>
      <c r="AP24" s="247">
        <f t="shared" si="4"/>
        <v>0</v>
      </c>
      <c r="AQ24" s="247">
        <f t="shared" si="4"/>
        <v>0</v>
      </c>
      <c r="AR24" s="247">
        <f t="shared" si="4"/>
        <v>0</v>
      </c>
      <c r="AS24" s="247">
        <f t="shared" si="4"/>
        <v>0</v>
      </c>
      <c r="AT24" s="247">
        <f t="shared" si="4"/>
        <v>0</v>
      </c>
      <c r="AU24" s="247">
        <f t="shared" si="4"/>
        <v>0</v>
      </c>
      <c r="AV24" s="247">
        <f t="shared" si="4"/>
        <v>0</v>
      </c>
      <c r="AW24" s="247">
        <f t="shared" si="4"/>
        <v>0</v>
      </c>
      <c r="AX24" s="247">
        <f t="shared" si="4"/>
        <v>0</v>
      </c>
      <c r="AY24" s="247">
        <f t="shared" si="4"/>
        <v>0</v>
      </c>
      <c r="AZ24" s="247">
        <f t="shared" si="4"/>
        <v>0</v>
      </c>
      <c r="BA24" s="247">
        <f t="shared" si="4"/>
        <v>0</v>
      </c>
      <c r="BB24" s="247">
        <f t="shared" si="4"/>
        <v>0</v>
      </c>
      <c r="BC24" s="247">
        <f t="shared" si="4"/>
        <v>0</v>
      </c>
      <c r="BD24" s="247">
        <f t="shared" si="4"/>
        <v>0</v>
      </c>
      <c r="BE24" s="247">
        <f t="shared" si="4"/>
        <v>0</v>
      </c>
      <c r="BF24" s="247">
        <f t="shared" si="4"/>
        <v>0</v>
      </c>
      <c r="BG24" s="247">
        <f t="shared" si="4"/>
        <v>0</v>
      </c>
      <c r="BH24" s="247">
        <f t="shared" si="4"/>
        <v>0</v>
      </c>
      <c r="BI24" s="247">
        <f t="shared" si="4"/>
        <v>0</v>
      </c>
      <c r="BJ24" s="247">
        <f t="shared" si="4"/>
        <v>0</v>
      </c>
      <c r="BK24" s="247">
        <f t="shared" si="4"/>
        <v>0</v>
      </c>
      <c r="BL24" s="247">
        <f t="shared" si="4"/>
        <v>0</v>
      </c>
      <c r="BM24" s="247">
        <f t="shared" si="4"/>
        <v>0</v>
      </c>
      <c r="BN24" s="247">
        <f t="shared" si="4"/>
        <v>0</v>
      </c>
      <c r="BO24" s="247">
        <f t="shared" si="4"/>
        <v>0</v>
      </c>
      <c r="BP24" s="247">
        <f t="shared" si="4"/>
        <v>0</v>
      </c>
      <c r="BQ24" s="247">
        <f t="shared" si="4"/>
        <v>0</v>
      </c>
      <c r="BR24" s="247">
        <f t="shared" si="4"/>
        <v>0</v>
      </c>
      <c r="BS24" s="247">
        <f t="shared" si="4"/>
        <v>0</v>
      </c>
      <c r="BT24" s="247">
        <f t="shared" si="4"/>
        <v>0</v>
      </c>
      <c r="BU24" s="247">
        <f t="shared" si="4"/>
        <v>0</v>
      </c>
      <c r="BV24" s="247">
        <f t="shared" si="4"/>
        <v>0</v>
      </c>
      <c r="BW24" s="247">
        <f t="shared" ref="BW24:CA24" si="5" xml:space="preserve"> $F21 * $F22 * BW23</f>
        <v>0</v>
      </c>
      <c r="BX24" s="247">
        <f t="shared" si="5"/>
        <v>0</v>
      </c>
      <c r="BY24" s="247">
        <f t="shared" si="5"/>
        <v>0</v>
      </c>
      <c r="BZ24" s="247">
        <f t="shared" si="5"/>
        <v>0</v>
      </c>
      <c r="CA24" s="247">
        <f t="shared" si="5"/>
        <v>0</v>
      </c>
    </row>
    <row r="25" spans="1:79" s="186" customFormat="1">
      <c r="A25" s="114"/>
      <c r="B25" s="114"/>
      <c r="C25" s="115"/>
      <c r="D25" s="528"/>
      <c r="E25" s="329"/>
      <c r="F25" s="329"/>
      <c r="G25" s="329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</row>
    <row r="26" spans="1:79" s="247" customFormat="1">
      <c r="A26" s="190"/>
      <c r="B26" s="175"/>
      <c r="C26" s="191"/>
      <c r="D26" s="412"/>
      <c r="E26" s="314" t="str">
        <f xml:space="preserve"> Input!E$197</f>
        <v>Units in a thousand</v>
      </c>
      <c r="F26" s="314">
        <f xml:space="preserve"> Input!F$197</f>
        <v>1000</v>
      </c>
      <c r="G26" s="314" t="str">
        <f xml:space="preserve"> Input!G$197</f>
        <v>units</v>
      </c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</row>
    <row r="27" spans="1:79" s="565" customFormat="1">
      <c r="A27" s="233"/>
      <c r="B27" s="233"/>
      <c r="C27" s="234"/>
      <c r="D27" s="594"/>
      <c r="E27" s="465" t="str">
        <f xml:space="preserve"> Input!E$69</f>
        <v>Power price (industrial retail)</v>
      </c>
      <c r="F27" s="465">
        <f xml:space="preserve"> Input!F$69</f>
        <v>9.245500924078879</v>
      </c>
      <c r="G27" s="465" t="str">
        <f xml:space="preserve"> Input!G$69</f>
        <v>pence per kWh</v>
      </c>
      <c r="H27" s="465"/>
      <c r="I27" s="465"/>
      <c r="J27" s="252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</row>
    <row r="28" spans="1:79" s="188" customFormat="1">
      <c r="A28" s="175"/>
      <c r="B28" s="175"/>
      <c r="C28" s="191"/>
      <c r="D28" s="411"/>
      <c r="E28" s="397" t="str">
        <f xml:space="preserve"> Input!E$196</f>
        <v>Units in a hundred</v>
      </c>
      <c r="F28" s="397">
        <f xml:space="preserve"> Input!F$196</f>
        <v>100</v>
      </c>
      <c r="G28" s="397" t="str">
        <f xml:space="preserve"> Input!G$196</f>
        <v>units</v>
      </c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</row>
    <row r="29" spans="1:79" s="25" customFormat="1">
      <c r="A29" s="9"/>
      <c r="B29" s="1"/>
      <c r="C29" s="51"/>
      <c r="D29" s="24"/>
      <c r="E29" s="279" t="str">
        <f xml:space="preserve"> E$24</f>
        <v>Blue hydrogen power consumption forecast</v>
      </c>
      <c r="F29" s="279">
        <f t="shared" ref="F29:BQ29" si="6" xml:space="preserve"> F$24</f>
        <v>0</v>
      </c>
      <c r="G29" s="279" t="str">
        <f t="shared" si="6"/>
        <v>MWh</v>
      </c>
      <c r="H29" s="279">
        <f t="shared" si="6"/>
        <v>0</v>
      </c>
      <c r="I29" s="279">
        <f t="shared" si="6"/>
        <v>0</v>
      </c>
      <c r="J29" s="279">
        <f t="shared" si="6"/>
        <v>0</v>
      </c>
      <c r="K29" s="279">
        <f t="shared" si="6"/>
        <v>0</v>
      </c>
      <c r="L29" s="279">
        <f t="shared" si="6"/>
        <v>0</v>
      </c>
      <c r="M29" s="279">
        <f t="shared" si="6"/>
        <v>0</v>
      </c>
      <c r="N29" s="279">
        <f t="shared" si="6"/>
        <v>0</v>
      </c>
      <c r="O29" s="279">
        <f t="shared" si="6"/>
        <v>0</v>
      </c>
      <c r="P29" s="279">
        <f t="shared" si="6"/>
        <v>0</v>
      </c>
      <c r="Q29" s="279">
        <f t="shared" si="6"/>
        <v>0</v>
      </c>
      <c r="R29" s="279">
        <f t="shared" si="6"/>
        <v>438000</v>
      </c>
      <c r="S29" s="279">
        <f t="shared" si="6"/>
        <v>438000</v>
      </c>
      <c r="T29" s="279">
        <f t="shared" si="6"/>
        <v>439200</v>
      </c>
      <c r="U29" s="279">
        <f t="shared" si="6"/>
        <v>438000</v>
      </c>
      <c r="V29" s="279">
        <f t="shared" si="6"/>
        <v>438000</v>
      </c>
      <c r="W29" s="279">
        <f t="shared" si="6"/>
        <v>438000</v>
      </c>
      <c r="X29" s="279">
        <f t="shared" si="6"/>
        <v>439200</v>
      </c>
      <c r="Y29" s="279">
        <f t="shared" si="6"/>
        <v>438000</v>
      </c>
      <c r="Z29" s="279">
        <f t="shared" si="6"/>
        <v>438000</v>
      </c>
      <c r="AA29" s="279">
        <f t="shared" si="6"/>
        <v>438000</v>
      </c>
      <c r="AB29" s="279">
        <f t="shared" si="6"/>
        <v>439200</v>
      </c>
      <c r="AC29" s="279">
        <f t="shared" si="6"/>
        <v>438000</v>
      </c>
      <c r="AD29" s="279">
        <f t="shared" si="6"/>
        <v>438000</v>
      </c>
      <c r="AE29" s="279">
        <f t="shared" si="6"/>
        <v>438000</v>
      </c>
      <c r="AF29" s="279">
        <f t="shared" si="6"/>
        <v>439200</v>
      </c>
      <c r="AG29" s="279">
        <f t="shared" si="6"/>
        <v>438000</v>
      </c>
      <c r="AH29" s="279">
        <f t="shared" si="6"/>
        <v>438000</v>
      </c>
      <c r="AI29" s="279">
        <f t="shared" si="6"/>
        <v>438000</v>
      </c>
      <c r="AJ29" s="279">
        <f t="shared" si="6"/>
        <v>439200</v>
      </c>
      <c r="AK29" s="279">
        <f t="shared" si="6"/>
        <v>438000</v>
      </c>
      <c r="AL29" s="279">
        <f t="shared" si="6"/>
        <v>0</v>
      </c>
      <c r="AM29" s="279">
        <f t="shared" si="6"/>
        <v>0</v>
      </c>
      <c r="AN29" s="279">
        <f t="shared" si="6"/>
        <v>0</v>
      </c>
      <c r="AO29" s="279">
        <f t="shared" si="6"/>
        <v>0</v>
      </c>
      <c r="AP29" s="279">
        <f t="shared" si="6"/>
        <v>0</v>
      </c>
      <c r="AQ29" s="279">
        <f t="shared" si="6"/>
        <v>0</v>
      </c>
      <c r="AR29" s="279">
        <f t="shared" si="6"/>
        <v>0</v>
      </c>
      <c r="AS29" s="279">
        <f t="shared" si="6"/>
        <v>0</v>
      </c>
      <c r="AT29" s="279">
        <f t="shared" si="6"/>
        <v>0</v>
      </c>
      <c r="AU29" s="279">
        <f t="shared" si="6"/>
        <v>0</v>
      </c>
      <c r="AV29" s="279">
        <f t="shared" si="6"/>
        <v>0</v>
      </c>
      <c r="AW29" s="279">
        <f t="shared" si="6"/>
        <v>0</v>
      </c>
      <c r="AX29" s="279">
        <f t="shared" si="6"/>
        <v>0</v>
      </c>
      <c r="AY29" s="279">
        <f t="shared" si="6"/>
        <v>0</v>
      </c>
      <c r="AZ29" s="279">
        <f t="shared" si="6"/>
        <v>0</v>
      </c>
      <c r="BA29" s="279">
        <f t="shared" si="6"/>
        <v>0</v>
      </c>
      <c r="BB29" s="279">
        <f t="shared" si="6"/>
        <v>0</v>
      </c>
      <c r="BC29" s="279">
        <f t="shared" si="6"/>
        <v>0</v>
      </c>
      <c r="BD29" s="279">
        <f t="shared" si="6"/>
        <v>0</v>
      </c>
      <c r="BE29" s="279">
        <f t="shared" si="6"/>
        <v>0</v>
      </c>
      <c r="BF29" s="279">
        <f t="shared" si="6"/>
        <v>0</v>
      </c>
      <c r="BG29" s="279">
        <f t="shared" si="6"/>
        <v>0</v>
      </c>
      <c r="BH29" s="279">
        <f t="shared" si="6"/>
        <v>0</v>
      </c>
      <c r="BI29" s="279">
        <f t="shared" si="6"/>
        <v>0</v>
      </c>
      <c r="BJ29" s="279">
        <f t="shared" si="6"/>
        <v>0</v>
      </c>
      <c r="BK29" s="279">
        <f t="shared" si="6"/>
        <v>0</v>
      </c>
      <c r="BL29" s="279">
        <f t="shared" si="6"/>
        <v>0</v>
      </c>
      <c r="BM29" s="279">
        <f t="shared" si="6"/>
        <v>0</v>
      </c>
      <c r="BN29" s="279">
        <f t="shared" si="6"/>
        <v>0</v>
      </c>
      <c r="BO29" s="279">
        <f t="shared" si="6"/>
        <v>0</v>
      </c>
      <c r="BP29" s="279">
        <f t="shared" si="6"/>
        <v>0</v>
      </c>
      <c r="BQ29" s="279">
        <f t="shared" si="6"/>
        <v>0</v>
      </c>
      <c r="BR29" s="279">
        <f t="shared" ref="BR29:CA29" si="7" xml:space="preserve"> BR$24</f>
        <v>0</v>
      </c>
      <c r="BS29" s="279">
        <f t="shared" si="7"/>
        <v>0</v>
      </c>
      <c r="BT29" s="279">
        <f t="shared" si="7"/>
        <v>0</v>
      </c>
      <c r="BU29" s="279">
        <f t="shared" si="7"/>
        <v>0</v>
      </c>
      <c r="BV29" s="279">
        <f t="shared" si="7"/>
        <v>0</v>
      </c>
      <c r="BW29" s="279">
        <f t="shared" si="7"/>
        <v>0</v>
      </c>
      <c r="BX29" s="279">
        <f t="shared" si="7"/>
        <v>0</v>
      </c>
      <c r="BY29" s="279">
        <f t="shared" si="7"/>
        <v>0</v>
      </c>
      <c r="BZ29" s="279">
        <f t="shared" si="7"/>
        <v>0</v>
      </c>
      <c r="CA29" s="279">
        <f t="shared" si="7"/>
        <v>0</v>
      </c>
    </row>
    <row r="30" spans="1:79" s="176" customFormat="1">
      <c r="A30" s="341"/>
      <c r="B30" s="341"/>
      <c r="C30" s="342"/>
      <c r="D30" s="654"/>
      <c r="E30" s="343" t="str">
        <f xml:space="preserve"> Esc!E$26</f>
        <v>Indexation factor - opcost</v>
      </c>
      <c r="F30" s="343">
        <f xml:space="preserve"> Esc!F$26</f>
        <v>0</v>
      </c>
      <c r="G30" s="343" t="str">
        <f xml:space="preserve"> Esc!G$26</f>
        <v>factor</v>
      </c>
      <c r="H30" s="343">
        <f xml:space="preserve"> Esc!H$26</f>
        <v>0</v>
      </c>
      <c r="I30" s="343">
        <f xml:space="preserve"> Esc!I$26</f>
        <v>0</v>
      </c>
      <c r="J30" s="343">
        <f xml:space="preserve"> Esc!J$26</f>
        <v>1</v>
      </c>
      <c r="K30" s="343">
        <f xml:space="preserve"> Esc!K$26</f>
        <v>1</v>
      </c>
      <c r="L30" s="343">
        <f xml:space="preserve"> Esc!L$26</f>
        <v>1</v>
      </c>
      <c r="M30" s="343">
        <f xml:space="preserve"> Esc!M$26</f>
        <v>1</v>
      </c>
      <c r="N30" s="343">
        <f xml:space="preserve"> Esc!N$26</f>
        <v>1</v>
      </c>
      <c r="O30" s="343">
        <f xml:space="preserve"> Esc!O$26</f>
        <v>1</v>
      </c>
      <c r="P30" s="343">
        <f xml:space="preserve"> Esc!P$26</f>
        <v>1</v>
      </c>
      <c r="Q30" s="343">
        <f xml:space="preserve"> Esc!Q$26</f>
        <v>1</v>
      </c>
      <c r="R30" s="343">
        <f xml:space="preserve"> Esc!R$26</f>
        <v>1</v>
      </c>
      <c r="S30" s="343">
        <f xml:space="preserve"> Esc!S$26</f>
        <v>1</v>
      </c>
      <c r="T30" s="343">
        <f xml:space="preserve"> Esc!T$26</f>
        <v>1</v>
      </c>
      <c r="U30" s="343">
        <f xml:space="preserve"> Esc!U$26</f>
        <v>1</v>
      </c>
      <c r="V30" s="343">
        <f xml:space="preserve"> Esc!V$26</f>
        <v>1</v>
      </c>
      <c r="W30" s="343">
        <f xml:space="preserve"> Esc!W$26</f>
        <v>1</v>
      </c>
      <c r="X30" s="343">
        <f xml:space="preserve"> Esc!X$26</f>
        <v>1</v>
      </c>
      <c r="Y30" s="343">
        <f xml:space="preserve"> Esc!Y$26</f>
        <v>1</v>
      </c>
      <c r="Z30" s="343">
        <f xml:space="preserve"> Esc!Z$26</f>
        <v>1</v>
      </c>
      <c r="AA30" s="343">
        <f xml:space="preserve"> Esc!AA$26</f>
        <v>1</v>
      </c>
      <c r="AB30" s="343">
        <f xml:space="preserve"> Esc!AB$26</f>
        <v>1</v>
      </c>
      <c r="AC30" s="343">
        <f xml:space="preserve"> Esc!AC$26</f>
        <v>1</v>
      </c>
      <c r="AD30" s="343">
        <f xml:space="preserve"> Esc!AD$26</f>
        <v>1</v>
      </c>
      <c r="AE30" s="343">
        <f xml:space="preserve"> Esc!AE$26</f>
        <v>1</v>
      </c>
      <c r="AF30" s="343">
        <f xml:space="preserve"> Esc!AF$26</f>
        <v>1</v>
      </c>
      <c r="AG30" s="343">
        <f xml:space="preserve"> Esc!AG$26</f>
        <v>1</v>
      </c>
      <c r="AH30" s="343">
        <f xml:space="preserve"> Esc!AH$26</f>
        <v>1</v>
      </c>
      <c r="AI30" s="343">
        <f xml:space="preserve"> Esc!AI$26</f>
        <v>1</v>
      </c>
      <c r="AJ30" s="343">
        <f xml:space="preserve"> Esc!AJ$26</f>
        <v>1</v>
      </c>
      <c r="AK30" s="343">
        <f xml:space="preserve"> Esc!AK$26</f>
        <v>1</v>
      </c>
      <c r="AL30" s="343">
        <f xml:space="preserve"> Esc!AL$26</f>
        <v>1</v>
      </c>
      <c r="AM30" s="343">
        <f xml:space="preserve"> Esc!AM$26</f>
        <v>1</v>
      </c>
      <c r="AN30" s="343">
        <f xml:space="preserve"> Esc!AN$26</f>
        <v>1</v>
      </c>
      <c r="AO30" s="343">
        <f xml:space="preserve"> Esc!AO$26</f>
        <v>1</v>
      </c>
      <c r="AP30" s="343">
        <f xml:space="preserve"> Esc!AP$26</f>
        <v>1</v>
      </c>
      <c r="AQ30" s="343">
        <f xml:space="preserve"> Esc!AQ$26</f>
        <v>1</v>
      </c>
      <c r="AR30" s="343">
        <f xml:space="preserve"> Esc!AR$26</f>
        <v>1</v>
      </c>
      <c r="AS30" s="343">
        <f xml:space="preserve"> Esc!AS$26</f>
        <v>1</v>
      </c>
      <c r="AT30" s="343">
        <f xml:space="preserve"> Esc!AT$26</f>
        <v>1</v>
      </c>
      <c r="AU30" s="343">
        <f xml:space="preserve"> Esc!AU$26</f>
        <v>1</v>
      </c>
      <c r="AV30" s="343">
        <f xml:space="preserve"> Esc!AV$26</f>
        <v>1</v>
      </c>
      <c r="AW30" s="343">
        <f xml:space="preserve"> Esc!AW$26</f>
        <v>1</v>
      </c>
      <c r="AX30" s="343">
        <f xml:space="preserve"> Esc!AX$26</f>
        <v>1</v>
      </c>
      <c r="AY30" s="343">
        <f xml:space="preserve"> Esc!AY$26</f>
        <v>1</v>
      </c>
      <c r="AZ30" s="343">
        <f xml:space="preserve"> Esc!AZ$26</f>
        <v>1</v>
      </c>
      <c r="BA30" s="343">
        <f xml:space="preserve"> Esc!BA$26</f>
        <v>1</v>
      </c>
      <c r="BB30" s="343">
        <f xml:space="preserve"> Esc!BB$26</f>
        <v>1</v>
      </c>
      <c r="BC30" s="343">
        <f xml:space="preserve"> Esc!BC$26</f>
        <v>1</v>
      </c>
      <c r="BD30" s="343">
        <f xml:space="preserve"> Esc!BD$26</f>
        <v>1</v>
      </c>
      <c r="BE30" s="343">
        <f xml:space="preserve"> Esc!BE$26</f>
        <v>1</v>
      </c>
      <c r="BF30" s="343">
        <f xml:space="preserve"> Esc!BF$26</f>
        <v>1</v>
      </c>
      <c r="BG30" s="343">
        <f xml:space="preserve"> Esc!BG$26</f>
        <v>1</v>
      </c>
      <c r="BH30" s="343">
        <f xml:space="preserve"> Esc!BH$26</f>
        <v>1</v>
      </c>
      <c r="BI30" s="343">
        <f xml:space="preserve"> Esc!BI$26</f>
        <v>1</v>
      </c>
      <c r="BJ30" s="343">
        <f xml:space="preserve"> Esc!BJ$26</f>
        <v>1</v>
      </c>
      <c r="BK30" s="343">
        <f xml:space="preserve"> Esc!BK$26</f>
        <v>1</v>
      </c>
      <c r="BL30" s="343">
        <f xml:space="preserve"> Esc!BL$26</f>
        <v>1</v>
      </c>
      <c r="BM30" s="343">
        <f xml:space="preserve"> Esc!BM$26</f>
        <v>1</v>
      </c>
      <c r="BN30" s="343">
        <f xml:space="preserve"> Esc!BN$26</f>
        <v>1</v>
      </c>
      <c r="BO30" s="343">
        <f xml:space="preserve"> Esc!BO$26</f>
        <v>1</v>
      </c>
      <c r="BP30" s="343">
        <f xml:space="preserve"> Esc!BP$26</f>
        <v>1</v>
      </c>
      <c r="BQ30" s="343">
        <f xml:space="preserve"> Esc!BQ$26</f>
        <v>1</v>
      </c>
      <c r="BR30" s="343">
        <f xml:space="preserve"> Esc!BR$26</f>
        <v>1</v>
      </c>
      <c r="BS30" s="343">
        <f xml:space="preserve"> Esc!BS$26</f>
        <v>1</v>
      </c>
      <c r="BT30" s="343">
        <f xml:space="preserve"> Esc!BT$26</f>
        <v>1</v>
      </c>
      <c r="BU30" s="343">
        <f xml:space="preserve"> Esc!BU$26</f>
        <v>1</v>
      </c>
      <c r="BV30" s="343">
        <f xml:space="preserve"> Esc!BV$26</f>
        <v>1</v>
      </c>
      <c r="BW30" s="343">
        <f xml:space="preserve"> Esc!BW$26</f>
        <v>1</v>
      </c>
      <c r="BX30" s="343">
        <f xml:space="preserve"> Esc!BX$26</f>
        <v>1</v>
      </c>
      <c r="BY30" s="343">
        <f xml:space="preserve"> Esc!BY$26</f>
        <v>1</v>
      </c>
      <c r="BZ30" s="343">
        <f xml:space="preserve"> Esc!BZ$26</f>
        <v>1</v>
      </c>
      <c r="CA30" s="343">
        <f xml:space="preserve"> Esc!CA$26</f>
        <v>1</v>
      </c>
    </row>
    <row r="31" spans="1:79" s="705" customFormat="1">
      <c r="A31" s="712"/>
      <c r="B31" s="712"/>
      <c r="C31" s="713"/>
      <c r="D31" s="714"/>
      <c r="E31" s="705" t="s">
        <v>642</v>
      </c>
      <c r="G31" s="705" t="s">
        <v>560</v>
      </c>
      <c r="H31" s="705">
        <f xml:space="preserve"> SUM(J31:CA31)</f>
        <v>810.46061100475447</v>
      </c>
      <c r="J31" s="705">
        <f xml:space="preserve"> $F27 / $F28 * J29 * J30 / $F26</f>
        <v>0</v>
      </c>
      <c r="K31" s="705">
        <f t="shared" ref="K31:BV31" si="8" xml:space="preserve"> $F27 / $F28 * K29 * K30 / $F26</f>
        <v>0</v>
      </c>
      <c r="L31" s="705">
        <f t="shared" si="8"/>
        <v>0</v>
      </c>
      <c r="M31" s="705">
        <f t="shared" si="8"/>
        <v>0</v>
      </c>
      <c r="N31" s="705">
        <f t="shared" si="8"/>
        <v>0</v>
      </c>
      <c r="O31" s="705">
        <f t="shared" si="8"/>
        <v>0</v>
      </c>
      <c r="P31" s="705">
        <f t="shared" si="8"/>
        <v>0</v>
      </c>
      <c r="Q31" s="705">
        <f t="shared" si="8"/>
        <v>0</v>
      </c>
      <c r="R31" s="705">
        <f t="shared" si="8"/>
        <v>40.495294047465492</v>
      </c>
      <c r="S31" s="705">
        <f t="shared" si="8"/>
        <v>40.495294047465492</v>
      </c>
      <c r="T31" s="705">
        <f t="shared" si="8"/>
        <v>40.606240058554441</v>
      </c>
      <c r="U31" s="705">
        <f t="shared" si="8"/>
        <v>40.495294047465492</v>
      </c>
      <c r="V31" s="705">
        <f t="shared" si="8"/>
        <v>40.495294047465492</v>
      </c>
      <c r="W31" s="705">
        <f t="shared" si="8"/>
        <v>40.495294047465492</v>
      </c>
      <c r="X31" s="705">
        <f t="shared" si="8"/>
        <v>40.606240058554441</v>
      </c>
      <c r="Y31" s="705">
        <f t="shared" si="8"/>
        <v>40.495294047465492</v>
      </c>
      <c r="Z31" s="705">
        <f t="shared" si="8"/>
        <v>40.495294047465492</v>
      </c>
      <c r="AA31" s="705">
        <f t="shared" si="8"/>
        <v>40.495294047465492</v>
      </c>
      <c r="AB31" s="705">
        <f xml:space="preserve"> $F27 / $F28 * AB29 * AB30 / $F26</f>
        <v>40.606240058554441</v>
      </c>
      <c r="AC31" s="705">
        <f t="shared" si="8"/>
        <v>40.495294047465492</v>
      </c>
      <c r="AD31" s="705">
        <f t="shared" si="8"/>
        <v>40.495294047465492</v>
      </c>
      <c r="AE31" s="705">
        <f t="shared" si="8"/>
        <v>40.495294047465492</v>
      </c>
      <c r="AF31" s="705">
        <f t="shared" si="8"/>
        <v>40.606240058554441</v>
      </c>
      <c r="AG31" s="705">
        <f t="shared" si="8"/>
        <v>40.495294047465492</v>
      </c>
      <c r="AH31" s="705">
        <f t="shared" si="8"/>
        <v>40.495294047465492</v>
      </c>
      <c r="AI31" s="705">
        <f t="shared" si="8"/>
        <v>40.495294047465492</v>
      </c>
      <c r="AJ31" s="705">
        <f t="shared" si="8"/>
        <v>40.606240058554441</v>
      </c>
      <c r="AK31" s="705">
        <f t="shared" si="8"/>
        <v>40.495294047465492</v>
      </c>
      <c r="AL31" s="705">
        <f t="shared" si="8"/>
        <v>0</v>
      </c>
      <c r="AM31" s="705">
        <f t="shared" si="8"/>
        <v>0</v>
      </c>
      <c r="AN31" s="705">
        <f t="shared" si="8"/>
        <v>0</v>
      </c>
      <c r="AO31" s="705">
        <f t="shared" si="8"/>
        <v>0</v>
      </c>
      <c r="AP31" s="705">
        <f t="shared" si="8"/>
        <v>0</v>
      </c>
      <c r="AQ31" s="705">
        <f t="shared" si="8"/>
        <v>0</v>
      </c>
      <c r="AR31" s="705">
        <f t="shared" si="8"/>
        <v>0</v>
      </c>
      <c r="AS31" s="705">
        <f t="shared" si="8"/>
        <v>0</v>
      </c>
      <c r="AT31" s="705">
        <f t="shared" si="8"/>
        <v>0</v>
      </c>
      <c r="AU31" s="705">
        <f t="shared" si="8"/>
        <v>0</v>
      </c>
      <c r="AV31" s="705">
        <f t="shared" si="8"/>
        <v>0</v>
      </c>
      <c r="AW31" s="705">
        <f t="shared" si="8"/>
        <v>0</v>
      </c>
      <c r="AX31" s="705">
        <f t="shared" si="8"/>
        <v>0</v>
      </c>
      <c r="AY31" s="705">
        <f t="shared" si="8"/>
        <v>0</v>
      </c>
      <c r="AZ31" s="705">
        <f t="shared" si="8"/>
        <v>0</v>
      </c>
      <c r="BA31" s="705">
        <f t="shared" si="8"/>
        <v>0</v>
      </c>
      <c r="BB31" s="705">
        <f t="shared" si="8"/>
        <v>0</v>
      </c>
      <c r="BC31" s="705">
        <f t="shared" si="8"/>
        <v>0</v>
      </c>
      <c r="BD31" s="705">
        <f t="shared" si="8"/>
        <v>0</v>
      </c>
      <c r="BE31" s="705">
        <f t="shared" si="8"/>
        <v>0</v>
      </c>
      <c r="BF31" s="705">
        <f t="shared" si="8"/>
        <v>0</v>
      </c>
      <c r="BG31" s="705">
        <f t="shared" si="8"/>
        <v>0</v>
      </c>
      <c r="BH31" s="705">
        <f t="shared" si="8"/>
        <v>0</v>
      </c>
      <c r="BI31" s="705">
        <f t="shared" si="8"/>
        <v>0</v>
      </c>
      <c r="BJ31" s="705">
        <f t="shared" si="8"/>
        <v>0</v>
      </c>
      <c r="BK31" s="705">
        <f t="shared" si="8"/>
        <v>0</v>
      </c>
      <c r="BL31" s="705">
        <f t="shared" si="8"/>
        <v>0</v>
      </c>
      <c r="BM31" s="705">
        <f t="shared" si="8"/>
        <v>0</v>
      </c>
      <c r="BN31" s="705">
        <f t="shared" si="8"/>
        <v>0</v>
      </c>
      <c r="BO31" s="705">
        <f t="shared" si="8"/>
        <v>0</v>
      </c>
      <c r="BP31" s="705">
        <f t="shared" si="8"/>
        <v>0</v>
      </c>
      <c r="BQ31" s="705">
        <f t="shared" si="8"/>
        <v>0</v>
      </c>
      <c r="BR31" s="705">
        <f t="shared" si="8"/>
        <v>0</v>
      </c>
      <c r="BS31" s="705">
        <f t="shared" si="8"/>
        <v>0</v>
      </c>
      <c r="BT31" s="705">
        <f t="shared" si="8"/>
        <v>0</v>
      </c>
      <c r="BU31" s="705">
        <f t="shared" si="8"/>
        <v>0</v>
      </c>
      <c r="BV31" s="705">
        <f t="shared" si="8"/>
        <v>0</v>
      </c>
      <c r="BW31" s="705">
        <f t="shared" ref="BW31:CA31" si="9" xml:space="preserve"> $F27 / $F28 * BW29 * BW30 / $F26</f>
        <v>0</v>
      </c>
      <c r="BX31" s="705">
        <f t="shared" si="9"/>
        <v>0</v>
      </c>
      <c r="BY31" s="705">
        <f t="shared" si="9"/>
        <v>0</v>
      </c>
      <c r="BZ31" s="705">
        <f t="shared" si="9"/>
        <v>0</v>
      </c>
      <c r="CA31" s="705">
        <f t="shared" si="9"/>
        <v>0</v>
      </c>
    </row>
    <row r="32" spans="1:79"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  <c r="BI32" s="344"/>
      <c r="BJ32" s="344"/>
      <c r="BK32" s="344"/>
      <c r="BL32" s="344"/>
      <c r="BM32" s="344"/>
      <c r="BN32" s="344"/>
      <c r="BO32" s="344"/>
      <c r="BP32" s="344"/>
      <c r="BQ32" s="344"/>
      <c r="BR32" s="344"/>
      <c r="BS32" s="344"/>
      <c r="BT32" s="344"/>
      <c r="BU32" s="344"/>
      <c r="BV32" s="344"/>
      <c r="BW32" s="344"/>
      <c r="BX32" s="344"/>
      <c r="BY32" s="344"/>
      <c r="BZ32" s="344"/>
      <c r="CA32" s="344"/>
    </row>
    <row r="33" spans="1:79" s="186" customFormat="1">
      <c r="A33" s="114"/>
      <c r="B33" s="114"/>
      <c r="C33" s="51" t="s">
        <v>641</v>
      </c>
      <c r="D33" s="528"/>
      <c r="E33" s="329"/>
      <c r="F33" s="329"/>
      <c r="G33" s="329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</row>
    <row r="34" spans="1:79" s="186" customFormat="1">
      <c r="A34" s="114"/>
      <c r="B34" s="114"/>
      <c r="C34" s="115"/>
      <c r="E34" s="664" t="str">
        <f xml:space="preserve"> Input!E$65</f>
        <v>Electrolyser degradation rate</v>
      </c>
      <c r="F34" s="678">
        <f xml:space="preserve"> Input!F$65</f>
        <v>0.01</v>
      </c>
      <c r="G34" s="664" t="str">
        <f xml:space="preserve"> Input!G$65</f>
        <v>% p.a.</v>
      </c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</row>
    <row r="35" spans="1:79" s="188" customFormat="1">
      <c r="A35" s="175"/>
      <c r="B35" s="175"/>
      <c r="C35" s="191"/>
      <c r="E35" s="522" t="str">
        <f xml:space="preserve"> Time!E$193</f>
        <v>Useful life of electrolysers count</v>
      </c>
      <c r="F35" s="522">
        <f xml:space="preserve"> Time!F$193</f>
        <v>0</v>
      </c>
      <c r="G35" s="522" t="str">
        <f xml:space="preserve"> Time!G$193</f>
        <v>count</v>
      </c>
      <c r="H35" s="522">
        <f xml:space="preserve"> Time!H$193</f>
        <v>0</v>
      </c>
      <c r="I35" s="522">
        <f xml:space="preserve"> Time!I$193</f>
        <v>0</v>
      </c>
      <c r="J35" s="522">
        <f xml:space="preserve"> Time!J$193</f>
        <v>0</v>
      </c>
      <c r="K35" s="522">
        <f xml:space="preserve"> Time!K$193</f>
        <v>0</v>
      </c>
      <c r="L35" s="522">
        <f xml:space="preserve"> Time!L$193</f>
        <v>0</v>
      </c>
      <c r="M35" s="522">
        <f xml:space="preserve"> Time!M$193</f>
        <v>0</v>
      </c>
      <c r="N35" s="522">
        <f xml:space="preserve"> Time!N$193</f>
        <v>0</v>
      </c>
      <c r="O35" s="522">
        <f xml:space="preserve"> Time!O$193</f>
        <v>0</v>
      </c>
      <c r="P35" s="522">
        <f xml:space="preserve"> Time!P$193</f>
        <v>0</v>
      </c>
      <c r="Q35" s="522">
        <f xml:space="preserve"> Time!Q$193</f>
        <v>0</v>
      </c>
      <c r="R35" s="522">
        <f xml:space="preserve"> Time!R$193</f>
        <v>1</v>
      </c>
      <c r="S35" s="522">
        <f xml:space="preserve"> Time!S$193</f>
        <v>1</v>
      </c>
      <c r="T35" s="522">
        <f xml:space="preserve"> Time!T$193</f>
        <v>1</v>
      </c>
      <c r="U35" s="522">
        <f xml:space="preserve"> Time!U$193</f>
        <v>1</v>
      </c>
      <c r="V35" s="522">
        <f xml:space="preserve"> Time!V$193</f>
        <v>1</v>
      </c>
      <c r="W35" s="522">
        <f xml:space="preserve"> Time!W$193</f>
        <v>1</v>
      </c>
      <c r="X35" s="522">
        <f xml:space="preserve"> Time!X$193</f>
        <v>1</v>
      </c>
      <c r="Y35" s="522">
        <f xml:space="preserve"> Time!Y$193</f>
        <v>2</v>
      </c>
      <c r="Z35" s="522">
        <f xml:space="preserve"> Time!Z$193</f>
        <v>2</v>
      </c>
      <c r="AA35" s="522">
        <f xml:space="preserve"> Time!AA$193</f>
        <v>2</v>
      </c>
      <c r="AB35" s="522">
        <f xml:space="preserve"> Time!AB$193</f>
        <v>2</v>
      </c>
      <c r="AC35" s="522">
        <f xml:space="preserve"> Time!AC$193</f>
        <v>2</v>
      </c>
      <c r="AD35" s="522">
        <f xml:space="preserve"> Time!AD$193</f>
        <v>0</v>
      </c>
      <c r="AE35" s="522">
        <f xml:space="preserve"> Time!AE$193</f>
        <v>0</v>
      </c>
      <c r="AF35" s="522">
        <f xml:space="preserve"> Time!AF$193</f>
        <v>0</v>
      </c>
      <c r="AG35" s="522">
        <f xml:space="preserve"> Time!AG$193</f>
        <v>0</v>
      </c>
      <c r="AH35" s="522">
        <f xml:space="preserve"> Time!AH$193</f>
        <v>0</v>
      </c>
      <c r="AI35" s="522">
        <f xml:space="preserve"> Time!AI$193</f>
        <v>0</v>
      </c>
      <c r="AJ35" s="522">
        <f xml:space="preserve"> Time!AJ$193</f>
        <v>0</v>
      </c>
      <c r="AK35" s="522">
        <f xml:space="preserve"> Time!AK$193</f>
        <v>0</v>
      </c>
      <c r="AL35" s="522">
        <f xml:space="preserve"> Time!AL$193</f>
        <v>0</v>
      </c>
      <c r="AM35" s="522">
        <f xml:space="preserve"> Time!AM$193</f>
        <v>0</v>
      </c>
      <c r="AN35" s="522">
        <f xml:space="preserve"> Time!AN$193</f>
        <v>0</v>
      </c>
      <c r="AO35" s="522">
        <f xml:space="preserve"> Time!AO$193</f>
        <v>0</v>
      </c>
      <c r="AP35" s="522">
        <f xml:space="preserve"> Time!AP$193</f>
        <v>0</v>
      </c>
      <c r="AQ35" s="522">
        <f xml:space="preserve"> Time!AQ$193</f>
        <v>0</v>
      </c>
      <c r="AR35" s="522">
        <f xml:space="preserve"> Time!AR$193</f>
        <v>0</v>
      </c>
      <c r="AS35" s="522">
        <f xml:space="preserve"> Time!AS$193</f>
        <v>0</v>
      </c>
      <c r="AT35" s="522">
        <f xml:space="preserve"> Time!AT$193</f>
        <v>0</v>
      </c>
      <c r="AU35" s="522">
        <f xml:space="preserve"> Time!AU$193</f>
        <v>0</v>
      </c>
      <c r="AV35" s="522">
        <f xml:space="preserve"> Time!AV$193</f>
        <v>0</v>
      </c>
      <c r="AW35" s="522">
        <f xml:space="preserve"> Time!AW$193</f>
        <v>0</v>
      </c>
      <c r="AX35" s="522">
        <f xml:space="preserve"> Time!AX$193</f>
        <v>0</v>
      </c>
      <c r="AY35" s="522">
        <f xml:space="preserve"> Time!AY$193</f>
        <v>0</v>
      </c>
      <c r="AZ35" s="522">
        <f xml:space="preserve"> Time!AZ$193</f>
        <v>0</v>
      </c>
      <c r="BA35" s="522">
        <f xml:space="preserve"> Time!BA$193</f>
        <v>0</v>
      </c>
      <c r="BB35" s="522">
        <f xml:space="preserve"> Time!BB$193</f>
        <v>0</v>
      </c>
      <c r="BC35" s="522">
        <f xml:space="preserve"> Time!BC$193</f>
        <v>0</v>
      </c>
      <c r="BD35" s="522">
        <f xml:space="preserve"> Time!BD$193</f>
        <v>0</v>
      </c>
      <c r="BE35" s="522">
        <f xml:space="preserve"> Time!BE$193</f>
        <v>0</v>
      </c>
      <c r="BF35" s="522">
        <f xml:space="preserve"> Time!BF$193</f>
        <v>0</v>
      </c>
      <c r="BG35" s="522">
        <f xml:space="preserve"> Time!BG$193</f>
        <v>0</v>
      </c>
      <c r="BH35" s="522">
        <f xml:space="preserve"> Time!BH$193</f>
        <v>0</v>
      </c>
      <c r="BI35" s="522">
        <f xml:space="preserve"> Time!BI$193</f>
        <v>0</v>
      </c>
      <c r="BJ35" s="522">
        <f xml:space="preserve"> Time!BJ$193</f>
        <v>0</v>
      </c>
      <c r="BK35" s="522">
        <f xml:space="preserve"> Time!BK$193</f>
        <v>0</v>
      </c>
      <c r="BL35" s="522">
        <f xml:space="preserve"> Time!BL$193</f>
        <v>0</v>
      </c>
      <c r="BM35" s="522">
        <f xml:space="preserve"> Time!BM$193</f>
        <v>0</v>
      </c>
      <c r="BN35" s="522">
        <f xml:space="preserve"> Time!BN$193</f>
        <v>0</v>
      </c>
      <c r="BO35" s="522">
        <f xml:space="preserve"> Time!BO$193</f>
        <v>0</v>
      </c>
      <c r="BP35" s="522">
        <f xml:space="preserve"> Time!BP$193</f>
        <v>0</v>
      </c>
      <c r="BQ35" s="522">
        <f xml:space="preserve"> Time!BQ$193</f>
        <v>0</v>
      </c>
      <c r="BR35" s="522">
        <f xml:space="preserve"> Time!BR$193</f>
        <v>0</v>
      </c>
      <c r="BS35" s="522">
        <f xml:space="preserve"> Time!BS$193</f>
        <v>0</v>
      </c>
      <c r="BT35" s="522">
        <f xml:space="preserve"> Time!BT$193</f>
        <v>0</v>
      </c>
      <c r="BU35" s="522">
        <f xml:space="preserve"> Time!BU$193</f>
        <v>0</v>
      </c>
      <c r="BV35" s="522">
        <f xml:space="preserve"> Time!BV$193</f>
        <v>0</v>
      </c>
      <c r="BW35" s="522">
        <f xml:space="preserve"> Time!BW$193</f>
        <v>0</v>
      </c>
      <c r="BX35" s="522">
        <f xml:space="preserve"> Time!BX$193</f>
        <v>0</v>
      </c>
      <c r="BY35" s="522">
        <f xml:space="preserve"> Time!BY$193</f>
        <v>0</v>
      </c>
      <c r="BZ35" s="522">
        <f xml:space="preserve"> Time!BZ$193</f>
        <v>0</v>
      </c>
      <c r="CA35" s="522">
        <f xml:space="preserve"> Time!CA$193</f>
        <v>0</v>
      </c>
    </row>
    <row r="36" spans="1:79" s="186" customFormat="1">
      <c r="A36" s="114"/>
      <c r="B36" s="114"/>
      <c r="C36" s="51"/>
      <c r="D36" s="528"/>
      <c r="E36" s="666" t="str">
        <f xml:space="preserve"> Time!E$92</f>
        <v>Operations period flag</v>
      </c>
      <c r="F36" s="666">
        <f xml:space="preserve"> Time!F$92</f>
        <v>0</v>
      </c>
      <c r="G36" s="666" t="str">
        <f xml:space="preserve"> Time!G$92</f>
        <v>flag</v>
      </c>
      <c r="H36" s="666">
        <f xml:space="preserve"> Time!H$92</f>
        <v>20</v>
      </c>
      <c r="I36" s="666">
        <f xml:space="preserve"> Time!I$92</f>
        <v>0</v>
      </c>
      <c r="J36" s="666">
        <f xml:space="preserve"> Time!J$92</f>
        <v>0</v>
      </c>
      <c r="K36" s="666">
        <f xml:space="preserve"> Time!K$92</f>
        <v>0</v>
      </c>
      <c r="L36" s="666">
        <f xml:space="preserve"> Time!L$92</f>
        <v>0</v>
      </c>
      <c r="M36" s="666">
        <f xml:space="preserve"> Time!M$92</f>
        <v>0</v>
      </c>
      <c r="N36" s="666">
        <f xml:space="preserve"> Time!N$92</f>
        <v>0</v>
      </c>
      <c r="O36" s="666">
        <f xml:space="preserve"> Time!O$92</f>
        <v>0</v>
      </c>
      <c r="P36" s="666">
        <f xml:space="preserve"> Time!P$92</f>
        <v>0</v>
      </c>
      <c r="Q36" s="666">
        <f xml:space="preserve"> Time!Q$92</f>
        <v>0</v>
      </c>
      <c r="R36" s="666">
        <f xml:space="preserve"> Time!R$92</f>
        <v>1</v>
      </c>
      <c r="S36" s="666">
        <f xml:space="preserve"> Time!S$92</f>
        <v>1</v>
      </c>
      <c r="T36" s="666">
        <f xml:space="preserve"> Time!T$92</f>
        <v>1</v>
      </c>
      <c r="U36" s="666">
        <f xml:space="preserve"> Time!U$92</f>
        <v>1</v>
      </c>
      <c r="V36" s="666">
        <f xml:space="preserve"> Time!V$92</f>
        <v>1</v>
      </c>
      <c r="W36" s="666">
        <f xml:space="preserve"> Time!W$92</f>
        <v>1</v>
      </c>
      <c r="X36" s="666">
        <f xml:space="preserve"> Time!X$92</f>
        <v>1</v>
      </c>
      <c r="Y36" s="666">
        <f xml:space="preserve"> Time!Y$92</f>
        <v>1</v>
      </c>
      <c r="Z36" s="666">
        <f xml:space="preserve"> Time!Z$92</f>
        <v>1</v>
      </c>
      <c r="AA36" s="666">
        <f xml:space="preserve"> Time!AA$92</f>
        <v>1</v>
      </c>
      <c r="AB36" s="666">
        <f xml:space="preserve"> Time!AB$92</f>
        <v>1</v>
      </c>
      <c r="AC36" s="666">
        <f xml:space="preserve"> Time!AC$92</f>
        <v>1</v>
      </c>
      <c r="AD36" s="666">
        <f xml:space="preserve"> Time!AD$92</f>
        <v>1</v>
      </c>
      <c r="AE36" s="666">
        <f xml:space="preserve"> Time!AE$92</f>
        <v>1</v>
      </c>
      <c r="AF36" s="666">
        <f xml:space="preserve"> Time!AF$92</f>
        <v>1</v>
      </c>
      <c r="AG36" s="666">
        <f xml:space="preserve"> Time!AG$92</f>
        <v>1</v>
      </c>
      <c r="AH36" s="666">
        <f xml:space="preserve"> Time!AH$92</f>
        <v>1</v>
      </c>
      <c r="AI36" s="666">
        <f xml:space="preserve"> Time!AI$92</f>
        <v>1</v>
      </c>
      <c r="AJ36" s="666">
        <f xml:space="preserve"> Time!AJ$92</f>
        <v>1</v>
      </c>
      <c r="AK36" s="666">
        <f xml:space="preserve"> Time!AK$92</f>
        <v>1</v>
      </c>
      <c r="AL36" s="666">
        <f xml:space="preserve"> Time!AL$92</f>
        <v>0</v>
      </c>
      <c r="AM36" s="666">
        <f xml:space="preserve"> Time!AM$92</f>
        <v>0</v>
      </c>
      <c r="AN36" s="666">
        <f xml:space="preserve"> Time!AN$92</f>
        <v>0</v>
      </c>
      <c r="AO36" s="666">
        <f xml:space="preserve"> Time!AO$92</f>
        <v>0</v>
      </c>
      <c r="AP36" s="666">
        <f xml:space="preserve"> Time!AP$92</f>
        <v>0</v>
      </c>
      <c r="AQ36" s="666">
        <f xml:space="preserve"> Time!AQ$92</f>
        <v>0</v>
      </c>
      <c r="AR36" s="666">
        <f xml:space="preserve"> Time!AR$92</f>
        <v>0</v>
      </c>
      <c r="AS36" s="666">
        <f xml:space="preserve"> Time!AS$92</f>
        <v>0</v>
      </c>
      <c r="AT36" s="666">
        <f xml:space="preserve"> Time!AT$92</f>
        <v>0</v>
      </c>
      <c r="AU36" s="666">
        <f xml:space="preserve"> Time!AU$92</f>
        <v>0</v>
      </c>
      <c r="AV36" s="666">
        <f xml:space="preserve"> Time!AV$92</f>
        <v>0</v>
      </c>
      <c r="AW36" s="666">
        <f xml:space="preserve"> Time!AW$92</f>
        <v>0</v>
      </c>
      <c r="AX36" s="666">
        <f xml:space="preserve"> Time!AX$92</f>
        <v>0</v>
      </c>
      <c r="AY36" s="666">
        <f xml:space="preserve"> Time!AY$92</f>
        <v>0</v>
      </c>
      <c r="AZ36" s="666">
        <f xml:space="preserve"> Time!AZ$92</f>
        <v>0</v>
      </c>
      <c r="BA36" s="666">
        <f xml:space="preserve"> Time!BA$92</f>
        <v>0</v>
      </c>
      <c r="BB36" s="666">
        <f xml:space="preserve"> Time!BB$92</f>
        <v>0</v>
      </c>
      <c r="BC36" s="666">
        <f xml:space="preserve"> Time!BC$92</f>
        <v>0</v>
      </c>
      <c r="BD36" s="666">
        <f xml:space="preserve"> Time!BD$92</f>
        <v>0</v>
      </c>
      <c r="BE36" s="666">
        <f xml:space="preserve"> Time!BE$92</f>
        <v>0</v>
      </c>
      <c r="BF36" s="666">
        <f xml:space="preserve"> Time!BF$92</f>
        <v>0</v>
      </c>
      <c r="BG36" s="666">
        <f xml:space="preserve"> Time!BG$92</f>
        <v>0</v>
      </c>
      <c r="BH36" s="666">
        <f xml:space="preserve"> Time!BH$92</f>
        <v>0</v>
      </c>
      <c r="BI36" s="666">
        <f xml:space="preserve"> Time!BI$92</f>
        <v>0</v>
      </c>
      <c r="BJ36" s="666">
        <f xml:space="preserve"> Time!BJ$92</f>
        <v>0</v>
      </c>
      <c r="BK36" s="666">
        <f xml:space="preserve"> Time!BK$92</f>
        <v>0</v>
      </c>
      <c r="BL36" s="666">
        <f xml:space="preserve"> Time!BL$92</f>
        <v>0</v>
      </c>
      <c r="BM36" s="666">
        <f xml:space="preserve"> Time!BM$92</f>
        <v>0</v>
      </c>
      <c r="BN36" s="666">
        <f xml:space="preserve"> Time!BN$92</f>
        <v>0</v>
      </c>
      <c r="BO36" s="666">
        <f xml:space="preserve"> Time!BO$92</f>
        <v>0</v>
      </c>
      <c r="BP36" s="666">
        <f xml:space="preserve"> Time!BP$92</f>
        <v>0</v>
      </c>
      <c r="BQ36" s="666">
        <f xml:space="preserve"> Time!BQ$92</f>
        <v>0</v>
      </c>
      <c r="BR36" s="666">
        <f xml:space="preserve"> Time!BR$92</f>
        <v>0</v>
      </c>
      <c r="BS36" s="666">
        <f xml:space="preserve"> Time!BS$92</f>
        <v>0</v>
      </c>
      <c r="BT36" s="666">
        <f xml:space="preserve"> Time!BT$92</f>
        <v>0</v>
      </c>
      <c r="BU36" s="666">
        <f xml:space="preserve"> Time!BU$92</f>
        <v>0</v>
      </c>
      <c r="BV36" s="666">
        <f xml:space="preserve"> Time!BV$92</f>
        <v>0</v>
      </c>
      <c r="BW36" s="666">
        <f xml:space="preserve"> Time!BW$92</f>
        <v>0</v>
      </c>
      <c r="BX36" s="666">
        <f xml:space="preserve"> Time!BX$92</f>
        <v>0</v>
      </c>
      <c r="BY36" s="666">
        <f xml:space="preserve"> Time!BY$92</f>
        <v>0</v>
      </c>
      <c r="BZ36" s="666">
        <f xml:space="preserve"> Time!BZ$92</f>
        <v>0</v>
      </c>
      <c r="CA36" s="666">
        <f xml:space="preserve"> Time!CA$92</f>
        <v>0</v>
      </c>
    </row>
    <row r="37" spans="1:79" s="186" customFormat="1">
      <c r="A37" s="114"/>
      <c r="B37" s="114"/>
      <c r="C37" s="115"/>
      <c r="E37" s="329" t="s">
        <v>647</v>
      </c>
      <c r="F37" s="329"/>
      <c r="G37" s="329" t="s">
        <v>11</v>
      </c>
      <c r="J37" s="116">
        <f t="shared" ref="J37" si="10" xml:space="preserve"> IF( J35 &gt; I35, $F34, $F34 + I37 ) * J36</f>
        <v>0</v>
      </c>
      <c r="K37" s="116">
        <f t="shared" ref="K37" si="11" xml:space="preserve"> IF( K35 &gt; J35, $F34, $F34 + J37 ) * K36</f>
        <v>0</v>
      </c>
      <c r="L37" s="116">
        <f t="shared" ref="L37" si="12" xml:space="preserve"> IF( L35 &gt; K35, $F34, $F34 + K37 ) * L36</f>
        <v>0</v>
      </c>
      <c r="M37" s="116">
        <f t="shared" ref="M37" si="13" xml:space="preserve"> IF( M35 &gt; L35, $F34, $F34 + L37 ) * M36</f>
        <v>0</v>
      </c>
      <c r="N37" s="116">
        <f t="shared" ref="N37" si="14" xml:space="preserve"> IF( N35 &gt; M35, $F34, $F34 + M37 ) * N36</f>
        <v>0</v>
      </c>
      <c r="O37" s="116">
        <f t="shared" ref="O37" si="15" xml:space="preserve"> IF( O35 &gt; N35, $F34, $F34 + N37 ) * O36</f>
        <v>0</v>
      </c>
      <c r="P37" s="116">
        <f t="shared" ref="P37" si="16" xml:space="preserve"> IF( P35 &gt; O35, $F34, $F34 + O37 ) * P36</f>
        <v>0</v>
      </c>
      <c r="Q37" s="116">
        <f t="shared" ref="Q37" si="17" xml:space="preserve"> IF( Q35 &gt; P35, $F34, $F34 + P37 ) * Q36</f>
        <v>0</v>
      </c>
      <c r="R37" s="116">
        <f t="shared" ref="R37" si="18" xml:space="preserve"> IF( R35 &gt; Q35, $F34, $F34 + Q37 ) * R36</f>
        <v>0.01</v>
      </c>
      <c r="S37" s="116">
        <f t="shared" ref="S37" si="19" xml:space="preserve"> IF( S35 &gt; R35, $F34, $F34 + R37 ) * S36</f>
        <v>0.02</v>
      </c>
      <c r="T37" s="116">
        <f t="shared" ref="T37" si="20" xml:space="preserve"> IF( T35 &gt; S35, $F34, $F34 + S37 ) * T36</f>
        <v>0.03</v>
      </c>
      <c r="U37" s="116">
        <f t="shared" ref="U37" si="21" xml:space="preserve"> IF( U35 &gt; T35, $F34, $F34 + T37 ) * U36</f>
        <v>0.04</v>
      </c>
      <c r="V37" s="116">
        <f t="shared" ref="V37" si="22" xml:space="preserve"> IF( V35 &gt; U35, $F34, $F34 + U37 ) * V36</f>
        <v>0.05</v>
      </c>
      <c r="W37" s="116">
        <f t="shared" ref="W37" si="23" xml:space="preserve"> IF( W35 &gt; V35, $F34, $F34 + V37 ) * W36</f>
        <v>6.0000000000000005E-2</v>
      </c>
      <c r="X37" s="116">
        <f t="shared" ref="X37" si="24" xml:space="preserve"> IF( X35 &gt; W35, $F34, $F34 + W37 ) * X36</f>
        <v>7.0000000000000007E-2</v>
      </c>
      <c r="Y37" s="116">
        <f t="shared" ref="Y37" si="25" xml:space="preserve"> IF( Y35 &gt; X35, $F34, $F34 + X37 ) * Y36</f>
        <v>0.01</v>
      </c>
      <c r="Z37" s="116">
        <f t="shared" ref="Z37" si="26" xml:space="preserve"> IF( Z35 &gt; Y35, $F34, $F34 + Y37 ) * Z36</f>
        <v>0.02</v>
      </c>
      <c r="AA37" s="116">
        <f t="shared" ref="AA37" si="27" xml:space="preserve"> IF( AA35 &gt; Z35, $F34, $F34 + Z37 ) * AA36</f>
        <v>0.03</v>
      </c>
      <c r="AB37" s="116">
        <f t="shared" ref="AB37" si="28" xml:space="preserve"> IF( AB35 &gt; AA35, $F34, $F34 + AA37 ) * AB36</f>
        <v>0.04</v>
      </c>
      <c r="AC37" s="116">
        <f t="shared" ref="AC37" si="29" xml:space="preserve"> IF( AC35 &gt; AB35, $F34, $F34 + AB37 ) * AC36</f>
        <v>0.05</v>
      </c>
      <c r="AD37" s="116">
        <f t="shared" ref="AD37" si="30" xml:space="preserve"> IF( AD35 &gt; AC35, $F34, $F34 + AC37 ) * AD36</f>
        <v>6.0000000000000005E-2</v>
      </c>
      <c r="AE37" s="116">
        <f t="shared" ref="AE37" si="31" xml:space="preserve"> IF( AE35 &gt; AD35, $F34, $F34 + AD37 ) * AE36</f>
        <v>7.0000000000000007E-2</v>
      </c>
      <c r="AF37" s="116">
        <f t="shared" ref="AF37" si="32" xml:space="preserve"> IF( AF35 &gt; AE35, $F34, $F34 + AE37 ) * AF36</f>
        <v>0.08</v>
      </c>
      <c r="AG37" s="116">
        <f t="shared" ref="AG37" si="33" xml:space="preserve"> IF( AG35 &gt; AF35, $F34, $F34 + AF37 ) * AG36</f>
        <v>0.09</v>
      </c>
      <c r="AH37" s="116">
        <f t="shared" ref="AH37" si="34" xml:space="preserve"> IF( AH35 &gt; AG35, $F34, $F34 + AG37 ) * AH36</f>
        <v>9.9999999999999992E-2</v>
      </c>
      <c r="AI37" s="116">
        <f t="shared" ref="AI37" si="35" xml:space="preserve"> IF( AI35 &gt; AH35, $F34, $F34 + AH37 ) * AI36</f>
        <v>0.10999999999999999</v>
      </c>
      <c r="AJ37" s="116">
        <f t="shared" ref="AJ37" si="36" xml:space="preserve"> IF( AJ35 &gt; AI35, $F34, $F34 + AI37 ) * AJ36</f>
        <v>0.11999999999999998</v>
      </c>
      <c r="AK37" s="116">
        <f t="shared" ref="AK37" si="37" xml:space="preserve"> IF( AK35 &gt; AJ35, $F34, $F34 + AJ37 ) * AK36</f>
        <v>0.12999999999999998</v>
      </c>
      <c r="AL37" s="116">
        <f t="shared" ref="AL37" si="38" xml:space="preserve"> IF( AL35 &gt; AK35, $F34, $F34 + AK37 ) * AL36</f>
        <v>0</v>
      </c>
      <c r="AM37" s="116">
        <f t="shared" ref="AM37" si="39" xml:space="preserve"> IF( AM35 &gt; AL35, $F34, $F34 + AL37 ) * AM36</f>
        <v>0</v>
      </c>
      <c r="AN37" s="116">
        <f t="shared" ref="AN37" si="40" xml:space="preserve"> IF( AN35 &gt; AM35, $F34, $F34 + AM37 ) * AN36</f>
        <v>0</v>
      </c>
      <c r="AO37" s="116">
        <f t="shared" ref="AO37" si="41" xml:space="preserve"> IF( AO35 &gt; AN35, $F34, $F34 + AN37 ) * AO36</f>
        <v>0</v>
      </c>
      <c r="AP37" s="116">
        <f t="shared" ref="AP37" si="42" xml:space="preserve"> IF( AP35 &gt; AO35, $F34, $F34 + AO37 ) * AP36</f>
        <v>0</v>
      </c>
      <c r="AQ37" s="116">
        <f t="shared" ref="AQ37" si="43" xml:space="preserve"> IF( AQ35 &gt; AP35, $F34, $F34 + AP37 ) * AQ36</f>
        <v>0</v>
      </c>
      <c r="AR37" s="116">
        <f t="shared" ref="AR37" si="44" xml:space="preserve"> IF( AR35 &gt; AQ35, $F34, $F34 + AQ37 ) * AR36</f>
        <v>0</v>
      </c>
      <c r="AS37" s="116">
        <f t="shared" ref="AS37" si="45" xml:space="preserve"> IF( AS35 &gt; AR35, $F34, $F34 + AR37 ) * AS36</f>
        <v>0</v>
      </c>
      <c r="AT37" s="116">
        <f t="shared" ref="AT37" si="46" xml:space="preserve"> IF( AT35 &gt; AS35, $F34, $F34 + AS37 ) * AT36</f>
        <v>0</v>
      </c>
      <c r="AU37" s="116">
        <f t="shared" ref="AU37" si="47" xml:space="preserve"> IF( AU35 &gt; AT35, $F34, $F34 + AT37 ) * AU36</f>
        <v>0</v>
      </c>
      <c r="AV37" s="116">
        <f t="shared" ref="AV37" si="48" xml:space="preserve"> IF( AV35 &gt; AU35, $F34, $F34 + AU37 ) * AV36</f>
        <v>0</v>
      </c>
      <c r="AW37" s="116">
        <f t="shared" ref="AW37" si="49" xml:space="preserve"> IF( AW35 &gt; AV35, $F34, $F34 + AV37 ) * AW36</f>
        <v>0</v>
      </c>
      <c r="AX37" s="116">
        <f t="shared" ref="AX37" si="50" xml:space="preserve"> IF( AX35 &gt; AW35, $F34, $F34 + AW37 ) * AX36</f>
        <v>0</v>
      </c>
      <c r="AY37" s="116">
        <f t="shared" ref="AY37" si="51" xml:space="preserve"> IF( AY35 &gt; AX35, $F34, $F34 + AX37 ) * AY36</f>
        <v>0</v>
      </c>
      <c r="AZ37" s="116">
        <f t="shared" ref="AZ37" si="52" xml:space="preserve"> IF( AZ35 &gt; AY35, $F34, $F34 + AY37 ) * AZ36</f>
        <v>0</v>
      </c>
      <c r="BA37" s="116">
        <f t="shared" ref="BA37" si="53" xml:space="preserve"> IF( BA35 &gt; AZ35, $F34, $F34 + AZ37 ) * BA36</f>
        <v>0</v>
      </c>
      <c r="BB37" s="116">
        <f t="shared" ref="BB37" si="54" xml:space="preserve"> IF( BB35 &gt; BA35, $F34, $F34 + BA37 ) * BB36</f>
        <v>0</v>
      </c>
      <c r="BC37" s="116">
        <f t="shared" ref="BC37" si="55" xml:space="preserve"> IF( BC35 &gt; BB35, $F34, $F34 + BB37 ) * BC36</f>
        <v>0</v>
      </c>
      <c r="BD37" s="116">
        <f t="shared" ref="BD37" si="56" xml:space="preserve"> IF( BD35 &gt; BC35, $F34, $F34 + BC37 ) * BD36</f>
        <v>0</v>
      </c>
      <c r="BE37" s="116">
        <f t="shared" ref="BE37" si="57" xml:space="preserve"> IF( BE35 &gt; BD35, $F34, $F34 + BD37 ) * BE36</f>
        <v>0</v>
      </c>
      <c r="BF37" s="116">
        <f t="shared" ref="BF37" si="58" xml:space="preserve"> IF( BF35 &gt; BE35, $F34, $F34 + BE37 ) * BF36</f>
        <v>0</v>
      </c>
      <c r="BG37" s="116">
        <f t="shared" ref="BG37" si="59" xml:space="preserve"> IF( BG35 &gt; BF35, $F34, $F34 + BF37 ) * BG36</f>
        <v>0</v>
      </c>
      <c r="BH37" s="116">
        <f t="shared" ref="BH37" si="60" xml:space="preserve"> IF( BH35 &gt; BG35, $F34, $F34 + BG37 ) * BH36</f>
        <v>0</v>
      </c>
      <c r="BI37" s="116">
        <f t="shared" ref="BI37" si="61" xml:space="preserve"> IF( BI35 &gt; BH35, $F34, $F34 + BH37 ) * BI36</f>
        <v>0</v>
      </c>
      <c r="BJ37" s="116">
        <f t="shared" ref="BJ37" si="62" xml:space="preserve"> IF( BJ35 &gt; BI35, $F34, $F34 + BI37 ) * BJ36</f>
        <v>0</v>
      </c>
      <c r="BK37" s="116">
        <f t="shared" ref="BK37" si="63" xml:space="preserve"> IF( BK35 &gt; BJ35, $F34, $F34 + BJ37 ) * BK36</f>
        <v>0</v>
      </c>
      <c r="BL37" s="116">
        <f t="shared" ref="BL37" si="64" xml:space="preserve"> IF( BL35 &gt; BK35, $F34, $F34 + BK37 ) * BL36</f>
        <v>0</v>
      </c>
      <c r="BM37" s="116">
        <f t="shared" ref="BM37" si="65" xml:space="preserve"> IF( BM35 &gt; BL35, $F34, $F34 + BL37 ) * BM36</f>
        <v>0</v>
      </c>
      <c r="BN37" s="116">
        <f t="shared" ref="BN37" si="66" xml:space="preserve"> IF( BN35 &gt; BM35, $F34, $F34 + BM37 ) * BN36</f>
        <v>0</v>
      </c>
      <c r="BO37" s="116">
        <f t="shared" ref="BO37" si="67" xml:space="preserve"> IF( BO35 &gt; BN35, $F34, $F34 + BN37 ) * BO36</f>
        <v>0</v>
      </c>
      <c r="BP37" s="116">
        <f t="shared" ref="BP37" si="68" xml:space="preserve"> IF( BP35 &gt; BO35, $F34, $F34 + BO37 ) * BP36</f>
        <v>0</v>
      </c>
      <c r="BQ37" s="116">
        <f t="shared" ref="BQ37" si="69" xml:space="preserve"> IF( BQ35 &gt; BP35, $F34, $F34 + BP37 ) * BQ36</f>
        <v>0</v>
      </c>
      <c r="BR37" s="116">
        <f t="shared" ref="BR37" si="70" xml:space="preserve"> IF( BR35 &gt; BQ35, $F34, $F34 + BQ37 ) * BR36</f>
        <v>0</v>
      </c>
      <c r="BS37" s="116">
        <f t="shared" ref="BS37" si="71" xml:space="preserve"> IF( BS35 &gt; BR35, $F34, $F34 + BR37 ) * BS36</f>
        <v>0</v>
      </c>
      <c r="BT37" s="116">
        <f t="shared" ref="BT37" si="72" xml:space="preserve"> IF( BT35 &gt; BS35, $F34, $F34 + BS37 ) * BT36</f>
        <v>0</v>
      </c>
      <c r="BU37" s="116">
        <f t="shared" ref="BU37" si="73" xml:space="preserve"> IF( BU35 &gt; BT35, $F34, $F34 + BT37 ) * BU36</f>
        <v>0</v>
      </c>
      <c r="BV37" s="116">
        <f t="shared" ref="BV37" si="74" xml:space="preserve"> IF( BV35 &gt; BU35, $F34, $F34 + BU37 ) * BV36</f>
        <v>0</v>
      </c>
      <c r="BW37" s="116">
        <f t="shared" ref="BW37" si="75" xml:space="preserve"> IF( BW35 &gt; BV35, $F34, $F34 + BV37 ) * BW36</f>
        <v>0</v>
      </c>
      <c r="BX37" s="116">
        <f t="shared" ref="BX37" si="76" xml:space="preserve"> IF( BX35 &gt; BW35, $F34, $F34 + BW37 ) * BX36</f>
        <v>0</v>
      </c>
      <c r="BY37" s="116">
        <f t="shared" ref="BY37" si="77" xml:space="preserve"> IF( BY35 &gt; BX35, $F34, $F34 + BX37 ) * BY36</f>
        <v>0</v>
      </c>
      <c r="BZ37" s="116">
        <f t="shared" ref="BZ37" si="78" xml:space="preserve"> IF( BZ35 &gt; BY35, $F34, $F34 + BY37 ) * BZ36</f>
        <v>0</v>
      </c>
      <c r="CA37" s="116">
        <f t="shared" ref="CA37" si="79" xml:space="preserve"> IF( CA35 &gt; BZ35, $F34, $F34 + BZ37 ) * CA36</f>
        <v>0</v>
      </c>
    </row>
    <row r="38" spans="1:79" s="186" customFormat="1">
      <c r="A38" s="114"/>
      <c r="B38" s="114"/>
      <c r="C38" s="51"/>
      <c r="D38" s="528"/>
      <c r="E38" s="329"/>
      <c r="F38" s="329"/>
      <c r="G38" s="329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/>
    </row>
    <row r="39" spans="1:79" s="186" customFormat="1">
      <c r="A39" s="114"/>
      <c r="B39" s="114"/>
      <c r="C39" s="51"/>
      <c r="D39" s="528"/>
      <c r="E39" s="664" t="str">
        <f xml:space="preserve"> Input!E$62</f>
        <v>Green hydrogen power consumption (for a 2,100 MWel plant)</v>
      </c>
      <c r="F39" s="664">
        <f xml:space="preserve"> Input!F$62</f>
        <v>2190</v>
      </c>
      <c r="G39" s="664" t="str">
        <f xml:space="preserve"> Input!G$62</f>
        <v>MW</v>
      </c>
      <c r="H39" s="664"/>
      <c r="I39" s="664"/>
      <c r="J39" s="664"/>
      <c r="K39" s="664"/>
      <c r="L39" s="664"/>
      <c r="M39" s="664"/>
      <c r="N39" s="664"/>
      <c r="O39" s="664"/>
      <c r="P39" s="664"/>
      <c r="Q39" s="664"/>
      <c r="R39" s="664"/>
      <c r="S39" s="664"/>
      <c r="T39" s="664"/>
      <c r="U39" s="664"/>
      <c r="V39" s="664"/>
      <c r="W39" s="664"/>
      <c r="X39" s="664"/>
      <c r="Y39" s="664"/>
      <c r="Z39" s="664"/>
      <c r="AA39" s="664"/>
      <c r="AB39" s="664"/>
      <c r="AC39" s="664"/>
      <c r="AD39" s="664"/>
      <c r="AE39" s="664"/>
      <c r="AF39" s="664"/>
      <c r="AG39" s="664"/>
      <c r="AH39" s="664"/>
      <c r="AI39" s="664"/>
      <c r="AJ39" s="664"/>
      <c r="AK39" s="664"/>
      <c r="AL39" s="664"/>
      <c r="AM39" s="664"/>
      <c r="AN39" s="664"/>
      <c r="AO39" s="664"/>
      <c r="AP39" s="664"/>
      <c r="AQ39" s="664"/>
      <c r="AR39" s="664"/>
      <c r="AS39" s="664"/>
      <c r="AT39" s="664"/>
      <c r="AU39" s="664"/>
      <c r="AV39" s="664"/>
      <c r="AW39" s="664"/>
      <c r="AX39" s="664"/>
      <c r="AY39" s="664"/>
      <c r="AZ39" s="664"/>
      <c r="BA39" s="664"/>
      <c r="BB39" s="664"/>
      <c r="BC39" s="664"/>
      <c r="BD39" s="664"/>
      <c r="BE39" s="664"/>
      <c r="BF39" s="664"/>
      <c r="BG39" s="664"/>
      <c r="BH39" s="664"/>
      <c r="BI39" s="664"/>
      <c r="BJ39" s="664"/>
      <c r="BK39" s="664"/>
      <c r="BL39" s="664"/>
      <c r="BM39" s="664"/>
      <c r="BN39" s="664"/>
      <c r="BO39" s="664"/>
      <c r="BP39" s="664"/>
      <c r="BQ39" s="664"/>
      <c r="BR39" s="664"/>
      <c r="BS39" s="664"/>
      <c r="BT39" s="664"/>
      <c r="BU39" s="664"/>
      <c r="BV39" s="664"/>
      <c r="BW39" s="664"/>
      <c r="BX39" s="664"/>
      <c r="BY39" s="664"/>
      <c r="BZ39" s="664"/>
      <c r="CA39" s="664"/>
    </row>
    <row r="40" spans="1:79" s="186" customFormat="1">
      <c r="A40" s="114"/>
      <c r="B40" s="114"/>
      <c r="C40" s="51"/>
      <c r="D40" s="528"/>
      <c r="E40" s="664" t="str">
        <f xml:space="preserve"> Input!E$46</f>
        <v>Green hydrogen production</v>
      </c>
      <c r="F40" s="664">
        <f xml:space="preserve"> Input!F$46</f>
        <v>0</v>
      </c>
      <c r="G40" s="664" t="str">
        <f xml:space="preserve"> Input!G$46</f>
        <v>MWel</v>
      </c>
      <c r="H40" s="664"/>
      <c r="I40" s="664"/>
      <c r="J40" s="664"/>
      <c r="K40" s="664"/>
      <c r="L40" s="664"/>
      <c r="M40" s="664"/>
      <c r="N40" s="664"/>
      <c r="O40" s="664"/>
      <c r="P40" s="664"/>
      <c r="Q40" s="664"/>
      <c r="R40" s="664"/>
      <c r="S40" s="664"/>
      <c r="T40" s="664"/>
      <c r="U40" s="664"/>
      <c r="V40" s="664"/>
      <c r="W40" s="664"/>
      <c r="X40" s="664"/>
      <c r="Y40" s="664"/>
      <c r="Z40" s="664"/>
      <c r="AA40" s="664"/>
      <c r="AB40" s="664"/>
      <c r="AC40" s="664"/>
      <c r="AD40" s="664"/>
      <c r="AE40" s="664"/>
      <c r="AF40" s="664"/>
      <c r="AG40" s="664"/>
      <c r="AH40" s="664"/>
      <c r="AI40" s="664"/>
      <c r="AJ40" s="664"/>
      <c r="AK40" s="664"/>
      <c r="AL40" s="664"/>
      <c r="AM40" s="664"/>
      <c r="AN40" s="664"/>
      <c r="AO40" s="664"/>
      <c r="AP40" s="664"/>
      <c r="AQ40" s="664"/>
      <c r="AR40" s="664"/>
      <c r="AS40" s="664"/>
      <c r="AT40" s="664"/>
      <c r="AU40" s="664"/>
      <c r="AV40" s="664"/>
      <c r="AW40" s="664"/>
      <c r="AX40" s="664"/>
      <c r="AY40" s="664"/>
      <c r="AZ40" s="664"/>
      <c r="BA40" s="664"/>
      <c r="BB40" s="664"/>
      <c r="BC40" s="664"/>
      <c r="BD40" s="664"/>
      <c r="BE40" s="664"/>
      <c r="BF40" s="664"/>
      <c r="BG40" s="664"/>
      <c r="BH40" s="664"/>
      <c r="BI40" s="664"/>
      <c r="BJ40" s="664"/>
      <c r="BK40" s="664"/>
      <c r="BL40" s="664"/>
      <c r="BM40" s="664"/>
      <c r="BN40" s="664"/>
      <c r="BO40" s="664"/>
      <c r="BP40" s="664"/>
      <c r="BQ40" s="664"/>
      <c r="BR40" s="664"/>
      <c r="BS40" s="664"/>
      <c r="BT40" s="664"/>
      <c r="BU40" s="664"/>
      <c r="BV40" s="664"/>
      <c r="BW40" s="664"/>
      <c r="BX40" s="664"/>
      <c r="BY40" s="664"/>
      <c r="BZ40" s="664"/>
      <c r="CA40" s="664"/>
    </row>
    <row r="41" spans="1:79" s="329" customFormat="1">
      <c r="A41" s="114"/>
      <c r="B41" s="114"/>
      <c r="C41" s="115"/>
      <c r="E41" s="329" t="s">
        <v>716</v>
      </c>
      <c r="F41" s="679">
        <v>0.63</v>
      </c>
      <c r="G41" s="329" t="s">
        <v>11</v>
      </c>
    </row>
    <row r="42" spans="1:79" s="329" customFormat="1">
      <c r="A42" s="114"/>
      <c r="B42" s="114"/>
      <c r="C42" s="51"/>
      <c r="D42" s="665"/>
      <c r="E42" s="663" t="s">
        <v>634</v>
      </c>
      <c r="F42" s="663">
        <f xml:space="preserve"> ( F39 * ( F40 / 2100 ) ) * ( 1 / F41 )</f>
        <v>0</v>
      </c>
      <c r="G42" s="663" t="s">
        <v>467</v>
      </c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663"/>
      <c r="X42" s="663"/>
      <c r="Y42" s="663"/>
      <c r="Z42" s="663"/>
      <c r="AA42" s="663"/>
      <c r="AB42" s="663"/>
      <c r="AC42" s="663"/>
      <c r="AD42" s="663"/>
      <c r="AE42" s="663"/>
      <c r="AF42" s="663"/>
      <c r="AG42" s="663"/>
      <c r="AH42" s="663"/>
      <c r="AI42" s="663"/>
      <c r="AJ42" s="663"/>
      <c r="AK42" s="663"/>
      <c r="AL42" s="663"/>
      <c r="AM42" s="663"/>
      <c r="AN42" s="663"/>
      <c r="AO42" s="663"/>
      <c r="AP42" s="663"/>
      <c r="AQ42" s="663"/>
      <c r="AR42" s="663"/>
      <c r="AS42" s="663"/>
      <c r="AT42" s="663"/>
      <c r="AU42" s="663"/>
      <c r="AV42" s="663"/>
      <c r="AW42" s="663"/>
      <c r="AX42" s="663"/>
      <c r="AY42" s="663"/>
      <c r="AZ42" s="663"/>
      <c r="BA42" s="663"/>
      <c r="BB42" s="663"/>
      <c r="BC42" s="663"/>
      <c r="BD42" s="663"/>
      <c r="BE42" s="663"/>
      <c r="BF42" s="663"/>
      <c r="BG42" s="663"/>
      <c r="BH42" s="663"/>
      <c r="BI42" s="663"/>
      <c r="BJ42" s="663"/>
      <c r="BK42" s="663"/>
      <c r="BL42" s="663"/>
      <c r="BM42" s="663"/>
      <c r="BN42" s="663"/>
      <c r="BO42" s="663"/>
      <c r="BP42" s="663"/>
      <c r="BQ42" s="663"/>
      <c r="BR42" s="663"/>
      <c r="BS42" s="663"/>
      <c r="BT42" s="663"/>
      <c r="BU42" s="663"/>
      <c r="BV42" s="663"/>
      <c r="BW42" s="663"/>
      <c r="BX42" s="663"/>
      <c r="BY42" s="663"/>
      <c r="BZ42" s="663"/>
      <c r="CA42" s="663"/>
    </row>
    <row r="43" spans="1:79" s="223" customFormat="1"/>
    <row r="44" spans="1:79" s="224" customFormat="1">
      <c r="A44" s="190"/>
      <c r="B44" s="175"/>
      <c r="C44" s="191"/>
      <c r="D44" s="317"/>
      <c r="E44" s="600" t="str">
        <f xml:space="preserve"> E$42</f>
        <v>Green hydrogen power consumption</v>
      </c>
      <c r="F44" s="600">
        <f t="shared" ref="F44:G44" si="80" xml:space="preserve"> F$42</f>
        <v>0</v>
      </c>
      <c r="G44" s="600" t="str">
        <f t="shared" si="80"/>
        <v>MW</v>
      </c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</row>
    <row r="45" spans="1:79" s="25" customFormat="1">
      <c r="A45" s="9"/>
      <c r="B45" s="1"/>
      <c r="C45" s="51"/>
      <c r="D45" s="24"/>
      <c r="E45" s="231" t="str">
        <f xml:space="preserve"> Input!E$201</f>
        <v>Hours in a day</v>
      </c>
      <c r="F45" s="231">
        <f xml:space="preserve"> Input!F$201</f>
        <v>24</v>
      </c>
      <c r="G45" s="231" t="str">
        <f xml:space="preserve"> Input!G$201</f>
        <v>hours</v>
      </c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  <c r="AM45" s="420"/>
      <c r="AN45" s="420"/>
      <c r="AO45" s="420"/>
      <c r="AP45" s="420"/>
      <c r="AQ45" s="420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420"/>
      <c r="BC45" s="420"/>
      <c r="BD45" s="420"/>
      <c r="BE45" s="420"/>
      <c r="BF45" s="420"/>
      <c r="BG45" s="420"/>
      <c r="BH45" s="420"/>
      <c r="BI45" s="420"/>
      <c r="BJ45" s="420"/>
      <c r="BK45" s="420"/>
      <c r="BL45" s="420"/>
      <c r="BM45" s="420"/>
      <c r="BN45" s="420"/>
      <c r="BO45" s="420"/>
      <c r="BP45" s="420"/>
      <c r="BQ45" s="420"/>
      <c r="BR45" s="420"/>
      <c r="BS45" s="420"/>
      <c r="BT45" s="420"/>
      <c r="BU45" s="420"/>
      <c r="BV45" s="420"/>
      <c r="BW45" s="420"/>
      <c r="BX45" s="420"/>
      <c r="BY45" s="420"/>
      <c r="BZ45" s="420"/>
      <c r="CA45" s="420"/>
    </row>
    <row r="46" spans="1:79" s="25" customFormat="1">
      <c r="A46" s="9"/>
      <c r="B46" s="1"/>
      <c r="C46" s="51"/>
      <c r="D46" s="24"/>
      <c r="E46" s="310" t="str">
        <f xml:space="preserve"> Time!E$103</f>
        <v>Days in operation period</v>
      </c>
      <c r="F46" s="310">
        <f xml:space="preserve"> Time!F$103</f>
        <v>0</v>
      </c>
      <c r="G46" s="310" t="str">
        <f xml:space="preserve"> Time!G$103</f>
        <v>days</v>
      </c>
      <c r="H46" s="310">
        <f xml:space="preserve"> Time!H$103</f>
        <v>7305</v>
      </c>
      <c r="I46" s="310">
        <f xml:space="preserve"> Time!I$103</f>
        <v>0</v>
      </c>
      <c r="J46" s="310">
        <f xml:space="preserve"> Time!J$103</f>
        <v>0</v>
      </c>
      <c r="K46" s="310">
        <f xml:space="preserve"> Time!K$103</f>
        <v>0</v>
      </c>
      <c r="L46" s="310">
        <f xml:space="preserve"> Time!L$103</f>
        <v>0</v>
      </c>
      <c r="M46" s="310">
        <f xml:space="preserve"> Time!M$103</f>
        <v>0</v>
      </c>
      <c r="N46" s="310">
        <f xml:space="preserve"> Time!N$103</f>
        <v>0</v>
      </c>
      <c r="O46" s="310">
        <f xml:space="preserve"> Time!O$103</f>
        <v>0</v>
      </c>
      <c r="P46" s="310">
        <f xml:space="preserve"> Time!P$103</f>
        <v>0</v>
      </c>
      <c r="Q46" s="310">
        <f xml:space="preserve"> Time!Q$103</f>
        <v>0</v>
      </c>
      <c r="R46" s="310">
        <f xml:space="preserve"> Time!R$103</f>
        <v>365</v>
      </c>
      <c r="S46" s="310">
        <f xml:space="preserve"> Time!S$103</f>
        <v>365</v>
      </c>
      <c r="T46" s="310">
        <f xml:space="preserve"> Time!T$103</f>
        <v>366</v>
      </c>
      <c r="U46" s="310">
        <f xml:space="preserve"> Time!U$103</f>
        <v>365</v>
      </c>
      <c r="V46" s="310">
        <f xml:space="preserve"> Time!V$103</f>
        <v>365</v>
      </c>
      <c r="W46" s="310">
        <f xml:space="preserve"> Time!W$103</f>
        <v>365</v>
      </c>
      <c r="X46" s="310">
        <f xml:space="preserve"> Time!X$103</f>
        <v>366</v>
      </c>
      <c r="Y46" s="310">
        <f xml:space="preserve"> Time!Y$103</f>
        <v>365</v>
      </c>
      <c r="Z46" s="310">
        <f xml:space="preserve"> Time!Z$103</f>
        <v>365</v>
      </c>
      <c r="AA46" s="310">
        <f xml:space="preserve"> Time!AA$103</f>
        <v>365</v>
      </c>
      <c r="AB46" s="310">
        <f xml:space="preserve"> Time!AB$103</f>
        <v>366</v>
      </c>
      <c r="AC46" s="310">
        <f xml:space="preserve"> Time!AC$103</f>
        <v>365</v>
      </c>
      <c r="AD46" s="310">
        <f xml:space="preserve"> Time!AD$103</f>
        <v>365</v>
      </c>
      <c r="AE46" s="310">
        <f xml:space="preserve"> Time!AE$103</f>
        <v>365</v>
      </c>
      <c r="AF46" s="310">
        <f xml:space="preserve"> Time!AF$103</f>
        <v>366</v>
      </c>
      <c r="AG46" s="310">
        <f xml:space="preserve"> Time!AG$103</f>
        <v>365</v>
      </c>
      <c r="AH46" s="310">
        <f xml:space="preserve"> Time!AH$103</f>
        <v>365</v>
      </c>
      <c r="AI46" s="310">
        <f xml:space="preserve"> Time!AI$103</f>
        <v>365</v>
      </c>
      <c r="AJ46" s="310">
        <f xml:space="preserve"> Time!AJ$103</f>
        <v>366</v>
      </c>
      <c r="AK46" s="310">
        <f xml:space="preserve"> Time!AK$103</f>
        <v>365</v>
      </c>
      <c r="AL46" s="310">
        <f xml:space="preserve"> Time!AL$103</f>
        <v>0</v>
      </c>
      <c r="AM46" s="310">
        <f xml:space="preserve"> Time!AM$103</f>
        <v>0</v>
      </c>
      <c r="AN46" s="310">
        <f xml:space="preserve"> Time!AN$103</f>
        <v>0</v>
      </c>
      <c r="AO46" s="310">
        <f xml:space="preserve"> Time!AO$103</f>
        <v>0</v>
      </c>
      <c r="AP46" s="310">
        <f xml:space="preserve"> Time!AP$103</f>
        <v>0</v>
      </c>
      <c r="AQ46" s="310">
        <f xml:space="preserve"> Time!AQ$103</f>
        <v>0</v>
      </c>
      <c r="AR46" s="310">
        <f xml:space="preserve"> Time!AR$103</f>
        <v>0</v>
      </c>
      <c r="AS46" s="310">
        <f xml:space="preserve"> Time!AS$103</f>
        <v>0</v>
      </c>
      <c r="AT46" s="310">
        <f xml:space="preserve"> Time!AT$103</f>
        <v>0</v>
      </c>
      <c r="AU46" s="310">
        <f xml:space="preserve"> Time!AU$103</f>
        <v>0</v>
      </c>
      <c r="AV46" s="310">
        <f xml:space="preserve"> Time!AV$103</f>
        <v>0</v>
      </c>
      <c r="AW46" s="310">
        <f xml:space="preserve"> Time!AW$103</f>
        <v>0</v>
      </c>
      <c r="AX46" s="310">
        <f xml:space="preserve"> Time!AX$103</f>
        <v>0</v>
      </c>
      <c r="AY46" s="310">
        <f xml:space="preserve"> Time!AY$103</f>
        <v>0</v>
      </c>
      <c r="AZ46" s="310">
        <f xml:space="preserve"> Time!AZ$103</f>
        <v>0</v>
      </c>
      <c r="BA46" s="310">
        <f xml:space="preserve"> Time!BA$103</f>
        <v>0</v>
      </c>
      <c r="BB46" s="310">
        <f xml:space="preserve"> Time!BB$103</f>
        <v>0</v>
      </c>
      <c r="BC46" s="310">
        <f xml:space="preserve"> Time!BC$103</f>
        <v>0</v>
      </c>
      <c r="BD46" s="310">
        <f xml:space="preserve"> Time!BD$103</f>
        <v>0</v>
      </c>
      <c r="BE46" s="310">
        <f xml:space="preserve"> Time!BE$103</f>
        <v>0</v>
      </c>
      <c r="BF46" s="310">
        <f xml:space="preserve"> Time!BF$103</f>
        <v>0</v>
      </c>
      <c r="BG46" s="310">
        <f xml:space="preserve"> Time!BG$103</f>
        <v>0</v>
      </c>
      <c r="BH46" s="310">
        <f xml:space="preserve"> Time!BH$103</f>
        <v>0</v>
      </c>
      <c r="BI46" s="310">
        <f xml:space="preserve"> Time!BI$103</f>
        <v>0</v>
      </c>
      <c r="BJ46" s="310">
        <f xml:space="preserve"> Time!BJ$103</f>
        <v>0</v>
      </c>
      <c r="BK46" s="310">
        <f xml:space="preserve"> Time!BK$103</f>
        <v>0</v>
      </c>
      <c r="BL46" s="310">
        <f xml:space="preserve"> Time!BL$103</f>
        <v>0</v>
      </c>
      <c r="BM46" s="310">
        <f xml:space="preserve"> Time!BM$103</f>
        <v>0</v>
      </c>
      <c r="BN46" s="310">
        <f xml:space="preserve"> Time!BN$103</f>
        <v>0</v>
      </c>
      <c r="BO46" s="310">
        <f xml:space="preserve"> Time!BO$103</f>
        <v>0</v>
      </c>
      <c r="BP46" s="310">
        <f xml:space="preserve"> Time!BP$103</f>
        <v>0</v>
      </c>
      <c r="BQ46" s="310">
        <f xml:space="preserve"> Time!BQ$103</f>
        <v>0</v>
      </c>
      <c r="BR46" s="310">
        <f xml:space="preserve"> Time!BR$103</f>
        <v>0</v>
      </c>
      <c r="BS46" s="310">
        <f xml:space="preserve"> Time!BS$103</f>
        <v>0</v>
      </c>
      <c r="BT46" s="310">
        <f xml:space="preserve"> Time!BT$103</f>
        <v>0</v>
      </c>
      <c r="BU46" s="310">
        <f xml:space="preserve"> Time!BU$103</f>
        <v>0</v>
      </c>
      <c r="BV46" s="310">
        <f xml:space="preserve"> Time!BV$103</f>
        <v>0</v>
      </c>
      <c r="BW46" s="310">
        <f xml:space="preserve"> Time!BW$103</f>
        <v>0</v>
      </c>
      <c r="BX46" s="310">
        <f xml:space="preserve"> Time!BX$103</f>
        <v>0</v>
      </c>
      <c r="BY46" s="310">
        <f xml:space="preserve"> Time!BY$103</f>
        <v>0</v>
      </c>
      <c r="BZ46" s="310">
        <f xml:space="preserve"> Time!BZ$103</f>
        <v>0</v>
      </c>
      <c r="CA46" s="310">
        <f xml:space="preserve"> Time!CA$103</f>
        <v>0</v>
      </c>
    </row>
    <row r="47" spans="1:79" s="18" customFormat="1">
      <c r="A47" s="1"/>
      <c r="B47" s="1"/>
      <c r="C47" s="51"/>
      <c r="D47" s="52"/>
      <c r="E47" s="386" t="s">
        <v>648</v>
      </c>
      <c r="F47" s="386"/>
      <c r="G47" s="386" t="s">
        <v>470</v>
      </c>
      <c r="H47" s="386"/>
      <c r="I47" s="386"/>
      <c r="J47" s="386">
        <f t="shared" ref="J47:AO47" si="81" xml:space="preserve"> $F44 * $F45 * J46</f>
        <v>0</v>
      </c>
      <c r="K47" s="386">
        <f t="shared" si="81"/>
        <v>0</v>
      </c>
      <c r="L47" s="386">
        <f t="shared" si="81"/>
        <v>0</v>
      </c>
      <c r="M47" s="386">
        <f t="shared" si="81"/>
        <v>0</v>
      </c>
      <c r="N47" s="386">
        <f t="shared" si="81"/>
        <v>0</v>
      </c>
      <c r="O47" s="386">
        <f t="shared" si="81"/>
        <v>0</v>
      </c>
      <c r="P47" s="386">
        <f t="shared" si="81"/>
        <v>0</v>
      </c>
      <c r="Q47" s="386">
        <f t="shared" si="81"/>
        <v>0</v>
      </c>
      <c r="R47" s="386">
        <f t="shared" si="81"/>
        <v>0</v>
      </c>
      <c r="S47" s="386">
        <f t="shared" si="81"/>
        <v>0</v>
      </c>
      <c r="T47" s="386">
        <f t="shared" si="81"/>
        <v>0</v>
      </c>
      <c r="U47" s="386">
        <f t="shared" si="81"/>
        <v>0</v>
      </c>
      <c r="V47" s="386">
        <f t="shared" si="81"/>
        <v>0</v>
      </c>
      <c r="W47" s="386">
        <f t="shared" si="81"/>
        <v>0</v>
      </c>
      <c r="X47" s="386">
        <f t="shared" si="81"/>
        <v>0</v>
      </c>
      <c r="Y47" s="386">
        <f t="shared" si="81"/>
        <v>0</v>
      </c>
      <c r="Z47" s="386">
        <f t="shared" si="81"/>
        <v>0</v>
      </c>
      <c r="AA47" s="386">
        <f t="shared" si="81"/>
        <v>0</v>
      </c>
      <c r="AB47" s="386">
        <f t="shared" si="81"/>
        <v>0</v>
      </c>
      <c r="AC47" s="386">
        <f t="shared" si="81"/>
        <v>0</v>
      </c>
      <c r="AD47" s="386">
        <f t="shared" si="81"/>
        <v>0</v>
      </c>
      <c r="AE47" s="386">
        <f t="shared" si="81"/>
        <v>0</v>
      </c>
      <c r="AF47" s="386">
        <f t="shared" si="81"/>
        <v>0</v>
      </c>
      <c r="AG47" s="386">
        <f t="shared" si="81"/>
        <v>0</v>
      </c>
      <c r="AH47" s="386">
        <f t="shared" si="81"/>
        <v>0</v>
      </c>
      <c r="AI47" s="386">
        <f t="shared" si="81"/>
        <v>0</v>
      </c>
      <c r="AJ47" s="386">
        <f t="shared" si="81"/>
        <v>0</v>
      </c>
      <c r="AK47" s="386">
        <f t="shared" si="81"/>
        <v>0</v>
      </c>
      <c r="AL47" s="386">
        <f t="shared" si="81"/>
        <v>0</v>
      </c>
      <c r="AM47" s="386">
        <f t="shared" si="81"/>
        <v>0</v>
      </c>
      <c r="AN47" s="386">
        <f t="shared" si="81"/>
        <v>0</v>
      </c>
      <c r="AO47" s="386">
        <f t="shared" si="81"/>
        <v>0</v>
      </c>
      <c r="AP47" s="386">
        <f t="shared" ref="AP47:BU47" si="82" xml:space="preserve"> $F44 * $F45 * AP46</f>
        <v>0</v>
      </c>
      <c r="AQ47" s="386">
        <f t="shared" si="82"/>
        <v>0</v>
      </c>
      <c r="AR47" s="386">
        <f t="shared" si="82"/>
        <v>0</v>
      </c>
      <c r="AS47" s="386">
        <f t="shared" si="82"/>
        <v>0</v>
      </c>
      <c r="AT47" s="386">
        <f t="shared" si="82"/>
        <v>0</v>
      </c>
      <c r="AU47" s="386">
        <f t="shared" si="82"/>
        <v>0</v>
      </c>
      <c r="AV47" s="386">
        <f t="shared" si="82"/>
        <v>0</v>
      </c>
      <c r="AW47" s="386">
        <f t="shared" si="82"/>
        <v>0</v>
      </c>
      <c r="AX47" s="386">
        <f t="shared" si="82"/>
        <v>0</v>
      </c>
      <c r="AY47" s="386">
        <f t="shared" si="82"/>
        <v>0</v>
      </c>
      <c r="AZ47" s="386">
        <f t="shared" si="82"/>
        <v>0</v>
      </c>
      <c r="BA47" s="386">
        <f t="shared" si="82"/>
        <v>0</v>
      </c>
      <c r="BB47" s="386">
        <f t="shared" si="82"/>
        <v>0</v>
      </c>
      <c r="BC47" s="386">
        <f t="shared" si="82"/>
        <v>0</v>
      </c>
      <c r="BD47" s="386">
        <f t="shared" si="82"/>
        <v>0</v>
      </c>
      <c r="BE47" s="386">
        <f t="shared" si="82"/>
        <v>0</v>
      </c>
      <c r="BF47" s="386">
        <f t="shared" si="82"/>
        <v>0</v>
      </c>
      <c r="BG47" s="386">
        <f t="shared" si="82"/>
        <v>0</v>
      </c>
      <c r="BH47" s="386">
        <f t="shared" si="82"/>
        <v>0</v>
      </c>
      <c r="BI47" s="386">
        <f t="shared" si="82"/>
        <v>0</v>
      </c>
      <c r="BJ47" s="386">
        <f t="shared" si="82"/>
        <v>0</v>
      </c>
      <c r="BK47" s="386">
        <f t="shared" si="82"/>
        <v>0</v>
      </c>
      <c r="BL47" s="386">
        <f t="shared" si="82"/>
        <v>0</v>
      </c>
      <c r="BM47" s="386">
        <f t="shared" si="82"/>
        <v>0</v>
      </c>
      <c r="BN47" s="386">
        <f t="shared" si="82"/>
        <v>0</v>
      </c>
      <c r="BO47" s="386">
        <f t="shared" si="82"/>
        <v>0</v>
      </c>
      <c r="BP47" s="386">
        <f t="shared" si="82"/>
        <v>0</v>
      </c>
      <c r="BQ47" s="386">
        <f t="shared" si="82"/>
        <v>0</v>
      </c>
      <c r="BR47" s="386">
        <f t="shared" si="82"/>
        <v>0</v>
      </c>
      <c r="BS47" s="386">
        <f t="shared" si="82"/>
        <v>0</v>
      </c>
      <c r="BT47" s="386">
        <f t="shared" si="82"/>
        <v>0</v>
      </c>
      <c r="BU47" s="386">
        <f t="shared" si="82"/>
        <v>0</v>
      </c>
      <c r="BV47" s="386">
        <f t="shared" ref="BV47:CA47" si="83" xml:space="preserve"> $F44 * $F45 * BV46</f>
        <v>0</v>
      </c>
      <c r="BW47" s="386">
        <f t="shared" si="83"/>
        <v>0</v>
      </c>
      <c r="BX47" s="386">
        <f t="shared" si="83"/>
        <v>0</v>
      </c>
      <c r="BY47" s="386">
        <f t="shared" si="83"/>
        <v>0</v>
      </c>
      <c r="BZ47" s="386">
        <f t="shared" si="83"/>
        <v>0</v>
      </c>
      <c r="CA47" s="386">
        <f t="shared" si="83"/>
        <v>0</v>
      </c>
    </row>
    <row r="48" spans="1:79" s="25" customFormat="1">
      <c r="A48" s="9"/>
      <c r="B48" s="1"/>
      <c r="C48" s="51"/>
      <c r="D48" s="24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49"/>
      <c r="R48" s="349"/>
      <c r="S48" s="349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  <c r="BG48" s="310"/>
      <c r="BH48" s="310"/>
      <c r="BI48" s="310"/>
      <c r="BJ48" s="310"/>
      <c r="BK48" s="310"/>
      <c r="BL48" s="310"/>
      <c r="BM48" s="310"/>
      <c r="BN48" s="310"/>
      <c r="BO48" s="310"/>
      <c r="BP48" s="310"/>
      <c r="BQ48" s="310"/>
      <c r="BR48" s="310"/>
      <c r="BS48" s="310"/>
      <c r="BT48" s="310"/>
      <c r="BU48" s="310"/>
      <c r="BV48" s="310"/>
      <c r="BW48" s="310"/>
      <c r="BX48" s="310"/>
      <c r="BY48" s="310"/>
      <c r="BZ48" s="310"/>
      <c r="CA48" s="310"/>
    </row>
    <row r="49" spans="1:79" s="25" customFormat="1">
      <c r="A49" s="9"/>
      <c r="B49" s="1"/>
      <c r="C49" s="51"/>
      <c r="D49" s="24"/>
      <c r="E49" s="346" t="str">
        <f xml:space="preserve"> E$37</f>
        <v>Electrolyser cumulative degradation</v>
      </c>
      <c r="F49" s="346">
        <f t="shared" ref="F49:BQ49" si="84" xml:space="preserve"> F$37</f>
        <v>0</v>
      </c>
      <c r="G49" s="346" t="str">
        <f t="shared" si="84"/>
        <v>%</v>
      </c>
      <c r="H49" s="346">
        <f t="shared" si="84"/>
        <v>0</v>
      </c>
      <c r="I49" s="346">
        <f t="shared" si="84"/>
        <v>0</v>
      </c>
      <c r="J49" s="346">
        <f t="shared" si="84"/>
        <v>0</v>
      </c>
      <c r="K49" s="346">
        <f t="shared" si="84"/>
        <v>0</v>
      </c>
      <c r="L49" s="346">
        <f t="shared" si="84"/>
        <v>0</v>
      </c>
      <c r="M49" s="346">
        <f t="shared" si="84"/>
        <v>0</v>
      </c>
      <c r="N49" s="346">
        <f t="shared" si="84"/>
        <v>0</v>
      </c>
      <c r="O49" s="346">
        <f t="shared" si="84"/>
        <v>0</v>
      </c>
      <c r="P49" s="346">
        <f t="shared" si="84"/>
        <v>0</v>
      </c>
      <c r="Q49" s="346">
        <f t="shared" si="84"/>
        <v>0</v>
      </c>
      <c r="R49" s="346">
        <f t="shared" si="84"/>
        <v>0.01</v>
      </c>
      <c r="S49" s="346">
        <f t="shared" si="84"/>
        <v>0.02</v>
      </c>
      <c r="T49" s="346">
        <f t="shared" si="84"/>
        <v>0.03</v>
      </c>
      <c r="U49" s="346">
        <f t="shared" si="84"/>
        <v>0.04</v>
      </c>
      <c r="V49" s="346">
        <f t="shared" si="84"/>
        <v>0.05</v>
      </c>
      <c r="W49" s="346">
        <f t="shared" si="84"/>
        <v>6.0000000000000005E-2</v>
      </c>
      <c r="X49" s="346">
        <f t="shared" si="84"/>
        <v>7.0000000000000007E-2</v>
      </c>
      <c r="Y49" s="346">
        <f t="shared" si="84"/>
        <v>0.01</v>
      </c>
      <c r="Z49" s="346">
        <f t="shared" si="84"/>
        <v>0.02</v>
      </c>
      <c r="AA49" s="346">
        <f t="shared" si="84"/>
        <v>0.03</v>
      </c>
      <c r="AB49" s="346">
        <f t="shared" si="84"/>
        <v>0.04</v>
      </c>
      <c r="AC49" s="346">
        <f t="shared" si="84"/>
        <v>0.05</v>
      </c>
      <c r="AD49" s="346">
        <f t="shared" si="84"/>
        <v>6.0000000000000005E-2</v>
      </c>
      <c r="AE49" s="346">
        <f t="shared" si="84"/>
        <v>7.0000000000000007E-2</v>
      </c>
      <c r="AF49" s="346">
        <f t="shared" si="84"/>
        <v>0.08</v>
      </c>
      <c r="AG49" s="346">
        <f t="shared" si="84"/>
        <v>0.09</v>
      </c>
      <c r="AH49" s="346">
        <f t="shared" si="84"/>
        <v>9.9999999999999992E-2</v>
      </c>
      <c r="AI49" s="346">
        <f t="shared" si="84"/>
        <v>0.10999999999999999</v>
      </c>
      <c r="AJ49" s="346">
        <f t="shared" si="84"/>
        <v>0.11999999999999998</v>
      </c>
      <c r="AK49" s="346">
        <f t="shared" si="84"/>
        <v>0.12999999999999998</v>
      </c>
      <c r="AL49" s="346">
        <f t="shared" si="84"/>
        <v>0</v>
      </c>
      <c r="AM49" s="346">
        <f t="shared" si="84"/>
        <v>0</v>
      </c>
      <c r="AN49" s="346">
        <f t="shared" si="84"/>
        <v>0</v>
      </c>
      <c r="AO49" s="346">
        <f t="shared" si="84"/>
        <v>0</v>
      </c>
      <c r="AP49" s="346">
        <f t="shared" si="84"/>
        <v>0</v>
      </c>
      <c r="AQ49" s="346">
        <f t="shared" si="84"/>
        <v>0</v>
      </c>
      <c r="AR49" s="346">
        <f t="shared" si="84"/>
        <v>0</v>
      </c>
      <c r="AS49" s="346">
        <f t="shared" si="84"/>
        <v>0</v>
      </c>
      <c r="AT49" s="346">
        <f t="shared" si="84"/>
        <v>0</v>
      </c>
      <c r="AU49" s="346">
        <f t="shared" si="84"/>
        <v>0</v>
      </c>
      <c r="AV49" s="346">
        <f t="shared" si="84"/>
        <v>0</v>
      </c>
      <c r="AW49" s="346">
        <f t="shared" si="84"/>
        <v>0</v>
      </c>
      <c r="AX49" s="346">
        <f t="shared" si="84"/>
        <v>0</v>
      </c>
      <c r="AY49" s="346">
        <f t="shared" si="84"/>
        <v>0</v>
      </c>
      <c r="AZ49" s="346">
        <f t="shared" si="84"/>
        <v>0</v>
      </c>
      <c r="BA49" s="346">
        <f t="shared" si="84"/>
        <v>0</v>
      </c>
      <c r="BB49" s="346">
        <f t="shared" si="84"/>
        <v>0</v>
      </c>
      <c r="BC49" s="346">
        <f t="shared" si="84"/>
        <v>0</v>
      </c>
      <c r="BD49" s="346">
        <f t="shared" si="84"/>
        <v>0</v>
      </c>
      <c r="BE49" s="346">
        <f t="shared" si="84"/>
        <v>0</v>
      </c>
      <c r="BF49" s="346">
        <f t="shared" si="84"/>
        <v>0</v>
      </c>
      <c r="BG49" s="346">
        <f t="shared" si="84"/>
        <v>0</v>
      </c>
      <c r="BH49" s="346">
        <f t="shared" si="84"/>
        <v>0</v>
      </c>
      <c r="BI49" s="346">
        <f t="shared" si="84"/>
        <v>0</v>
      </c>
      <c r="BJ49" s="346">
        <f t="shared" si="84"/>
        <v>0</v>
      </c>
      <c r="BK49" s="346">
        <f t="shared" si="84"/>
        <v>0</v>
      </c>
      <c r="BL49" s="346">
        <f t="shared" si="84"/>
        <v>0</v>
      </c>
      <c r="BM49" s="346">
        <f t="shared" si="84"/>
        <v>0</v>
      </c>
      <c r="BN49" s="346">
        <f t="shared" si="84"/>
        <v>0</v>
      </c>
      <c r="BO49" s="346">
        <f t="shared" si="84"/>
        <v>0</v>
      </c>
      <c r="BP49" s="346">
        <f t="shared" si="84"/>
        <v>0</v>
      </c>
      <c r="BQ49" s="346">
        <f t="shared" si="84"/>
        <v>0</v>
      </c>
      <c r="BR49" s="346">
        <f t="shared" ref="BR49:CA49" si="85" xml:space="preserve"> BR$37</f>
        <v>0</v>
      </c>
      <c r="BS49" s="346">
        <f t="shared" si="85"/>
        <v>0</v>
      </c>
      <c r="BT49" s="346">
        <f t="shared" si="85"/>
        <v>0</v>
      </c>
      <c r="BU49" s="346">
        <f t="shared" si="85"/>
        <v>0</v>
      </c>
      <c r="BV49" s="346">
        <f t="shared" si="85"/>
        <v>0</v>
      </c>
      <c r="BW49" s="346">
        <f t="shared" si="85"/>
        <v>0</v>
      </c>
      <c r="BX49" s="346">
        <f t="shared" si="85"/>
        <v>0</v>
      </c>
      <c r="BY49" s="346">
        <f t="shared" si="85"/>
        <v>0</v>
      </c>
      <c r="BZ49" s="346">
        <f t="shared" si="85"/>
        <v>0</v>
      </c>
      <c r="CA49" s="346">
        <f t="shared" si="85"/>
        <v>0</v>
      </c>
    </row>
    <row r="50" spans="1:79" s="25" customFormat="1">
      <c r="A50" s="9"/>
      <c r="B50" s="1"/>
      <c r="C50" s="51"/>
      <c r="D50" s="24"/>
      <c r="E50" s="279" t="str">
        <f xml:space="preserve"> E$47</f>
        <v>Green hydrogen power consumption forecast - pre-degradation</v>
      </c>
      <c r="F50" s="279">
        <f t="shared" ref="F50:BQ50" si="86" xml:space="preserve"> F$47</f>
        <v>0</v>
      </c>
      <c r="G50" s="279" t="str">
        <f t="shared" si="86"/>
        <v>MWh</v>
      </c>
      <c r="H50" s="279">
        <f t="shared" si="86"/>
        <v>0</v>
      </c>
      <c r="I50" s="279">
        <f t="shared" si="86"/>
        <v>0</v>
      </c>
      <c r="J50" s="279">
        <f t="shared" si="86"/>
        <v>0</v>
      </c>
      <c r="K50" s="279">
        <f t="shared" si="86"/>
        <v>0</v>
      </c>
      <c r="L50" s="279">
        <f t="shared" si="86"/>
        <v>0</v>
      </c>
      <c r="M50" s="279">
        <f t="shared" si="86"/>
        <v>0</v>
      </c>
      <c r="N50" s="279">
        <f t="shared" si="86"/>
        <v>0</v>
      </c>
      <c r="O50" s="279">
        <f t="shared" si="86"/>
        <v>0</v>
      </c>
      <c r="P50" s="279">
        <f t="shared" si="86"/>
        <v>0</v>
      </c>
      <c r="Q50" s="279">
        <f t="shared" si="86"/>
        <v>0</v>
      </c>
      <c r="R50" s="279">
        <f t="shared" si="86"/>
        <v>0</v>
      </c>
      <c r="S50" s="279">
        <f t="shared" si="86"/>
        <v>0</v>
      </c>
      <c r="T50" s="279">
        <f t="shared" si="86"/>
        <v>0</v>
      </c>
      <c r="U50" s="279">
        <f t="shared" si="86"/>
        <v>0</v>
      </c>
      <c r="V50" s="279">
        <f t="shared" si="86"/>
        <v>0</v>
      </c>
      <c r="W50" s="279">
        <f t="shared" si="86"/>
        <v>0</v>
      </c>
      <c r="X50" s="279">
        <f t="shared" si="86"/>
        <v>0</v>
      </c>
      <c r="Y50" s="279">
        <f t="shared" si="86"/>
        <v>0</v>
      </c>
      <c r="Z50" s="279">
        <f t="shared" si="86"/>
        <v>0</v>
      </c>
      <c r="AA50" s="279">
        <f t="shared" si="86"/>
        <v>0</v>
      </c>
      <c r="AB50" s="279">
        <f t="shared" si="86"/>
        <v>0</v>
      </c>
      <c r="AC50" s="279">
        <f t="shared" si="86"/>
        <v>0</v>
      </c>
      <c r="AD50" s="279">
        <f t="shared" si="86"/>
        <v>0</v>
      </c>
      <c r="AE50" s="279">
        <f t="shared" si="86"/>
        <v>0</v>
      </c>
      <c r="AF50" s="279">
        <f t="shared" si="86"/>
        <v>0</v>
      </c>
      <c r="AG50" s="279">
        <f t="shared" si="86"/>
        <v>0</v>
      </c>
      <c r="AH50" s="279">
        <f t="shared" si="86"/>
        <v>0</v>
      </c>
      <c r="AI50" s="279">
        <f t="shared" si="86"/>
        <v>0</v>
      </c>
      <c r="AJ50" s="279">
        <f t="shared" si="86"/>
        <v>0</v>
      </c>
      <c r="AK50" s="279">
        <f t="shared" si="86"/>
        <v>0</v>
      </c>
      <c r="AL50" s="279">
        <f t="shared" si="86"/>
        <v>0</v>
      </c>
      <c r="AM50" s="279">
        <f t="shared" si="86"/>
        <v>0</v>
      </c>
      <c r="AN50" s="279">
        <f t="shared" si="86"/>
        <v>0</v>
      </c>
      <c r="AO50" s="279">
        <f t="shared" si="86"/>
        <v>0</v>
      </c>
      <c r="AP50" s="279">
        <f t="shared" si="86"/>
        <v>0</v>
      </c>
      <c r="AQ50" s="279">
        <f t="shared" si="86"/>
        <v>0</v>
      </c>
      <c r="AR50" s="279">
        <f t="shared" si="86"/>
        <v>0</v>
      </c>
      <c r="AS50" s="279">
        <f t="shared" si="86"/>
        <v>0</v>
      </c>
      <c r="AT50" s="279">
        <f t="shared" si="86"/>
        <v>0</v>
      </c>
      <c r="AU50" s="279">
        <f t="shared" si="86"/>
        <v>0</v>
      </c>
      <c r="AV50" s="279">
        <f t="shared" si="86"/>
        <v>0</v>
      </c>
      <c r="AW50" s="279">
        <f t="shared" si="86"/>
        <v>0</v>
      </c>
      <c r="AX50" s="279">
        <f t="shared" si="86"/>
        <v>0</v>
      </c>
      <c r="AY50" s="279">
        <f t="shared" si="86"/>
        <v>0</v>
      </c>
      <c r="AZ50" s="279">
        <f t="shared" si="86"/>
        <v>0</v>
      </c>
      <c r="BA50" s="279">
        <f t="shared" si="86"/>
        <v>0</v>
      </c>
      <c r="BB50" s="279">
        <f t="shared" si="86"/>
        <v>0</v>
      </c>
      <c r="BC50" s="279">
        <f t="shared" si="86"/>
        <v>0</v>
      </c>
      <c r="BD50" s="279">
        <f t="shared" si="86"/>
        <v>0</v>
      </c>
      <c r="BE50" s="279">
        <f t="shared" si="86"/>
        <v>0</v>
      </c>
      <c r="BF50" s="279">
        <f t="shared" si="86"/>
        <v>0</v>
      </c>
      <c r="BG50" s="279">
        <f t="shared" si="86"/>
        <v>0</v>
      </c>
      <c r="BH50" s="279">
        <f t="shared" si="86"/>
        <v>0</v>
      </c>
      <c r="BI50" s="279">
        <f t="shared" si="86"/>
        <v>0</v>
      </c>
      <c r="BJ50" s="279">
        <f t="shared" si="86"/>
        <v>0</v>
      </c>
      <c r="BK50" s="279">
        <f t="shared" si="86"/>
        <v>0</v>
      </c>
      <c r="BL50" s="279">
        <f t="shared" si="86"/>
        <v>0</v>
      </c>
      <c r="BM50" s="279">
        <f t="shared" si="86"/>
        <v>0</v>
      </c>
      <c r="BN50" s="279">
        <f t="shared" si="86"/>
        <v>0</v>
      </c>
      <c r="BO50" s="279">
        <f t="shared" si="86"/>
        <v>0</v>
      </c>
      <c r="BP50" s="279">
        <f t="shared" si="86"/>
        <v>0</v>
      </c>
      <c r="BQ50" s="279">
        <f t="shared" si="86"/>
        <v>0</v>
      </c>
      <c r="BR50" s="279">
        <f t="shared" ref="BR50:CA50" si="87" xml:space="preserve"> BR$47</f>
        <v>0</v>
      </c>
      <c r="BS50" s="279">
        <f t="shared" si="87"/>
        <v>0</v>
      </c>
      <c r="BT50" s="279">
        <f t="shared" si="87"/>
        <v>0</v>
      </c>
      <c r="BU50" s="279">
        <f t="shared" si="87"/>
        <v>0</v>
      </c>
      <c r="BV50" s="279">
        <f t="shared" si="87"/>
        <v>0</v>
      </c>
      <c r="BW50" s="279">
        <f t="shared" si="87"/>
        <v>0</v>
      </c>
      <c r="BX50" s="279">
        <f t="shared" si="87"/>
        <v>0</v>
      </c>
      <c r="BY50" s="279">
        <f t="shared" si="87"/>
        <v>0</v>
      </c>
      <c r="BZ50" s="279">
        <f t="shared" si="87"/>
        <v>0</v>
      </c>
      <c r="CA50" s="279">
        <f t="shared" si="87"/>
        <v>0</v>
      </c>
    </row>
    <row r="51" spans="1:79" s="25" customFormat="1">
      <c r="A51" s="9"/>
      <c r="B51" s="1"/>
      <c r="C51" s="51"/>
      <c r="D51" s="24"/>
      <c r="E51" s="279" t="s">
        <v>635</v>
      </c>
      <c r="F51" s="279"/>
      <c r="G51" s="279" t="s">
        <v>470</v>
      </c>
      <c r="H51" s="279"/>
      <c r="I51" s="279"/>
      <c r="J51" s="336">
        <f xml:space="preserve"> ( 1 + J49 ) * J50</f>
        <v>0</v>
      </c>
      <c r="K51" s="336">
        <f t="shared" ref="K51:BV51" si="88" xml:space="preserve"> ( 1 + K49 ) * K50</f>
        <v>0</v>
      </c>
      <c r="L51" s="336">
        <f t="shared" si="88"/>
        <v>0</v>
      </c>
      <c r="M51" s="336">
        <f t="shared" si="88"/>
        <v>0</v>
      </c>
      <c r="N51" s="336">
        <f t="shared" si="88"/>
        <v>0</v>
      </c>
      <c r="O51" s="336">
        <f t="shared" si="88"/>
        <v>0</v>
      </c>
      <c r="P51" s="336">
        <f t="shared" si="88"/>
        <v>0</v>
      </c>
      <c r="Q51" s="336">
        <f t="shared" si="88"/>
        <v>0</v>
      </c>
      <c r="R51" s="336">
        <f t="shared" si="88"/>
        <v>0</v>
      </c>
      <c r="S51" s="336">
        <f t="shared" si="88"/>
        <v>0</v>
      </c>
      <c r="T51" s="336">
        <f t="shared" si="88"/>
        <v>0</v>
      </c>
      <c r="U51" s="336">
        <f t="shared" si="88"/>
        <v>0</v>
      </c>
      <c r="V51" s="336">
        <f t="shared" si="88"/>
        <v>0</v>
      </c>
      <c r="W51" s="336">
        <f t="shared" si="88"/>
        <v>0</v>
      </c>
      <c r="X51" s="336">
        <f t="shared" si="88"/>
        <v>0</v>
      </c>
      <c r="Y51" s="336">
        <f t="shared" si="88"/>
        <v>0</v>
      </c>
      <c r="Z51" s="336">
        <f t="shared" si="88"/>
        <v>0</v>
      </c>
      <c r="AA51" s="336">
        <f t="shared" si="88"/>
        <v>0</v>
      </c>
      <c r="AB51" s="336">
        <f t="shared" si="88"/>
        <v>0</v>
      </c>
      <c r="AC51" s="336">
        <f t="shared" si="88"/>
        <v>0</v>
      </c>
      <c r="AD51" s="336">
        <f t="shared" si="88"/>
        <v>0</v>
      </c>
      <c r="AE51" s="336">
        <f t="shared" si="88"/>
        <v>0</v>
      </c>
      <c r="AF51" s="336">
        <f t="shared" si="88"/>
        <v>0</v>
      </c>
      <c r="AG51" s="336">
        <f t="shared" si="88"/>
        <v>0</v>
      </c>
      <c r="AH51" s="336">
        <f t="shared" si="88"/>
        <v>0</v>
      </c>
      <c r="AI51" s="336">
        <f t="shared" si="88"/>
        <v>0</v>
      </c>
      <c r="AJ51" s="336">
        <f t="shared" si="88"/>
        <v>0</v>
      </c>
      <c r="AK51" s="336">
        <f t="shared" si="88"/>
        <v>0</v>
      </c>
      <c r="AL51" s="336">
        <f t="shared" si="88"/>
        <v>0</v>
      </c>
      <c r="AM51" s="336">
        <f t="shared" si="88"/>
        <v>0</v>
      </c>
      <c r="AN51" s="336">
        <f t="shared" si="88"/>
        <v>0</v>
      </c>
      <c r="AO51" s="336">
        <f t="shared" si="88"/>
        <v>0</v>
      </c>
      <c r="AP51" s="336">
        <f t="shared" si="88"/>
        <v>0</v>
      </c>
      <c r="AQ51" s="336">
        <f t="shared" si="88"/>
        <v>0</v>
      </c>
      <c r="AR51" s="336">
        <f t="shared" si="88"/>
        <v>0</v>
      </c>
      <c r="AS51" s="336">
        <f t="shared" si="88"/>
        <v>0</v>
      </c>
      <c r="AT51" s="336">
        <f t="shared" si="88"/>
        <v>0</v>
      </c>
      <c r="AU51" s="336">
        <f t="shared" si="88"/>
        <v>0</v>
      </c>
      <c r="AV51" s="336">
        <f t="shared" si="88"/>
        <v>0</v>
      </c>
      <c r="AW51" s="336">
        <f t="shared" si="88"/>
        <v>0</v>
      </c>
      <c r="AX51" s="336">
        <f t="shared" si="88"/>
        <v>0</v>
      </c>
      <c r="AY51" s="336">
        <f t="shared" si="88"/>
        <v>0</v>
      </c>
      <c r="AZ51" s="336">
        <f t="shared" si="88"/>
        <v>0</v>
      </c>
      <c r="BA51" s="336">
        <f t="shared" si="88"/>
        <v>0</v>
      </c>
      <c r="BB51" s="336">
        <f t="shared" si="88"/>
        <v>0</v>
      </c>
      <c r="BC51" s="336">
        <f t="shared" si="88"/>
        <v>0</v>
      </c>
      <c r="BD51" s="336">
        <f t="shared" si="88"/>
        <v>0</v>
      </c>
      <c r="BE51" s="336">
        <f t="shared" si="88"/>
        <v>0</v>
      </c>
      <c r="BF51" s="336">
        <f t="shared" si="88"/>
        <v>0</v>
      </c>
      <c r="BG51" s="336">
        <f t="shared" si="88"/>
        <v>0</v>
      </c>
      <c r="BH51" s="336">
        <f t="shared" si="88"/>
        <v>0</v>
      </c>
      <c r="BI51" s="336">
        <f t="shared" si="88"/>
        <v>0</v>
      </c>
      <c r="BJ51" s="336">
        <f t="shared" si="88"/>
        <v>0</v>
      </c>
      <c r="BK51" s="336">
        <f t="shared" si="88"/>
        <v>0</v>
      </c>
      <c r="BL51" s="336">
        <f t="shared" si="88"/>
        <v>0</v>
      </c>
      <c r="BM51" s="336">
        <f t="shared" si="88"/>
        <v>0</v>
      </c>
      <c r="BN51" s="336">
        <f t="shared" si="88"/>
        <v>0</v>
      </c>
      <c r="BO51" s="336">
        <f t="shared" si="88"/>
        <v>0</v>
      </c>
      <c r="BP51" s="336">
        <f t="shared" si="88"/>
        <v>0</v>
      </c>
      <c r="BQ51" s="336">
        <f t="shared" si="88"/>
        <v>0</v>
      </c>
      <c r="BR51" s="336">
        <f t="shared" si="88"/>
        <v>0</v>
      </c>
      <c r="BS51" s="336">
        <f t="shared" si="88"/>
        <v>0</v>
      </c>
      <c r="BT51" s="336">
        <f t="shared" si="88"/>
        <v>0</v>
      </c>
      <c r="BU51" s="336">
        <f t="shared" si="88"/>
        <v>0</v>
      </c>
      <c r="BV51" s="336">
        <f t="shared" si="88"/>
        <v>0</v>
      </c>
      <c r="BW51" s="336">
        <f t="shared" ref="BW51:CA51" si="89" xml:space="preserve"> ( 1 + BW49 ) * BW50</f>
        <v>0</v>
      </c>
      <c r="BX51" s="336">
        <f t="shared" si="89"/>
        <v>0</v>
      </c>
      <c r="BY51" s="336">
        <f t="shared" si="89"/>
        <v>0</v>
      </c>
      <c r="BZ51" s="336">
        <f t="shared" si="89"/>
        <v>0</v>
      </c>
      <c r="CA51" s="336">
        <f t="shared" si="89"/>
        <v>0</v>
      </c>
    </row>
    <row r="52" spans="1:79" s="25" customFormat="1">
      <c r="A52" s="9"/>
      <c r="B52" s="1"/>
      <c r="C52" s="51"/>
      <c r="D52" s="24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49"/>
      <c r="R52" s="349"/>
      <c r="S52" s="349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  <c r="AT52" s="310"/>
      <c r="AU52" s="310"/>
      <c r="AV52" s="310"/>
      <c r="AW52" s="310"/>
      <c r="AX52" s="310"/>
      <c r="AY52" s="310"/>
      <c r="AZ52" s="310"/>
      <c r="BA52" s="310"/>
      <c r="BB52" s="310"/>
      <c r="BC52" s="310"/>
      <c r="BD52" s="310"/>
      <c r="BE52" s="310"/>
      <c r="BF52" s="310"/>
      <c r="BG52" s="310"/>
      <c r="BH52" s="310"/>
      <c r="BI52" s="310"/>
      <c r="BJ52" s="310"/>
      <c r="BK52" s="310"/>
      <c r="BL52" s="310"/>
      <c r="BM52" s="310"/>
      <c r="BN52" s="310"/>
      <c r="BO52" s="310"/>
      <c r="BP52" s="310"/>
      <c r="BQ52" s="310"/>
      <c r="BR52" s="310"/>
      <c r="BS52" s="310"/>
      <c r="BT52" s="310"/>
      <c r="BU52" s="310"/>
      <c r="BV52" s="310"/>
      <c r="BW52" s="310"/>
      <c r="BX52" s="310"/>
      <c r="BY52" s="310"/>
      <c r="BZ52" s="310"/>
      <c r="CA52" s="310"/>
    </row>
    <row r="53" spans="1:79" s="252" customFormat="1">
      <c r="A53" s="233"/>
      <c r="B53" s="233"/>
      <c r="C53" s="234"/>
      <c r="E53" s="465" t="str">
        <f xml:space="preserve"> Input!E$70</f>
        <v>Power price (Offshore wind PPA)</v>
      </c>
      <c r="F53" s="465">
        <f xml:space="preserve"> Input!F$70</f>
        <v>0</v>
      </c>
      <c r="G53" s="465" t="str">
        <f xml:space="preserve"> Input!G$70</f>
        <v>£ per MWh</v>
      </c>
    </row>
    <row r="54" spans="1:79" s="223" customFormat="1">
      <c r="A54" s="175"/>
      <c r="B54" s="175"/>
      <c r="C54" s="191"/>
      <c r="E54" s="397" t="str">
        <f xml:space="preserve"> Input!E$198</f>
        <v>Units in a million</v>
      </c>
      <c r="F54" s="397">
        <f xml:space="preserve"> Input!F$198</f>
        <v>1000000</v>
      </c>
      <c r="G54" s="397" t="str">
        <f xml:space="preserve"> Input!G$198</f>
        <v>units</v>
      </c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  <c r="AT54" s="397"/>
      <c r="AU54" s="397"/>
      <c r="AV54" s="397"/>
      <c r="AW54" s="397"/>
      <c r="AX54" s="397"/>
      <c r="AY54" s="397"/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397"/>
      <c r="BT54" s="397"/>
      <c r="BU54" s="397"/>
      <c r="BV54" s="397"/>
      <c r="BW54" s="397"/>
      <c r="BX54" s="397"/>
      <c r="BY54" s="397"/>
      <c r="BZ54" s="397"/>
      <c r="CA54" s="397"/>
    </row>
    <row r="55" spans="1:79" s="25" customFormat="1">
      <c r="A55" s="9"/>
      <c r="B55" s="1"/>
      <c r="C55" s="51"/>
      <c r="D55" s="24"/>
      <c r="E55" s="279" t="str">
        <f xml:space="preserve"> E$51</f>
        <v>Green hydrogen power consumption forecast</v>
      </c>
      <c r="F55" s="279">
        <f t="shared" ref="F55:BQ55" si="90" xml:space="preserve"> F$51</f>
        <v>0</v>
      </c>
      <c r="G55" s="279" t="str">
        <f t="shared" si="90"/>
        <v>MWh</v>
      </c>
      <c r="H55" s="279">
        <f t="shared" si="90"/>
        <v>0</v>
      </c>
      <c r="I55" s="279">
        <f t="shared" si="90"/>
        <v>0</v>
      </c>
      <c r="J55" s="279">
        <f t="shared" si="90"/>
        <v>0</v>
      </c>
      <c r="K55" s="279">
        <f t="shared" si="90"/>
        <v>0</v>
      </c>
      <c r="L55" s="279">
        <f t="shared" si="90"/>
        <v>0</v>
      </c>
      <c r="M55" s="279">
        <f t="shared" si="90"/>
        <v>0</v>
      </c>
      <c r="N55" s="279">
        <f t="shared" si="90"/>
        <v>0</v>
      </c>
      <c r="O55" s="279">
        <f t="shared" si="90"/>
        <v>0</v>
      </c>
      <c r="P55" s="279">
        <f t="shared" si="90"/>
        <v>0</v>
      </c>
      <c r="Q55" s="279">
        <f t="shared" si="90"/>
        <v>0</v>
      </c>
      <c r="R55" s="279">
        <f t="shared" si="90"/>
        <v>0</v>
      </c>
      <c r="S55" s="279">
        <f t="shared" si="90"/>
        <v>0</v>
      </c>
      <c r="T55" s="279">
        <f t="shared" si="90"/>
        <v>0</v>
      </c>
      <c r="U55" s="279">
        <f t="shared" si="90"/>
        <v>0</v>
      </c>
      <c r="V55" s="279">
        <f t="shared" si="90"/>
        <v>0</v>
      </c>
      <c r="W55" s="279">
        <f t="shared" si="90"/>
        <v>0</v>
      </c>
      <c r="X55" s="279">
        <f t="shared" si="90"/>
        <v>0</v>
      </c>
      <c r="Y55" s="279">
        <f t="shared" si="90"/>
        <v>0</v>
      </c>
      <c r="Z55" s="279">
        <f t="shared" si="90"/>
        <v>0</v>
      </c>
      <c r="AA55" s="279">
        <f t="shared" si="90"/>
        <v>0</v>
      </c>
      <c r="AB55" s="279">
        <f t="shared" si="90"/>
        <v>0</v>
      </c>
      <c r="AC55" s="279">
        <f t="shared" si="90"/>
        <v>0</v>
      </c>
      <c r="AD55" s="279">
        <f t="shared" si="90"/>
        <v>0</v>
      </c>
      <c r="AE55" s="279">
        <f t="shared" si="90"/>
        <v>0</v>
      </c>
      <c r="AF55" s="279">
        <f t="shared" si="90"/>
        <v>0</v>
      </c>
      <c r="AG55" s="279">
        <f t="shared" si="90"/>
        <v>0</v>
      </c>
      <c r="AH55" s="279">
        <f t="shared" si="90"/>
        <v>0</v>
      </c>
      <c r="AI55" s="279">
        <f t="shared" si="90"/>
        <v>0</v>
      </c>
      <c r="AJ55" s="279">
        <f t="shared" si="90"/>
        <v>0</v>
      </c>
      <c r="AK55" s="279">
        <f t="shared" si="90"/>
        <v>0</v>
      </c>
      <c r="AL55" s="279">
        <f t="shared" si="90"/>
        <v>0</v>
      </c>
      <c r="AM55" s="279">
        <f t="shared" si="90"/>
        <v>0</v>
      </c>
      <c r="AN55" s="279">
        <f t="shared" si="90"/>
        <v>0</v>
      </c>
      <c r="AO55" s="279">
        <f t="shared" si="90"/>
        <v>0</v>
      </c>
      <c r="AP55" s="279">
        <f t="shared" si="90"/>
        <v>0</v>
      </c>
      <c r="AQ55" s="279">
        <f t="shared" si="90"/>
        <v>0</v>
      </c>
      <c r="AR55" s="279">
        <f t="shared" si="90"/>
        <v>0</v>
      </c>
      <c r="AS55" s="279">
        <f t="shared" si="90"/>
        <v>0</v>
      </c>
      <c r="AT55" s="279">
        <f t="shared" si="90"/>
        <v>0</v>
      </c>
      <c r="AU55" s="279">
        <f t="shared" si="90"/>
        <v>0</v>
      </c>
      <c r="AV55" s="279">
        <f t="shared" si="90"/>
        <v>0</v>
      </c>
      <c r="AW55" s="279">
        <f t="shared" si="90"/>
        <v>0</v>
      </c>
      <c r="AX55" s="279">
        <f t="shared" si="90"/>
        <v>0</v>
      </c>
      <c r="AY55" s="279">
        <f t="shared" si="90"/>
        <v>0</v>
      </c>
      <c r="AZ55" s="279">
        <f t="shared" si="90"/>
        <v>0</v>
      </c>
      <c r="BA55" s="279">
        <f t="shared" si="90"/>
        <v>0</v>
      </c>
      <c r="BB55" s="279">
        <f t="shared" si="90"/>
        <v>0</v>
      </c>
      <c r="BC55" s="279">
        <f t="shared" si="90"/>
        <v>0</v>
      </c>
      <c r="BD55" s="279">
        <f t="shared" si="90"/>
        <v>0</v>
      </c>
      <c r="BE55" s="279">
        <f t="shared" si="90"/>
        <v>0</v>
      </c>
      <c r="BF55" s="279">
        <f t="shared" si="90"/>
        <v>0</v>
      </c>
      <c r="BG55" s="279">
        <f t="shared" si="90"/>
        <v>0</v>
      </c>
      <c r="BH55" s="279">
        <f t="shared" si="90"/>
        <v>0</v>
      </c>
      <c r="BI55" s="279">
        <f t="shared" si="90"/>
        <v>0</v>
      </c>
      <c r="BJ55" s="279">
        <f t="shared" si="90"/>
        <v>0</v>
      </c>
      <c r="BK55" s="279">
        <f t="shared" si="90"/>
        <v>0</v>
      </c>
      <c r="BL55" s="279">
        <f t="shared" si="90"/>
        <v>0</v>
      </c>
      <c r="BM55" s="279">
        <f t="shared" si="90"/>
        <v>0</v>
      </c>
      <c r="BN55" s="279">
        <f t="shared" si="90"/>
        <v>0</v>
      </c>
      <c r="BO55" s="279">
        <f t="shared" si="90"/>
        <v>0</v>
      </c>
      <c r="BP55" s="279">
        <f t="shared" si="90"/>
        <v>0</v>
      </c>
      <c r="BQ55" s="279">
        <f t="shared" si="90"/>
        <v>0</v>
      </c>
      <c r="BR55" s="279">
        <f t="shared" ref="BR55:CA55" si="91" xml:space="preserve"> BR$51</f>
        <v>0</v>
      </c>
      <c r="BS55" s="279">
        <f t="shared" si="91"/>
        <v>0</v>
      </c>
      <c r="BT55" s="279">
        <f t="shared" si="91"/>
        <v>0</v>
      </c>
      <c r="BU55" s="279">
        <f t="shared" si="91"/>
        <v>0</v>
      </c>
      <c r="BV55" s="279">
        <f t="shared" si="91"/>
        <v>0</v>
      </c>
      <c r="BW55" s="279">
        <f t="shared" si="91"/>
        <v>0</v>
      </c>
      <c r="BX55" s="279">
        <f t="shared" si="91"/>
        <v>0</v>
      </c>
      <c r="BY55" s="279">
        <f t="shared" si="91"/>
        <v>0</v>
      </c>
      <c r="BZ55" s="279">
        <f t="shared" si="91"/>
        <v>0</v>
      </c>
      <c r="CA55" s="279">
        <f t="shared" si="91"/>
        <v>0</v>
      </c>
    </row>
    <row r="56" spans="1:79" s="176" customFormat="1">
      <c r="A56" s="341"/>
      <c r="B56" s="341"/>
      <c r="C56" s="342"/>
      <c r="D56" s="654"/>
      <c r="E56" s="343" t="str">
        <f xml:space="preserve"> Esc!E$26</f>
        <v>Indexation factor - opcost</v>
      </c>
      <c r="F56" s="343">
        <f xml:space="preserve"> Esc!F$26</f>
        <v>0</v>
      </c>
      <c r="G56" s="343" t="str">
        <f xml:space="preserve"> Esc!G$26</f>
        <v>factor</v>
      </c>
      <c r="H56" s="343">
        <f xml:space="preserve"> Esc!H$26</f>
        <v>0</v>
      </c>
      <c r="I56" s="343">
        <f xml:space="preserve"> Esc!I$26</f>
        <v>0</v>
      </c>
      <c r="J56" s="343">
        <f xml:space="preserve"> Esc!J$26</f>
        <v>1</v>
      </c>
      <c r="K56" s="343">
        <f xml:space="preserve"> Esc!K$26</f>
        <v>1</v>
      </c>
      <c r="L56" s="343">
        <f xml:space="preserve"> Esc!L$26</f>
        <v>1</v>
      </c>
      <c r="M56" s="343">
        <f xml:space="preserve"> Esc!M$26</f>
        <v>1</v>
      </c>
      <c r="N56" s="343">
        <f xml:space="preserve"> Esc!N$26</f>
        <v>1</v>
      </c>
      <c r="O56" s="343">
        <f xml:space="preserve"> Esc!O$26</f>
        <v>1</v>
      </c>
      <c r="P56" s="343">
        <f xml:space="preserve"> Esc!P$26</f>
        <v>1</v>
      </c>
      <c r="Q56" s="343">
        <f xml:space="preserve"> Esc!Q$26</f>
        <v>1</v>
      </c>
      <c r="R56" s="343">
        <f xml:space="preserve"> Esc!R$26</f>
        <v>1</v>
      </c>
      <c r="S56" s="343">
        <f xml:space="preserve"> Esc!S$26</f>
        <v>1</v>
      </c>
      <c r="T56" s="343">
        <f xml:space="preserve"> Esc!T$26</f>
        <v>1</v>
      </c>
      <c r="U56" s="343">
        <f xml:space="preserve"> Esc!U$26</f>
        <v>1</v>
      </c>
      <c r="V56" s="343">
        <f xml:space="preserve"> Esc!V$26</f>
        <v>1</v>
      </c>
      <c r="W56" s="343">
        <f xml:space="preserve"> Esc!W$26</f>
        <v>1</v>
      </c>
      <c r="X56" s="343">
        <f xml:space="preserve"> Esc!X$26</f>
        <v>1</v>
      </c>
      <c r="Y56" s="343">
        <f xml:space="preserve"> Esc!Y$26</f>
        <v>1</v>
      </c>
      <c r="Z56" s="343">
        <f xml:space="preserve"> Esc!Z$26</f>
        <v>1</v>
      </c>
      <c r="AA56" s="343">
        <f xml:space="preserve"> Esc!AA$26</f>
        <v>1</v>
      </c>
      <c r="AB56" s="343">
        <f xml:space="preserve"> Esc!AB$26</f>
        <v>1</v>
      </c>
      <c r="AC56" s="343">
        <f xml:space="preserve"> Esc!AC$26</f>
        <v>1</v>
      </c>
      <c r="AD56" s="343">
        <f xml:space="preserve"> Esc!AD$26</f>
        <v>1</v>
      </c>
      <c r="AE56" s="343">
        <f xml:space="preserve"> Esc!AE$26</f>
        <v>1</v>
      </c>
      <c r="AF56" s="343">
        <f xml:space="preserve"> Esc!AF$26</f>
        <v>1</v>
      </c>
      <c r="AG56" s="343">
        <f xml:space="preserve"> Esc!AG$26</f>
        <v>1</v>
      </c>
      <c r="AH56" s="343">
        <f xml:space="preserve"> Esc!AH$26</f>
        <v>1</v>
      </c>
      <c r="AI56" s="343">
        <f xml:space="preserve"> Esc!AI$26</f>
        <v>1</v>
      </c>
      <c r="AJ56" s="343">
        <f xml:space="preserve"> Esc!AJ$26</f>
        <v>1</v>
      </c>
      <c r="AK56" s="343">
        <f xml:space="preserve"> Esc!AK$26</f>
        <v>1</v>
      </c>
      <c r="AL56" s="343">
        <f xml:space="preserve"> Esc!AL$26</f>
        <v>1</v>
      </c>
      <c r="AM56" s="343">
        <f xml:space="preserve"> Esc!AM$26</f>
        <v>1</v>
      </c>
      <c r="AN56" s="343">
        <f xml:space="preserve"> Esc!AN$26</f>
        <v>1</v>
      </c>
      <c r="AO56" s="343">
        <f xml:space="preserve"> Esc!AO$26</f>
        <v>1</v>
      </c>
      <c r="AP56" s="343">
        <f xml:space="preserve"> Esc!AP$26</f>
        <v>1</v>
      </c>
      <c r="AQ56" s="343">
        <f xml:space="preserve"> Esc!AQ$26</f>
        <v>1</v>
      </c>
      <c r="AR56" s="343">
        <f xml:space="preserve"> Esc!AR$26</f>
        <v>1</v>
      </c>
      <c r="AS56" s="343">
        <f xml:space="preserve"> Esc!AS$26</f>
        <v>1</v>
      </c>
      <c r="AT56" s="343">
        <f xml:space="preserve"> Esc!AT$26</f>
        <v>1</v>
      </c>
      <c r="AU56" s="343">
        <f xml:space="preserve"> Esc!AU$26</f>
        <v>1</v>
      </c>
      <c r="AV56" s="343">
        <f xml:space="preserve"> Esc!AV$26</f>
        <v>1</v>
      </c>
      <c r="AW56" s="343">
        <f xml:space="preserve"> Esc!AW$26</f>
        <v>1</v>
      </c>
      <c r="AX56" s="343">
        <f xml:space="preserve"> Esc!AX$26</f>
        <v>1</v>
      </c>
      <c r="AY56" s="343">
        <f xml:space="preserve"> Esc!AY$26</f>
        <v>1</v>
      </c>
      <c r="AZ56" s="343">
        <f xml:space="preserve"> Esc!AZ$26</f>
        <v>1</v>
      </c>
      <c r="BA56" s="343">
        <f xml:space="preserve"> Esc!BA$26</f>
        <v>1</v>
      </c>
      <c r="BB56" s="343">
        <f xml:space="preserve"> Esc!BB$26</f>
        <v>1</v>
      </c>
      <c r="BC56" s="343">
        <f xml:space="preserve"> Esc!BC$26</f>
        <v>1</v>
      </c>
      <c r="BD56" s="343">
        <f xml:space="preserve"> Esc!BD$26</f>
        <v>1</v>
      </c>
      <c r="BE56" s="343">
        <f xml:space="preserve"> Esc!BE$26</f>
        <v>1</v>
      </c>
      <c r="BF56" s="343">
        <f xml:space="preserve"> Esc!BF$26</f>
        <v>1</v>
      </c>
      <c r="BG56" s="343">
        <f xml:space="preserve"> Esc!BG$26</f>
        <v>1</v>
      </c>
      <c r="BH56" s="343">
        <f xml:space="preserve"> Esc!BH$26</f>
        <v>1</v>
      </c>
      <c r="BI56" s="343">
        <f xml:space="preserve"> Esc!BI$26</f>
        <v>1</v>
      </c>
      <c r="BJ56" s="343">
        <f xml:space="preserve"> Esc!BJ$26</f>
        <v>1</v>
      </c>
      <c r="BK56" s="343">
        <f xml:space="preserve"> Esc!BK$26</f>
        <v>1</v>
      </c>
      <c r="BL56" s="343">
        <f xml:space="preserve"> Esc!BL$26</f>
        <v>1</v>
      </c>
      <c r="BM56" s="343">
        <f xml:space="preserve"> Esc!BM$26</f>
        <v>1</v>
      </c>
      <c r="BN56" s="343">
        <f xml:space="preserve"> Esc!BN$26</f>
        <v>1</v>
      </c>
      <c r="BO56" s="343">
        <f xml:space="preserve"> Esc!BO$26</f>
        <v>1</v>
      </c>
      <c r="BP56" s="343">
        <f xml:space="preserve"> Esc!BP$26</f>
        <v>1</v>
      </c>
      <c r="BQ56" s="343">
        <f xml:space="preserve"> Esc!BQ$26</f>
        <v>1</v>
      </c>
      <c r="BR56" s="343">
        <f xml:space="preserve"> Esc!BR$26</f>
        <v>1</v>
      </c>
      <c r="BS56" s="343">
        <f xml:space="preserve"> Esc!BS$26</f>
        <v>1</v>
      </c>
      <c r="BT56" s="343">
        <f xml:space="preserve"> Esc!BT$26</f>
        <v>1</v>
      </c>
      <c r="BU56" s="343">
        <f xml:space="preserve"> Esc!BU$26</f>
        <v>1</v>
      </c>
      <c r="BV56" s="343">
        <f xml:space="preserve"> Esc!BV$26</f>
        <v>1</v>
      </c>
      <c r="BW56" s="343">
        <f xml:space="preserve"> Esc!BW$26</f>
        <v>1</v>
      </c>
      <c r="BX56" s="343">
        <f xml:space="preserve"> Esc!BX$26</f>
        <v>1</v>
      </c>
      <c r="BY56" s="343">
        <f xml:space="preserve"> Esc!BY$26</f>
        <v>1</v>
      </c>
      <c r="BZ56" s="343">
        <f xml:space="preserve"> Esc!BZ$26</f>
        <v>1</v>
      </c>
      <c r="CA56" s="343">
        <f xml:space="preserve"> Esc!CA$26</f>
        <v>1</v>
      </c>
    </row>
    <row r="57" spans="1:79" s="705" customFormat="1">
      <c r="A57" s="712"/>
      <c r="B57" s="712"/>
      <c r="C57" s="713"/>
      <c r="D57" s="714"/>
      <c r="E57" s="705" t="s">
        <v>643</v>
      </c>
      <c r="G57" s="705" t="s">
        <v>560</v>
      </c>
      <c r="H57" s="705">
        <f xml:space="preserve"> SUM(J57:CA57)</f>
        <v>0</v>
      </c>
      <c r="J57" s="705">
        <f xml:space="preserve"> $F53 * J55 * J56 / $F54</f>
        <v>0</v>
      </c>
      <c r="K57" s="705">
        <f t="shared" ref="K57:BV57" si="92" xml:space="preserve"> $F53 * K55 * K56 / $F54</f>
        <v>0</v>
      </c>
      <c r="L57" s="705">
        <f t="shared" si="92"/>
        <v>0</v>
      </c>
      <c r="M57" s="705">
        <f t="shared" si="92"/>
        <v>0</v>
      </c>
      <c r="N57" s="705">
        <f t="shared" si="92"/>
        <v>0</v>
      </c>
      <c r="O57" s="705">
        <f t="shared" si="92"/>
        <v>0</v>
      </c>
      <c r="P57" s="705">
        <f t="shared" si="92"/>
        <v>0</v>
      </c>
      <c r="Q57" s="705">
        <f t="shared" si="92"/>
        <v>0</v>
      </c>
      <c r="R57" s="705">
        <f t="shared" si="92"/>
        <v>0</v>
      </c>
      <c r="S57" s="705">
        <f t="shared" si="92"/>
        <v>0</v>
      </c>
      <c r="T57" s="705">
        <f t="shared" si="92"/>
        <v>0</v>
      </c>
      <c r="U57" s="705">
        <f t="shared" si="92"/>
        <v>0</v>
      </c>
      <c r="V57" s="705">
        <f t="shared" si="92"/>
        <v>0</v>
      </c>
      <c r="W57" s="705">
        <f t="shared" si="92"/>
        <v>0</v>
      </c>
      <c r="X57" s="705">
        <f t="shared" si="92"/>
        <v>0</v>
      </c>
      <c r="Y57" s="705">
        <f t="shared" si="92"/>
        <v>0</v>
      </c>
      <c r="Z57" s="705">
        <f t="shared" si="92"/>
        <v>0</v>
      </c>
      <c r="AA57" s="705">
        <f t="shared" si="92"/>
        <v>0</v>
      </c>
      <c r="AB57" s="705">
        <f t="shared" si="92"/>
        <v>0</v>
      </c>
      <c r="AC57" s="705">
        <f t="shared" si="92"/>
        <v>0</v>
      </c>
      <c r="AD57" s="705">
        <f t="shared" si="92"/>
        <v>0</v>
      </c>
      <c r="AE57" s="705">
        <f t="shared" si="92"/>
        <v>0</v>
      </c>
      <c r="AF57" s="705">
        <f t="shared" si="92"/>
        <v>0</v>
      </c>
      <c r="AG57" s="705">
        <f t="shared" si="92"/>
        <v>0</v>
      </c>
      <c r="AH57" s="705">
        <f t="shared" si="92"/>
        <v>0</v>
      </c>
      <c r="AI57" s="705">
        <f t="shared" si="92"/>
        <v>0</v>
      </c>
      <c r="AJ57" s="705">
        <f t="shared" si="92"/>
        <v>0</v>
      </c>
      <c r="AK57" s="705">
        <f t="shared" si="92"/>
        <v>0</v>
      </c>
      <c r="AL57" s="705">
        <f t="shared" si="92"/>
        <v>0</v>
      </c>
      <c r="AM57" s="705">
        <f t="shared" si="92"/>
        <v>0</v>
      </c>
      <c r="AN57" s="705">
        <f t="shared" si="92"/>
        <v>0</v>
      </c>
      <c r="AO57" s="705">
        <f t="shared" si="92"/>
        <v>0</v>
      </c>
      <c r="AP57" s="705">
        <f t="shared" si="92"/>
        <v>0</v>
      </c>
      <c r="AQ57" s="705">
        <f t="shared" si="92"/>
        <v>0</v>
      </c>
      <c r="AR57" s="705">
        <f t="shared" si="92"/>
        <v>0</v>
      </c>
      <c r="AS57" s="705">
        <f t="shared" si="92"/>
        <v>0</v>
      </c>
      <c r="AT57" s="705">
        <f t="shared" si="92"/>
        <v>0</v>
      </c>
      <c r="AU57" s="705">
        <f t="shared" si="92"/>
        <v>0</v>
      </c>
      <c r="AV57" s="705">
        <f t="shared" si="92"/>
        <v>0</v>
      </c>
      <c r="AW57" s="705">
        <f t="shared" si="92"/>
        <v>0</v>
      </c>
      <c r="AX57" s="705">
        <f t="shared" si="92"/>
        <v>0</v>
      </c>
      <c r="AY57" s="705">
        <f t="shared" si="92"/>
        <v>0</v>
      </c>
      <c r="AZ57" s="705">
        <f t="shared" si="92"/>
        <v>0</v>
      </c>
      <c r="BA57" s="705">
        <f t="shared" si="92"/>
        <v>0</v>
      </c>
      <c r="BB57" s="705">
        <f t="shared" si="92"/>
        <v>0</v>
      </c>
      <c r="BC57" s="705">
        <f t="shared" si="92"/>
        <v>0</v>
      </c>
      <c r="BD57" s="705">
        <f t="shared" si="92"/>
        <v>0</v>
      </c>
      <c r="BE57" s="705">
        <f t="shared" si="92"/>
        <v>0</v>
      </c>
      <c r="BF57" s="705">
        <f t="shared" si="92"/>
        <v>0</v>
      </c>
      <c r="BG57" s="705">
        <f t="shared" si="92"/>
        <v>0</v>
      </c>
      <c r="BH57" s="705">
        <f t="shared" si="92"/>
        <v>0</v>
      </c>
      <c r="BI57" s="705">
        <f t="shared" si="92"/>
        <v>0</v>
      </c>
      <c r="BJ57" s="705">
        <f t="shared" si="92"/>
        <v>0</v>
      </c>
      <c r="BK57" s="705">
        <f t="shared" si="92"/>
        <v>0</v>
      </c>
      <c r="BL57" s="705">
        <f t="shared" si="92"/>
        <v>0</v>
      </c>
      <c r="BM57" s="705">
        <f t="shared" si="92"/>
        <v>0</v>
      </c>
      <c r="BN57" s="705">
        <f t="shared" si="92"/>
        <v>0</v>
      </c>
      <c r="BO57" s="705">
        <f t="shared" si="92"/>
        <v>0</v>
      </c>
      <c r="BP57" s="705">
        <f t="shared" si="92"/>
        <v>0</v>
      </c>
      <c r="BQ57" s="705">
        <f t="shared" si="92"/>
        <v>0</v>
      </c>
      <c r="BR57" s="705">
        <f t="shared" si="92"/>
        <v>0</v>
      </c>
      <c r="BS57" s="705">
        <f t="shared" si="92"/>
        <v>0</v>
      </c>
      <c r="BT57" s="705">
        <f t="shared" si="92"/>
        <v>0</v>
      </c>
      <c r="BU57" s="705">
        <f t="shared" si="92"/>
        <v>0</v>
      </c>
      <c r="BV57" s="705">
        <f t="shared" si="92"/>
        <v>0</v>
      </c>
      <c r="BW57" s="705">
        <f t="shared" ref="BW57:CA57" si="93" xml:space="preserve"> $F53 * BW55 * BW56 / $F54</f>
        <v>0</v>
      </c>
      <c r="BX57" s="705">
        <f t="shared" si="93"/>
        <v>0</v>
      </c>
      <c r="BY57" s="705">
        <f t="shared" si="93"/>
        <v>0</v>
      </c>
      <c r="BZ57" s="705">
        <f t="shared" si="93"/>
        <v>0</v>
      </c>
      <c r="CA57" s="705">
        <f t="shared" si="93"/>
        <v>0</v>
      </c>
    </row>
    <row r="58" spans="1:79"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  <c r="BI58" s="344"/>
      <c r="BJ58" s="344"/>
      <c r="BK58" s="344"/>
      <c r="BL58" s="344"/>
      <c r="BM58" s="344"/>
      <c r="BN58" s="344"/>
      <c r="BO58" s="344"/>
      <c r="BP58" s="344"/>
      <c r="BQ58" s="344"/>
      <c r="BR58" s="344"/>
      <c r="BS58" s="344"/>
      <c r="BT58" s="344"/>
      <c r="BU58" s="344"/>
      <c r="BV58" s="344"/>
      <c r="BW58" s="344"/>
      <c r="BX58" s="344"/>
      <c r="BY58" s="344"/>
      <c r="BZ58" s="344"/>
      <c r="CA58" s="344"/>
    </row>
    <row r="59" spans="1:79" s="25" customFormat="1">
      <c r="A59" s="9"/>
      <c r="B59" s="1"/>
      <c r="C59" s="51" t="s">
        <v>471</v>
      </c>
      <c r="D59" s="24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49"/>
      <c r="R59" s="349"/>
      <c r="S59" s="349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  <c r="AU59" s="310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0"/>
      <c r="BG59" s="310"/>
      <c r="BH59" s="310"/>
      <c r="BI59" s="310"/>
      <c r="BJ59" s="310"/>
      <c r="BK59" s="310"/>
      <c r="BL59" s="310"/>
      <c r="BM59" s="310"/>
      <c r="BN59" s="310"/>
      <c r="BO59" s="310"/>
      <c r="BP59" s="310"/>
      <c r="BQ59" s="310"/>
      <c r="BR59" s="310"/>
      <c r="BS59" s="310"/>
      <c r="BT59" s="310"/>
      <c r="BU59" s="310"/>
      <c r="BV59" s="310"/>
      <c r="BW59" s="310"/>
      <c r="BX59" s="310"/>
      <c r="BY59" s="310"/>
      <c r="BZ59" s="310"/>
      <c r="CA59" s="310"/>
    </row>
    <row r="60" spans="1:79" s="25" customFormat="1">
      <c r="A60" s="9"/>
      <c r="B60" s="1"/>
      <c r="C60" s="51"/>
      <c r="D60" s="24"/>
      <c r="E60" s="279" t="str">
        <f xml:space="preserve"> E$31</f>
        <v>Blue hydrogen power consumption cost POS</v>
      </c>
      <c r="F60" s="279">
        <f t="shared" ref="F60:BQ60" si="94" xml:space="preserve"> F$31</f>
        <v>0</v>
      </c>
      <c r="G60" s="279" t="str">
        <f t="shared" si="94"/>
        <v>£ MM</v>
      </c>
      <c r="H60" s="279">
        <f t="shared" si="94"/>
        <v>810.46061100475447</v>
      </c>
      <c r="I60" s="279">
        <f t="shared" si="94"/>
        <v>0</v>
      </c>
      <c r="J60" s="279">
        <f t="shared" si="94"/>
        <v>0</v>
      </c>
      <c r="K60" s="279">
        <f t="shared" si="94"/>
        <v>0</v>
      </c>
      <c r="L60" s="279">
        <f t="shared" si="94"/>
        <v>0</v>
      </c>
      <c r="M60" s="279">
        <f t="shared" si="94"/>
        <v>0</v>
      </c>
      <c r="N60" s="279">
        <f t="shared" si="94"/>
        <v>0</v>
      </c>
      <c r="O60" s="279">
        <f t="shared" si="94"/>
        <v>0</v>
      </c>
      <c r="P60" s="279">
        <f t="shared" si="94"/>
        <v>0</v>
      </c>
      <c r="Q60" s="279">
        <f t="shared" si="94"/>
        <v>0</v>
      </c>
      <c r="R60" s="279">
        <f t="shared" si="94"/>
        <v>40.495294047465492</v>
      </c>
      <c r="S60" s="279">
        <f t="shared" si="94"/>
        <v>40.495294047465492</v>
      </c>
      <c r="T60" s="279">
        <f t="shared" si="94"/>
        <v>40.606240058554441</v>
      </c>
      <c r="U60" s="279">
        <f t="shared" si="94"/>
        <v>40.495294047465492</v>
      </c>
      <c r="V60" s="279">
        <f t="shared" si="94"/>
        <v>40.495294047465492</v>
      </c>
      <c r="W60" s="279">
        <f t="shared" si="94"/>
        <v>40.495294047465492</v>
      </c>
      <c r="X60" s="279">
        <f t="shared" si="94"/>
        <v>40.606240058554441</v>
      </c>
      <c r="Y60" s="279">
        <f t="shared" si="94"/>
        <v>40.495294047465492</v>
      </c>
      <c r="Z60" s="279">
        <f t="shared" si="94"/>
        <v>40.495294047465492</v>
      </c>
      <c r="AA60" s="279">
        <f t="shared" si="94"/>
        <v>40.495294047465492</v>
      </c>
      <c r="AB60" s="279">
        <f t="shared" si="94"/>
        <v>40.606240058554441</v>
      </c>
      <c r="AC60" s="279">
        <f t="shared" si="94"/>
        <v>40.495294047465492</v>
      </c>
      <c r="AD60" s="279">
        <f t="shared" si="94"/>
        <v>40.495294047465492</v>
      </c>
      <c r="AE60" s="279">
        <f t="shared" si="94"/>
        <v>40.495294047465492</v>
      </c>
      <c r="AF60" s="279">
        <f t="shared" si="94"/>
        <v>40.606240058554441</v>
      </c>
      <c r="AG60" s="279">
        <f t="shared" si="94"/>
        <v>40.495294047465492</v>
      </c>
      <c r="AH60" s="279">
        <f t="shared" si="94"/>
        <v>40.495294047465492</v>
      </c>
      <c r="AI60" s="279">
        <f t="shared" si="94"/>
        <v>40.495294047465492</v>
      </c>
      <c r="AJ60" s="279">
        <f t="shared" si="94"/>
        <v>40.606240058554441</v>
      </c>
      <c r="AK60" s="279">
        <f t="shared" si="94"/>
        <v>40.495294047465492</v>
      </c>
      <c r="AL60" s="279">
        <f t="shared" si="94"/>
        <v>0</v>
      </c>
      <c r="AM60" s="279">
        <f t="shared" si="94"/>
        <v>0</v>
      </c>
      <c r="AN60" s="279">
        <f t="shared" si="94"/>
        <v>0</v>
      </c>
      <c r="AO60" s="279">
        <f t="shared" si="94"/>
        <v>0</v>
      </c>
      <c r="AP60" s="279">
        <f t="shared" si="94"/>
        <v>0</v>
      </c>
      <c r="AQ60" s="279">
        <f t="shared" si="94"/>
        <v>0</v>
      </c>
      <c r="AR60" s="279">
        <f t="shared" si="94"/>
        <v>0</v>
      </c>
      <c r="AS60" s="279">
        <f t="shared" si="94"/>
        <v>0</v>
      </c>
      <c r="AT60" s="279">
        <f t="shared" si="94"/>
        <v>0</v>
      </c>
      <c r="AU60" s="279">
        <f t="shared" si="94"/>
        <v>0</v>
      </c>
      <c r="AV60" s="279">
        <f t="shared" si="94"/>
        <v>0</v>
      </c>
      <c r="AW60" s="279">
        <f t="shared" si="94"/>
        <v>0</v>
      </c>
      <c r="AX60" s="279">
        <f t="shared" si="94"/>
        <v>0</v>
      </c>
      <c r="AY60" s="279">
        <f t="shared" si="94"/>
        <v>0</v>
      </c>
      <c r="AZ60" s="279">
        <f t="shared" si="94"/>
        <v>0</v>
      </c>
      <c r="BA60" s="279">
        <f t="shared" si="94"/>
        <v>0</v>
      </c>
      <c r="BB60" s="279">
        <f t="shared" si="94"/>
        <v>0</v>
      </c>
      <c r="BC60" s="279">
        <f t="shared" si="94"/>
        <v>0</v>
      </c>
      <c r="BD60" s="279">
        <f t="shared" si="94"/>
        <v>0</v>
      </c>
      <c r="BE60" s="279">
        <f t="shared" si="94"/>
        <v>0</v>
      </c>
      <c r="BF60" s="279">
        <f t="shared" si="94"/>
        <v>0</v>
      </c>
      <c r="BG60" s="279">
        <f t="shared" si="94"/>
        <v>0</v>
      </c>
      <c r="BH60" s="279">
        <f t="shared" si="94"/>
        <v>0</v>
      </c>
      <c r="BI60" s="279">
        <f t="shared" si="94"/>
        <v>0</v>
      </c>
      <c r="BJ60" s="279">
        <f t="shared" si="94"/>
        <v>0</v>
      </c>
      <c r="BK60" s="279">
        <f t="shared" si="94"/>
        <v>0</v>
      </c>
      <c r="BL60" s="279">
        <f t="shared" si="94"/>
        <v>0</v>
      </c>
      <c r="BM60" s="279">
        <f t="shared" si="94"/>
        <v>0</v>
      </c>
      <c r="BN60" s="279">
        <f t="shared" si="94"/>
        <v>0</v>
      </c>
      <c r="BO60" s="279">
        <f t="shared" si="94"/>
        <v>0</v>
      </c>
      <c r="BP60" s="279">
        <f t="shared" si="94"/>
        <v>0</v>
      </c>
      <c r="BQ60" s="279">
        <f t="shared" si="94"/>
        <v>0</v>
      </c>
      <c r="BR60" s="279">
        <f t="shared" ref="BR60:CA60" si="95" xml:space="preserve"> BR$31</f>
        <v>0</v>
      </c>
      <c r="BS60" s="279">
        <f t="shared" si="95"/>
        <v>0</v>
      </c>
      <c r="BT60" s="279">
        <f t="shared" si="95"/>
        <v>0</v>
      </c>
      <c r="BU60" s="279">
        <f t="shared" si="95"/>
        <v>0</v>
      </c>
      <c r="BV60" s="279">
        <f t="shared" si="95"/>
        <v>0</v>
      </c>
      <c r="BW60" s="279">
        <f t="shared" si="95"/>
        <v>0</v>
      </c>
      <c r="BX60" s="279">
        <f t="shared" si="95"/>
        <v>0</v>
      </c>
      <c r="BY60" s="279">
        <f t="shared" si="95"/>
        <v>0</v>
      </c>
      <c r="BZ60" s="279">
        <f t="shared" si="95"/>
        <v>0</v>
      </c>
      <c r="CA60" s="279">
        <f t="shared" si="95"/>
        <v>0</v>
      </c>
    </row>
    <row r="61" spans="1:79" s="25" customFormat="1">
      <c r="A61" s="9"/>
      <c r="B61" s="1"/>
      <c r="C61" s="51"/>
      <c r="D61" s="24"/>
      <c r="E61" s="279" t="str">
        <f xml:space="preserve"> E$57</f>
        <v>Green hydrogen power consumption cost POS</v>
      </c>
      <c r="F61" s="279">
        <f t="shared" ref="F61:BQ61" si="96" xml:space="preserve"> F$57</f>
        <v>0</v>
      </c>
      <c r="G61" s="279" t="str">
        <f t="shared" si="96"/>
        <v>£ MM</v>
      </c>
      <c r="H61" s="279">
        <f t="shared" si="96"/>
        <v>0</v>
      </c>
      <c r="I61" s="279">
        <f t="shared" si="96"/>
        <v>0</v>
      </c>
      <c r="J61" s="279">
        <f t="shared" si="96"/>
        <v>0</v>
      </c>
      <c r="K61" s="279">
        <f t="shared" si="96"/>
        <v>0</v>
      </c>
      <c r="L61" s="279">
        <f t="shared" si="96"/>
        <v>0</v>
      </c>
      <c r="M61" s="279">
        <f t="shared" si="96"/>
        <v>0</v>
      </c>
      <c r="N61" s="279">
        <f t="shared" si="96"/>
        <v>0</v>
      </c>
      <c r="O61" s="279">
        <f t="shared" si="96"/>
        <v>0</v>
      </c>
      <c r="P61" s="279">
        <f t="shared" si="96"/>
        <v>0</v>
      </c>
      <c r="Q61" s="279">
        <f t="shared" si="96"/>
        <v>0</v>
      </c>
      <c r="R61" s="279">
        <f t="shared" si="96"/>
        <v>0</v>
      </c>
      <c r="S61" s="279">
        <f t="shared" si="96"/>
        <v>0</v>
      </c>
      <c r="T61" s="279">
        <f t="shared" si="96"/>
        <v>0</v>
      </c>
      <c r="U61" s="279">
        <f t="shared" si="96"/>
        <v>0</v>
      </c>
      <c r="V61" s="279">
        <f t="shared" si="96"/>
        <v>0</v>
      </c>
      <c r="W61" s="279">
        <f t="shared" si="96"/>
        <v>0</v>
      </c>
      <c r="X61" s="279">
        <f t="shared" si="96"/>
        <v>0</v>
      </c>
      <c r="Y61" s="279">
        <f t="shared" si="96"/>
        <v>0</v>
      </c>
      <c r="Z61" s="279">
        <f t="shared" si="96"/>
        <v>0</v>
      </c>
      <c r="AA61" s="279">
        <f t="shared" si="96"/>
        <v>0</v>
      </c>
      <c r="AB61" s="279">
        <f t="shared" si="96"/>
        <v>0</v>
      </c>
      <c r="AC61" s="279">
        <f t="shared" si="96"/>
        <v>0</v>
      </c>
      <c r="AD61" s="279">
        <f t="shared" si="96"/>
        <v>0</v>
      </c>
      <c r="AE61" s="279">
        <f t="shared" si="96"/>
        <v>0</v>
      </c>
      <c r="AF61" s="279">
        <f t="shared" si="96"/>
        <v>0</v>
      </c>
      <c r="AG61" s="279">
        <f t="shared" si="96"/>
        <v>0</v>
      </c>
      <c r="AH61" s="279">
        <f t="shared" si="96"/>
        <v>0</v>
      </c>
      <c r="AI61" s="279">
        <f t="shared" si="96"/>
        <v>0</v>
      </c>
      <c r="AJ61" s="279">
        <f t="shared" si="96"/>
        <v>0</v>
      </c>
      <c r="AK61" s="279">
        <f t="shared" si="96"/>
        <v>0</v>
      </c>
      <c r="AL61" s="279">
        <f t="shared" si="96"/>
        <v>0</v>
      </c>
      <c r="AM61" s="279">
        <f t="shared" si="96"/>
        <v>0</v>
      </c>
      <c r="AN61" s="279">
        <f t="shared" si="96"/>
        <v>0</v>
      </c>
      <c r="AO61" s="279">
        <f t="shared" si="96"/>
        <v>0</v>
      </c>
      <c r="AP61" s="279">
        <f t="shared" si="96"/>
        <v>0</v>
      </c>
      <c r="AQ61" s="279">
        <f t="shared" si="96"/>
        <v>0</v>
      </c>
      <c r="AR61" s="279">
        <f t="shared" si="96"/>
        <v>0</v>
      </c>
      <c r="AS61" s="279">
        <f t="shared" si="96"/>
        <v>0</v>
      </c>
      <c r="AT61" s="279">
        <f t="shared" si="96"/>
        <v>0</v>
      </c>
      <c r="AU61" s="279">
        <f t="shared" si="96"/>
        <v>0</v>
      </c>
      <c r="AV61" s="279">
        <f t="shared" si="96"/>
        <v>0</v>
      </c>
      <c r="AW61" s="279">
        <f t="shared" si="96"/>
        <v>0</v>
      </c>
      <c r="AX61" s="279">
        <f t="shared" si="96"/>
        <v>0</v>
      </c>
      <c r="AY61" s="279">
        <f t="shared" si="96"/>
        <v>0</v>
      </c>
      <c r="AZ61" s="279">
        <f t="shared" si="96"/>
        <v>0</v>
      </c>
      <c r="BA61" s="279">
        <f t="shared" si="96"/>
        <v>0</v>
      </c>
      <c r="BB61" s="279">
        <f t="shared" si="96"/>
        <v>0</v>
      </c>
      <c r="BC61" s="279">
        <f t="shared" si="96"/>
        <v>0</v>
      </c>
      <c r="BD61" s="279">
        <f t="shared" si="96"/>
        <v>0</v>
      </c>
      <c r="BE61" s="279">
        <f t="shared" si="96"/>
        <v>0</v>
      </c>
      <c r="BF61" s="279">
        <f t="shared" si="96"/>
        <v>0</v>
      </c>
      <c r="BG61" s="279">
        <f t="shared" si="96"/>
        <v>0</v>
      </c>
      <c r="BH61" s="279">
        <f t="shared" si="96"/>
        <v>0</v>
      </c>
      <c r="BI61" s="279">
        <f t="shared" si="96"/>
        <v>0</v>
      </c>
      <c r="BJ61" s="279">
        <f t="shared" si="96"/>
        <v>0</v>
      </c>
      <c r="BK61" s="279">
        <f t="shared" si="96"/>
        <v>0</v>
      </c>
      <c r="BL61" s="279">
        <f t="shared" si="96"/>
        <v>0</v>
      </c>
      <c r="BM61" s="279">
        <f t="shared" si="96"/>
        <v>0</v>
      </c>
      <c r="BN61" s="279">
        <f t="shared" si="96"/>
        <v>0</v>
      </c>
      <c r="BO61" s="279">
        <f t="shared" si="96"/>
        <v>0</v>
      </c>
      <c r="BP61" s="279">
        <f t="shared" si="96"/>
        <v>0</v>
      </c>
      <c r="BQ61" s="279">
        <f t="shared" si="96"/>
        <v>0</v>
      </c>
      <c r="BR61" s="279">
        <f t="shared" ref="BR61:CA61" si="97" xml:space="preserve"> BR$57</f>
        <v>0</v>
      </c>
      <c r="BS61" s="279">
        <f t="shared" si="97"/>
        <v>0</v>
      </c>
      <c r="BT61" s="279">
        <f t="shared" si="97"/>
        <v>0</v>
      </c>
      <c r="BU61" s="279">
        <f t="shared" si="97"/>
        <v>0</v>
      </c>
      <c r="BV61" s="279">
        <f t="shared" si="97"/>
        <v>0</v>
      </c>
      <c r="BW61" s="279">
        <f t="shared" si="97"/>
        <v>0</v>
      </c>
      <c r="BX61" s="279">
        <f t="shared" si="97"/>
        <v>0</v>
      </c>
      <c r="BY61" s="279">
        <f t="shared" si="97"/>
        <v>0</v>
      </c>
      <c r="BZ61" s="279">
        <f t="shared" si="97"/>
        <v>0</v>
      </c>
      <c r="CA61" s="279">
        <f t="shared" si="97"/>
        <v>0</v>
      </c>
    </row>
    <row r="62" spans="1:79" s="18" customFormat="1">
      <c r="A62" s="1"/>
      <c r="B62" s="1"/>
      <c r="C62" s="51"/>
      <c r="D62" s="52"/>
      <c r="E62" s="386" t="s">
        <v>522</v>
      </c>
      <c r="F62" s="386"/>
      <c r="G62" s="386" t="s">
        <v>560</v>
      </c>
      <c r="H62" s="386">
        <f xml:space="preserve"> SUM(J62:CA62)</f>
        <v>810.46061100475447</v>
      </c>
      <c r="I62" s="386"/>
      <c r="J62" s="386">
        <f>SUM(J60:J61)</f>
        <v>0</v>
      </c>
      <c r="K62" s="386">
        <f t="shared" ref="K62:BV62" si="98">SUM(K60:K61)</f>
        <v>0</v>
      </c>
      <c r="L62" s="386">
        <f t="shared" si="98"/>
        <v>0</v>
      </c>
      <c r="M62" s="386">
        <f t="shared" si="98"/>
        <v>0</v>
      </c>
      <c r="N62" s="386">
        <f t="shared" si="98"/>
        <v>0</v>
      </c>
      <c r="O62" s="386">
        <f t="shared" si="98"/>
        <v>0</v>
      </c>
      <c r="P62" s="386">
        <f t="shared" si="98"/>
        <v>0</v>
      </c>
      <c r="Q62" s="386">
        <f t="shared" si="98"/>
        <v>0</v>
      </c>
      <c r="R62" s="386">
        <f t="shared" si="98"/>
        <v>40.495294047465492</v>
      </c>
      <c r="S62" s="386">
        <f t="shared" si="98"/>
        <v>40.495294047465492</v>
      </c>
      <c r="T62" s="386">
        <f t="shared" si="98"/>
        <v>40.606240058554441</v>
      </c>
      <c r="U62" s="386">
        <f t="shared" si="98"/>
        <v>40.495294047465492</v>
      </c>
      <c r="V62" s="386">
        <f t="shared" si="98"/>
        <v>40.495294047465492</v>
      </c>
      <c r="W62" s="386">
        <f t="shared" si="98"/>
        <v>40.495294047465492</v>
      </c>
      <c r="X62" s="386">
        <f t="shared" si="98"/>
        <v>40.606240058554441</v>
      </c>
      <c r="Y62" s="386">
        <f t="shared" si="98"/>
        <v>40.495294047465492</v>
      </c>
      <c r="Z62" s="386">
        <f t="shared" si="98"/>
        <v>40.495294047465492</v>
      </c>
      <c r="AA62" s="386">
        <f t="shared" si="98"/>
        <v>40.495294047465492</v>
      </c>
      <c r="AB62" s="386">
        <f t="shared" si="98"/>
        <v>40.606240058554441</v>
      </c>
      <c r="AC62" s="386">
        <f t="shared" si="98"/>
        <v>40.495294047465492</v>
      </c>
      <c r="AD62" s="386">
        <f t="shared" si="98"/>
        <v>40.495294047465492</v>
      </c>
      <c r="AE62" s="386">
        <f t="shared" si="98"/>
        <v>40.495294047465492</v>
      </c>
      <c r="AF62" s="386">
        <f t="shared" si="98"/>
        <v>40.606240058554441</v>
      </c>
      <c r="AG62" s="386">
        <f t="shared" si="98"/>
        <v>40.495294047465492</v>
      </c>
      <c r="AH62" s="386">
        <f t="shared" si="98"/>
        <v>40.495294047465492</v>
      </c>
      <c r="AI62" s="386">
        <f t="shared" si="98"/>
        <v>40.495294047465492</v>
      </c>
      <c r="AJ62" s="386">
        <f t="shared" si="98"/>
        <v>40.606240058554441</v>
      </c>
      <c r="AK62" s="386">
        <f t="shared" si="98"/>
        <v>40.495294047465492</v>
      </c>
      <c r="AL62" s="386">
        <f t="shared" si="98"/>
        <v>0</v>
      </c>
      <c r="AM62" s="386">
        <f t="shared" si="98"/>
        <v>0</v>
      </c>
      <c r="AN62" s="386">
        <f t="shared" si="98"/>
        <v>0</v>
      </c>
      <c r="AO62" s="386">
        <f t="shared" si="98"/>
        <v>0</v>
      </c>
      <c r="AP62" s="386">
        <f t="shared" si="98"/>
        <v>0</v>
      </c>
      <c r="AQ62" s="386">
        <f t="shared" si="98"/>
        <v>0</v>
      </c>
      <c r="AR62" s="386">
        <f t="shared" si="98"/>
        <v>0</v>
      </c>
      <c r="AS62" s="386">
        <f t="shared" si="98"/>
        <v>0</v>
      </c>
      <c r="AT62" s="386">
        <f t="shared" si="98"/>
        <v>0</v>
      </c>
      <c r="AU62" s="386">
        <f t="shared" si="98"/>
        <v>0</v>
      </c>
      <c r="AV62" s="386">
        <f t="shared" si="98"/>
        <v>0</v>
      </c>
      <c r="AW62" s="386">
        <f t="shared" si="98"/>
        <v>0</v>
      </c>
      <c r="AX62" s="386">
        <f t="shared" si="98"/>
        <v>0</v>
      </c>
      <c r="AY62" s="386">
        <f t="shared" si="98"/>
        <v>0</v>
      </c>
      <c r="AZ62" s="386">
        <f t="shared" si="98"/>
        <v>0</v>
      </c>
      <c r="BA62" s="386">
        <f t="shared" si="98"/>
        <v>0</v>
      </c>
      <c r="BB62" s="386">
        <f t="shared" si="98"/>
        <v>0</v>
      </c>
      <c r="BC62" s="386">
        <f t="shared" si="98"/>
        <v>0</v>
      </c>
      <c r="BD62" s="386">
        <f t="shared" si="98"/>
        <v>0</v>
      </c>
      <c r="BE62" s="386">
        <f t="shared" si="98"/>
        <v>0</v>
      </c>
      <c r="BF62" s="386">
        <f t="shared" si="98"/>
        <v>0</v>
      </c>
      <c r="BG62" s="386">
        <f t="shared" si="98"/>
        <v>0</v>
      </c>
      <c r="BH62" s="386">
        <f t="shared" si="98"/>
        <v>0</v>
      </c>
      <c r="BI62" s="386">
        <f t="shared" si="98"/>
        <v>0</v>
      </c>
      <c r="BJ62" s="386">
        <f t="shared" si="98"/>
        <v>0</v>
      </c>
      <c r="BK62" s="386">
        <f t="shared" si="98"/>
        <v>0</v>
      </c>
      <c r="BL62" s="386">
        <f t="shared" si="98"/>
        <v>0</v>
      </c>
      <c r="BM62" s="386">
        <f t="shared" si="98"/>
        <v>0</v>
      </c>
      <c r="BN62" s="386">
        <f t="shared" si="98"/>
        <v>0</v>
      </c>
      <c r="BO62" s="386">
        <f t="shared" si="98"/>
        <v>0</v>
      </c>
      <c r="BP62" s="386">
        <f t="shared" si="98"/>
        <v>0</v>
      </c>
      <c r="BQ62" s="386">
        <f t="shared" si="98"/>
        <v>0</v>
      </c>
      <c r="BR62" s="386">
        <f t="shared" si="98"/>
        <v>0</v>
      </c>
      <c r="BS62" s="386">
        <f t="shared" si="98"/>
        <v>0</v>
      </c>
      <c r="BT62" s="386">
        <f t="shared" si="98"/>
        <v>0</v>
      </c>
      <c r="BU62" s="386">
        <f t="shared" si="98"/>
        <v>0</v>
      </c>
      <c r="BV62" s="386">
        <f t="shared" si="98"/>
        <v>0</v>
      </c>
      <c r="BW62" s="386">
        <f t="shared" ref="BW62:CA62" si="99">SUM(BW60:BW61)</f>
        <v>0</v>
      </c>
      <c r="BX62" s="386">
        <f t="shared" si="99"/>
        <v>0</v>
      </c>
      <c r="BY62" s="386">
        <f t="shared" si="99"/>
        <v>0</v>
      </c>
      <c r="BZ62" s="386">
        <f t="shared" si="99"/>
        <v>0</v>
      </c>
      <c r="CA62" s="386">
        <f t="shared" si="99"/>
        <v>0</v>
      </c>
    </row>
    <row r="63" spans="1:79" s="25" customFormat="1">
      <c r="A63" s="9"/>
      <c r="B63" s="1"/>
      <c r="C63" s="51"/>
      <c r="D63" s="24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49"/>
      <c r="R63" s="349"/>
      <c r="S63" s="349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310"/>
      <c r="BG63" s="310"/>
      <c r="BH63" s="310"/>
      <c r="BI63" s="310"/>
      <c r="BJ63" s="310"/>
      <c r="BK63" s="310"/>
      <c r="BL63" s="310"/>
      <c r="BM63" s="310"/>
      <c r="BN63" s="310"/>
      <c r="BO63" s="310"/>
      <c r="BP63" s="310"/>
      <c r="BQ63" s="310"/>
      <c r="BR63" s="310"/>
      <c r="BS63" s="310"/>
      <c r="BT63" s="310"/>
      <c r="BU63" s="310"/>
      <c r="BV63" s="310"/>
      <c r="BW63" s="310"/>
      <c r="BX63" s="310"/>
      <c r="BY63" s="310"/>
      <c r="BZ63" s="310"/>
      <c r="CA63" s="310"/>
    </row>
    <row r="64" spans="1:79">
      <c r="B64" s="1" t="s">
        <v>521</v>
      </c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344"/>
      <c r="BG64" s="344"/>
      <c r="BH64" s="344"/>
      <c r="BI64" s="344"/>
      <c r="BJ64" s="344"/>
      <c r="BK64" s="344"/>
      <c r="BL64" s="344"/>
      <c r="BM64" s="344"/>
      <c r="BN64" s="344"/>
      <c r="BO64" s="344"/>
      <c r="BP64" s="344"/>
      <c r="BQ64" s="344"/>
      <c r="BR64" s="344"/>
      <c r="BS64" s="344"/>
      <c r="BT64" s="344"/>
      <c r="BU64" s="344"/>
      <c r="BV64" s="344"/>
      <c r="BW64" s="344"/>
      <c r="BX64" s="344"/>
      <c r="BY64" s="344"/>
      <c r="BZ64" s="344"/>
      <c r="CA64" s="344"/>
    </row>
    <row r="65" spans="1:79">
      <c r="C65" s="51" t="s">
        <v>612</v>
      </c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4"/>
      <c r="AZ65" s="344"/>
      <c r="BA65" s="344"/>
      <c r="BB65" s="344"/>
      <c r="BC65" s="344"/>
      <c r="BD65" s="344"/>
      <c r="BE65" s="344"/>
      <c r="BF65" s="344"/>
      <c r="BG65" s="344"/>
      <c r="BH65" s="344"/>
      <c r="BI65" s="344"/>
      <c r="BJ65" s="344"/>
      <c r="BK65" s="344"/>
      <c r="BL65" s="344"/>
      <c r="BM65" s="344"/>
      <c r="BN65" s="344"/>
      <c r="BO65" s="344"/>
      <c r="BP65" s="344"/>
      <c r="BQ65" s="344"/>
      <c r="BR65" s="344"/>
      <c r="BS65" s="344"/>
      <c r="BT65" s="344"/>
      <c r="BU65" s="344"/>
      <c r="BV65" s="344"/>
      <c r="BW65" s="344"/>
      <c r="BX65" s="344"/>
      <c r="BY65" s="344"/>
      <c r="BZ65" s="344"/>
      <c r="CA65" s="344"/>
    </row>
    <row r="66" spans="1:79" s="159" customFormat="1">
      <c r="A66" s="134"/>
      <c r="B66" s="135"/>
      <c r="C66" s="138"/>
      <c r="E66" s="254" t="str">
        <f xml:space="preserve"> Input!E$73</f>
        <v>Blue hydrogen water consumption rate</v>
      </c>
      <c r="F66" s="254">
        <f xml:space="preserve"> Input!F$73</f>
        <v>0.12857142857142856</v>
      </c>
      <c r="G66" s="254" t="str">
        <f xml:space="preserve"> Input!G$73</f>
        <v>m³/h per MWth H2</v>
      </c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254"/>
      <c r="BD66" s="254"/>
      <c r="BE66" s="254"/>
      <c r="BF66" s="254"/>
      <c r="BG66" s="254"/>
      <c r="BH66" s="254"/>
      <c r="BI66" s="254"/>
      <c r="BJ66" s="254"/>
      <c r="BK66" s="254"/>
      <c r="BL66" s="254"/>
      <c r="BM66" s="254"/>
      <c r="BN66" s="254"/>
      <c r="BO66" s="254"/>
      <c r="BP66" s="254"/>
      <c r="BQ66" s="254"/>
      <c r="BR66" s="254"/>
      <c r="BS66" s="254"/>
      <c r="BT66" s="254"/>
      <c r="BU66" s="254"/>
      <c r="BV66" s="254"/>
      <c r="BW66" s="254"/>
      <c r="BX66" s="254"/>
      <c r="BY66" s="254"/>
      <c r="BZ66" s="254"/>
      <c r="CA66" s="254"/>
    </row>
    <row r="67" spans="1:79" s="159" customFormat="1">
      <c r="A67" s="134"/>
      <c r="B67" s="135"/>
      <c r="C67" s="138"/>
      <c r="E67" s="661" t="str">
        <f xml:space="preserve"> Input!E$45</f>
        <v>Blue hydrogen production</v>
      </c>
      <c r="F67" s="661">
        <f xml:space="preserve"> Input!F$45</f>
        <v>350</v>
      </c>
      <c r="G67" s="661" t="str">
        <f xml:space="preserve"> Input!G$45</f>
        <v>MWth</v>
      </c>
      <c r="H67" s="661"/>
      <c r="I67" s="661"/>
      <c r="J67" s="661"/>
      <c r="K67" s="661"/>
      <c r="L67" s="661"/>
      <c r="M67" s="661"/>
      <c r="N67" s="661"/>
      <c r="O67" s="661"/>
      <c r="P67" s="661"/>
      <c r="Q67" s="661"/>
      <c r="R67" s="661"/>
      <c r="S67" s="661"/>
      <c r="T67" s="661"/>
      <c r="U67" s="661"/>
      <c r="V67" s="661"/>
      <c r="W67" s="661"/>
      <c r="X67" s="661"/>
      <c r="Y67" s="661"/>
      <c r="Z67" s="661"/>
      <c r="AA67" s="661"/>
      <c r="AB67" s="661"/>
      <c r="AC67" s="661"/>
      <c r="AD67" s="661"/>
      <c r="AE67" s="661"/>
      <c r="AF67" s="661"/>
      <c r="AG67" s="661"/>
      <c r="AH67" s="661"/>
      <c r="AI67" s="661"/>
      <c r="AJ67" s="661"/>
      <c r="AK67" s="661"/>
      <c r="AL67" s="661"/>
      <c r="AM67" s="661"/>
      <c r="AN67" s="661"/>
      <c r="AO67" s="661"/>
      <c r="AP67" s="661"/>
      <c r="AQ67" s="661"/>
      <c r="AR67" s="661"/>
      <c r="AS67" s="661"/>
      <c r="AT67" s="661"/>
      <c r="AU67" s="661"/>
      <c r="AV67" s="661"/>
      <c r="AW67" s="661"/>
      <c r="AX67" s="661"/>
      <c r="AY67" s="661"/>
      <c r="AZ67" s="661"/>
      <c r="BA67" s="661"/>
      <c r="BB67" s="661"/>
      <c r="BC67" s="661"/>
      <c r="BD67" s="661"/>
      <c r="BE67" s="661"/>
      <c r="BF67" s="661"/>
      <c r="BG67" s="661"/>
      <c r="BH67" s="661"/>
      <c r="BI67" s="661"/>
      <c r="BJ67" s="661"/>
      <c r="BK67" s="661"/>
      <c r="BL67" s="661"/>
      <c r="BM67" s="661"/>
      <c r="BN67" s="661"/>
      <c r="BO67" s="661"/>
      <c r="BP67" s="661"/>
      <c r="BQ67" s="661"/>
      <c r="BR67" s="661"/>
      <c r="BS67" s="661"/>
      <c r="BT67" s="661"/>
      <c r="BU67" s="661"/>
      <c r="BV67" s="661"/>
      <c r="BW67" s="661"/>
      <c r="BX67" s="661"/>
      <c r="BY67" s="661"/>
      <c r="BZ67" s="661"/>
      <c r="CA67" s="661"/>
    </row>
    <row r="68" spans="1:79" s="160" customFormat="1">
      <c r="A68" s="113"/>
      <c r="B68" s="114"/>
      <c r="C68" s="115"/>
      <c r="E68" s="228" t="str">
        <f xml:space="preserve"> Input!E$76</f>
        <v>SWRO recovery rate</v>
      </c>
      <c r="F68" s="228">
        <f xml:space="preserve"> Input!F$76</f>
        <v>0.35</v>
      </c>
      <c r="G68" s="228" t="str">
        <f xml:space="preserve"> Input!G$76</f>
        <v>%</v>
      </c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228"/>
      <c r="BV68" s="228"/>
      <c r="BW68" s="228"/>
      <c r="BX68" s="228"/>
      <c r="BY68" s="228"/>
      <c r="BZ68" s="228"/>
      <c r="CA68" s="228"/>
    </row>
    <row r="69" spans="1:79" s="116" customFormat="1">
      <c r="A69" s="113"/>
      <c r="B69" s="114"/>
      <c r="C69" s="115"/>
      <c r="E69" s="116" t="s">
        <v>612</v>
      </c>
      <c r="F69" s="247">
        <f xml:space="preserve"> F66 * F67 / F68</f>
        <v>128.57142857142856</v>
      </c>
      <c r="G69" s="116" t="s">
        <v>537</v>
      </c>
    </row>
    <row r="70" spans="1:79" s="116" customFormat="1">
      <c r="A70" s="113"/>
      <c r="B70" s="114"/>
      <c r="C70" s="115"/>
      <c r="F70" s="247"/>
    </row>
    <row r="71" spans="1:79">
      <c r="C71" s="51" t="s">
        <v>613</v>
      </c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44"/>
      <c r="BW71" s="344"/>
      <c r="BX71" s="344"/>
      <c r="BY71" s="344"/>
      <c r="BZ71" s="344"/>
      <c r="CA71" s="344"/>
    </row>
    <row r="72" spans="1:79" s="159" customFormat="1">
      <c r="A72" s="134"/>
      <c r="B72" s="135"/>
      <c r="C72" s="138"/>
      <c r="E72" s="254" t="str">
        <f xml:space="preserve"> Input!E$74</f>
        <v>Green hydrogen water consumption rate</v>
      </c>
      <c r="F72" s="254">
        <f xml:space="preserve"> Input!F$74</f>
        <v>2.6000000000000002E-2</v>
      </c>
      <c r="G72" s="254" t="str">
        <f xml:space="preserve"> Input!G$74</f>
        <v>m³/h per MWth H2</v>
      </c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  <c r="BP72" s="254"/>
      <c r="BQ72" s="254"/>
      <c r="BR72" s="254"/>
      <c r="BS72" s="254"/>
      <c r="BT72" s="254"/>
      <c r="BU72" s="254"/>
      <c r="BV72" s="254"/>
      <c r="BW72" s="254"/>
      <c r="BX72" s="254"/>
      <c r="BY72" s="254"/>
      <c r="BZ72" s="254"/>
      <c r="CA72" s="254"/>
    </row>
    <row r="73" spans="1:79">
      <c r="E73" s="310" t="str">
        <f xml:space="preserve"> Input!E$46</f>
        <v>Green hydrogen production</v>
      </c>
      <c r="F73" s="310">
        <f xml:space="preserve"> Input!F$46</f>
        <v>0</v>
      </c>
      <c r="G73" s="310" t="str">
        <f xml:space="preserve"> Input!G$46</f>
        <v>MWel</v>
      </c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310"/>
      <c r="BD73" s="310"/>
      <c r="BE73" s="310"/>
      <c r="BF73" s="310"/>
      <c r="BG73" s="310"/>
      <c r="BH73" s="310"/>
      <c r="BI73" s="310"/>
      <c r="BJ73" s="310"/>
      <c r="BK73" s="310"/>
      <c r="BL73" s="310"/>
      <c r="BM73" s="310"/>
      <c r="BN73" s="310"/>
      <c r="BO73" s="310"/>
      <c r="BP73" s="310"/>
      <c r="BQ73" s="310"/>
      <c r="BR73" s="310"/>
      <c r="BS73" s="310"/>
      <c r="BT73" s="310"/>
      <c r="BU73" s="310"/>
      <c r="BV73" s="310"/>
      <c r="BW73" s="310"/>
      <c r="BX73" s="310"/>
      <c r="BY73" s="310"/>
      <c r="BZ73" s="310"/>
      <c r="CA73" s="310"/>
    </row>
    <row r="74" spans="1:79" s="159" customFormat="1">
      <c r="A74" s="134"/>
      <c r="B74" s="135"/>
      <c r="C74" s="138"/>
      <c r="E74" s="254" t="str">
        <f xml:space="preserve"> Input!E$78</f>
        <v>Hydrogen output per MW of electrolysis</v>
      </c>
      <c r="F74" s="254">
        <f xml:space="preserve"> Input!F$78</f>
        <v>17.142857142857142</v>
      </c>
      <c r="G74" s="254" t="str">
        <f xml:space="preserve"> Input!G$78</f>
        <v>kg/h per MWel</v>
      </c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  <c r="BP74" s="254"/>
      <c r="BQ74" s="254"/>
      <c r="BR74" s="254"/>
      <c r="BS74" s="254"/>
      <c r="BT74" s="254"/>
      <c r="BU74" s="254"/>
      <c r="BV74" s="254"/>
      <c r="BW74" s="254"/>
      <c r="BX74" s="254"/>
      <c r="BY74" s="254"/>
      <c r="BZ74" s="254"/>
      <c r="CA74" s="254"/>
    </row>
    <row r="75" spans="1:79" s="160" customFormat="1">
      <c r="A75" s="113"/>
      <c r="B75" s="114"/>
      <c r="C75" s="115"/>
      <c r="E75" s="228" t="str">
        <f xml:space="preserve"> Input!E$76</f>
        <v>SWRO recovery rate</v>
      </c>
      <c r="F75" s="228">
        <f xml:space="preserve"> Input!F$76</f>
        <v>0.35</v>
      </c>
      <c r="G75" s="228" t="str">
        <f xml:space="preserve"> Input!G$76</f>
        <v>%</v>
      </c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BZ75" s="228"/>
      <c r="CA75" s="228"/>
    </row>
    <row r="76" spans="1:79" s="247" customFormat="1">
      <c r="A76" s="190"/>
      <c r="B76" s="175"/>
      <c r="C76" s="191"/>
      <c r="E76" s="247" t="s">
        <v>613</v>
      </c>
      <c r="F76" s="247">
        <f xml:space="preserve"> F72 * F73 * F74 / F75</f>
        <v>0</v>
      </c>
      <c r="G76" s="247" t="s">
        <v>537</v>
      </c>
    </row>
    <row r="77" spans="1:79"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4"/>
      <c r="BC77" s="344"/>
      <c r="BD77" s="344"/>
      <c r="BE77" s="344"/>
      <c r="BF77" s="344"/>
      <c r="BG77" s="344"/>
      <c r="BH77" s="344"/>
      <c r="BI77" s="344"/>
      <c r="BJ77" s="344"/>
      <c r="BK77" s="344"/>
      <c r="BL77" s="344"/>
      <c r="BM77" s="344"/>
      <c r="BN77" s="344"/>
      <c r="BO77" s="344"/>
      <c r="BP77" s="344"/>
      <c r="BQ77" s="344"/>
      <c r="BR77" s="344"/>
      <c r="BS77" s="344"/>
      <c r="BT77" s="344"/>
      <c r="BU77" s="344"/>
      <c r="BV77" s="344"/>
      <c r="BW77" s="344"/>
      <c r="BX77" s="344"/>
      <c r="BY77" s="344"/>
      <c r="BZ77" s="344"/>
      <c r="CA77" s="344"/>
    </row>
    <row r="78" spans="1:79">
      <c r="C78" s="51" t="s">
        <v>701</v>
      </c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344"/>
      <c r="AP78" s="344"/>
      <c r="AQ78" s="344"/>
      <c r="AR78" s="344"/>
      <c r="AS78" s="344"/>
      <c r="AT78" s="344"/>
      <c r="AU78" s="344"/>
      <c r="AV78" s="344"/>
      <c r="AW78" s="344"/>
      <c r="AX78" s="344"/>
      <c r="AY78" s="344"/>
      <c r="AZ78" s="344"/>
      <c r="BA78" s="344"/>
      <c r="BB78" s="344"/>
      <c r="BC78" s="344"/>
      <c r="BD78" s="344"/>
      <c r="BE78" s="344"/>
      <c r="BF78" s="344"/>
      <c r="BG78" s="344"/>
      <c r="BH78" s="344"/>
      <c r="BI78" s="344"/>
      <c r="BJ78" s="344"/>
      <c r="BK78" s="344"/>
      <c r="BL78" s="344"/>
      <c r="BM78" s="344"/>
      <c r="BN78" s="344"/>
      <c r="BO78" s="344"/>
      <c r="BP78" s="344"/>
      <c r="BQ78" s="344"/>
      <c r="BR78" s="344"/>
      <c r="BS78" s="344"/>
      <c r="BT78" s="344"/>
      <c r="BU78" s="344"/>
      <c r="BV78" s="344"/>
      <c r="BW78" s="344"/>
      <c r="BX78" s="344"/>
      <c r="BY78" s="344"/>
      <c r="BZ78" s="344"/>
      <c r="CA78" s="344"/>
    </row>
    <row r="79" spans="1:79" s="224" customFormat="1">
      <c r="A79" s="190"/>
      <c r="B79" s="175"/>
      <c r="C79" s="191"/>
      <c r="E79" s="247" t="str">
        <f xml:space="preserve"> E$69</f>
        <v>Blue hydrogen water consumption</v>
      </c>
      <c r="F79" s="247">
        <f t="shared" ref="F79:G79" si="100" xml:space="preserve"> F$69</f>
        <v>128.57142857142856</v>
      </c>
      <c r="G79" s="247" t="str">
        <f t="shared" si="100"/>
        <v>m3 per hour</v>
      </c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  <c r="BG79" s="247"/>
      <c r="BH79" s="247"/>
      <c r="BI79" s="247"/>
      <c r="BJ79" s="247"/>
      <c r="BK79" s="247"/>
      <c r="BL79" s="247"/>
      <c r="BM79" s="247"/>
      <c r="BN79" s="247"/>
      <c r="BO79" s="247"/>
      <c r="BP79" s="247"/>
      <c r="BQ79" s="247"/>
      <c r="BR79" s="247"/>
      <c r="BS79" s="247"/>
      <c r="BT79" s="247"/>
      <c r="BU79" s="247"/>
      <c r="BV79" s="247"/>
      <c r="BW79" s="247"/>
      <c r="BX79" s="247"/>
      <c r="BY79" s="247"/>
      <c r="BZ79" s="247"/>
      <c r="CA79" s="247"/>
    </row>
    <row r="80" spans="1:79" s="224" customFormat="1">
      <c r="A80" s="190"/>
      <c r="B80" s="175"/>
      <c r="C80" s="191"/>
      <c r="E80" s="247" t="str">
        <f xml:space="preserve"> E$76</f>
        <v>Green hydrogen water consumption</v>
      </c>
      <c r="F80" s="247">
        <f t="shared" ref="F80:G80" si="101" xml:space="preserve"> F$76</f>
        <v>0</v>
      </c>
      <c r="G80" s="247" t="str">
        <f t="shared" si="101"/>
        <v>m3 per hour</v>
      </c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7"/>
      <c r="AS80" s="247"/>
      <c r="AT80" s="247"/>
      <c r="AU80" s="247"/>
      <c r="AV80" s="247"/>
      <c r="AW80" s="247"/>
      <c r="AX80" s="247"/>
      <c r="AY80" s="247"/>
      <c r="AZ80" s="247"/>
      <c r="BA80" s="247"/>
      <c r="BB80" s="247"/>
      <c r="BC80" s="247"/>
      <c r="BD80" s="247"/>
      <c r="BE80" s="247"/>
      <c r="BF80" s="247"/>
      <c r="BG80" s="247"/>
      <c r="BH80" s="247"/>
      <c r="BI80" s="247"/>
      <c r="BJ80" s="247"/>
      <c r="BK80" s="247"/>
      <c r="BL80" s="247"/>
      <c r="BM80" s="247"/>
      <c r="BN80" s="247"/>
      <c r="BO80" s="247"/>
      <c r="BP80" s="247"/>
      <c r="BQ80" s="247"/>
      <c r="BR80" s="247"/>
      <c r="BS80" s="247"/>
      <c r="BT80" s="247"/>
      <c r="BU80" s="247"/>
      <c r="BV80" s="247"/>
      <c r="BW80" s="247"/>
      <c r="BX80" s="247"/>
      <c r="BY80" s="247"/>
      <c r="BZ80" s="247"/>
      <c r="CA80" s="247"/>
    </row>
    <row r="81" spans="1:79" s="247" customFormat="1">
      <c r="A81" s="190"/>
      <c r="B81" s="175"/>
      <c r="C81" s="191"/>
      <c r="E81" s="247" t="s">
        <v>620</v>
      </c>
      <c r="F81" s="247">
        <f>SUM(F79:F80)</f>
        <v>128.57142857142856</v>
      </c>
      <c r="G81" s="247" t="s">
        <v>537</v>
      </c>
    </row>
    <row r="82" spans="1:79"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L82" s="344"/>
      <c r="AM82" s="344"/>
      <c r="AN82" s="344"/>
      <c r="AO82" s="344"/>
      <c r="AP82" s="344"/>
      <c r="AQ82" s="344"/>
      <c r="AR82" s="344"/>
      <c r="AS82" s="344"/>
      <c r="AT82" s="344"/>
      <c r="AU82" s="344"/>
      <c r="AV82" s="344"/>
      <c r="AW82" s="344"/>
      <c r="AX82" s="344"/>
      <c r="AY82" s="344"/>
      <c r="AZ82" s="344"/>
      <c r="BA82" s="344"/>
      <c r="BB82" s="344"/>
      <c r="BC82" s="344"/>
      <c r="BD82" s="344"/>
      <c r="BE82" s="344"/>
      <c r="BF82" s="344"/>
      <c r="BG82" s="344"/>
      <c r="BH82" s="344"/>
      <c r="BI82" s="344"/>
      <c r="BJ82" s="344"/>
      <c r="BK82" s="344"/>
      <c r="BL82" s="344"/>
      <c r="BM82" s="344"/>
      <c r="BN82" s="344"/>
      <c r="BO82" s="344"/>
      <c r="BP82" s="344"/>
      <c r="BQ82" s="344"/>
      <c r="BR82" s="344"/>
      <c r="BS82" s="344"/>
      <c r="BT82" s="344"/>
      <c r="BU82" s="344"/>
      <c r="BV82" s="344"/>
      <c r="BW82" s="344"/>
      <c r="BX82" s="344"/>
      <c r="BY82" s="344"/>
      <c r="BZ82" s="344"/>
      <c r="CA82" s="344"/>
    </row>
    <row r="83" spans="1:79" s="224" customFormat="1">
      <c r="A83" s="190"/>
      <c r="B83" s="175"/>
      <c r="C83" s="191"/>
      <c r="E83" s="600" t="str">
        <f xml:space="preserve"> E$81</f>
        <v>Raw water consumption</v>
      </c>
      <c r="F83" s="600">
        <f t="shared" ref="F83:G83" si="102" xml:space="preserve"> F$81</f>
        <v>128.57142857142856</v>
      </c>
      <c r="G83" s="600" t="str">
        <f t="shared" si="102"/>
        <v>m3 per hour</v>
      </c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14"/>
      <c r="AU83" s="314"/>
      <c r="AV83" s="314"/>
      <c r="AW83" s="314"/>
      <c r="AX83" s="314"/>
      <c r="AY83" s="314"/>
      <c r="AZ83" s="314"/>
      <c r="BA83" s="314"/>
      <c r="BB83" s="314"/>
      <c r="BC83" s="314"/>
      <c r="BD83" s="314"/>
      <c r="BE83" s="314"/>
      <c r="BF83" s="314"/>
      <c r="BG83" s="314"/>
      <c r="BH83" s="314"/>
      <c r="BI83" s="314"/>
      <c r="BJ83" s="314"/>
      <c r="BK83" s="314"/>
      <c r="BL83" s="314"/>
      <c r="BM83" s="314"/>
      <c r="BN83" s="314"/>
      <c r="BO83" s="314"/>
      <c r="BP83" s="314"/>
      <c r="BQ83" s="314"/>
      <c r="BR83" s="314"/>
      <c r="BS83" s="314"/>
      <c r="BT83" s="314"/>
      <c r="BU83" s="314"/>
      <c r="BV83" s="314"/>
      <c r="BW83" s="314"/>
      <c r="BX83" s="314"/>
      <c r="BY83" s="314"/>
      <c r="BZ83" s="314"/>
      <c r="CA83" s="314"/>
    </row>
    <row r="84" spans="1:79" s="25" customFormat="1">
      <c r="A84" s="9"/>
      <c r="B84" s="1"/>
      <c r="C84" s="51"/>
      <c r="D84" s="24"/>
      <c r="E84" s="231" t="str">
        <f xml:space="preserve"> Input!E$201</f>
        <v>Hours in a day</v>
      </c>
      <c r="F84" s="231">
        <f xml:space="preserve"> Input!F$201</f>
        <v>24</v>
      </c>
      <c r="G84" s="231" t="str">
        <f xml:space="preserve"> Input!G$201</f>
        <v>hours</v>
      </c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20"/>
      <c r="AA84" s="420"/>
      <c r="AB84" s="420"/>
      <c r="AC84" s="420"/>
      <c r="AD84" s="420"/>
      <c r="AE84" s="420"/>
      <c r="AF84" s="420"/>
      <c r="AG84" s="420"/>
      <c r="AH84" s="420"/>
      <c r="AI84" s="420"/>
      <c r="AJ84" s="420"/>
      <c r="AK84" s="420"/>
      <c r="AL84" s="420"/>
      <c r="AM84" s="420"/>
      <c r="AN84" s="420"/>
      <c r="AO84" s="420"/>
      <c r="AP84" s="420"/>
      <c r="AQ84" s="420"/>
      <c r="AR84" s="420"/>
      <c r="AS84" s="420"/>
      <c r="AT84" s="420"/>
      <c r="AU84" s="420"/>
      <c r="AV84" s="420"/>
      <c r="AW84" s="420"/>
      <c r="AX84" s="420"/>
      <c r="AY84" s="420"/>
      <c r="AZ84" s="420"/>
      <c r="BA84" s="420"/>
      <c r="BB84" s="420"/>
      <c r="BC84" s="420"/>
      <c r="BD84" s="420"/>
      <c r="BE84" s="420"/>
      <c r="BF84" s="420"/>
      <c r="BG84" s="420"/>
      <c r="BH84" s="420"/>
      <c r="BI84" s="420"/>
      <c r="BJ84" s="420"/>
      <c r="BK84" s="420"/>
      <c r="BL84" s="420"/>
      <c r="BM84" s="420"/>
      <c r="BN84" s="420"/>
      <c r="BO84" s="420"/>
      <c r="BP84" s="420"/>
      <c r="BQ84" s="420"/>
      <c r="BR84" s="420"/>
      <c r="BS84" s="420"/>
      <c r="BT84" s="420"/>
      <c r="BU84" s="420"/>
      <c r="BV84" s="420"/>
      <c r="BW84" s="420"/>
      <c r="BX84" s="420"/>
      <c r="BY84" s="420"/>
      <c r="BZ84" s="420"/>
      <c r="CA84" s="420"/>
    </row>
    <row r="85" spans="1:79" s="188" customFormat="1">
      <c r="A85" s="175"/>
      <c r="B85" s="175"/>
      <c r="C85" s="191"/>
      <c r="D85" s="411"/>
      <c r="E85" s="397" t="str">
        <f xml:space="preserve"> Input!E$198</f>
        <v>Units in a million</v>
      </c>
      <c r="F85" s="397">
        <f xml:space="preserve"> Input!F$198</f>
        <v>1000000</v>
      </c>
      <c r="G85" s="397" t="str">
        <f xml:space="preserve"> Input!G$198</f>
        <v>units</v>
      </c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  <c r="AK85" s="397"/>
      <c r="AL85" s="397"/>
      <c r="AM85" s="397"/>
      <c r="AN85" s="397"/>
      <c r="AO85" s="397"/>
      <c r="AP85" s="397"/>
      <c r="AQ85" s="397"/>
      <c r="AR85" s="397"/>
      <c r="AS85" s="397"/>
      <c r="AT85" s="397"/>
      <c r="AU85" s="397"/>
      <c r="AV85" s="397"/>
      <c r="AW85" s="397"/>
      <c r="AX85" s="397"/>
      <c r="AY85" s="397"/>
      <c r="AZ85" s="397"/>
      <c r="BA85" s="397"/>
      <c r="BB85" s="397"/>
      <c r="BC85" s="397"/>
      <c r="BD85" s="397"/>
      <c r="BE85" s="397"/>
      <c r="BF85" s="397"/>
      <c r="BG85" s="397"/>
      <c r="BH85" s="397"/>
      <c r="BI85" s="397"/>
      <c r="BJ85" s="397"/>
      <c r="BK85" s="397"/>
      <c r="BL85" s="397"/>
      <c r="BM85" s="397"/>
      <c r="BN85" s="397"/>
      <c r="BO85" s="397"/>
      <c r="BP85" s="397"/>
      <c r="BQ85" s="397"/>
      <c r="BR85" s="397"/>
      <c r="BS85" s="397"/>
      <c r="BT85" s="397"/>
      <c r="BU85" s="397"/>
      <c r="BV85" s="397"/>
      <c r="BW85" s="397"/>
      <c r="BX85" s="397"/>
      <c r="BY85" s="397"/>
      <c r="BZ85" s="397"/>
      <c r="CA85" s="397"/>
    </row>
    <row r="86" spans="1:79" s="25" customFormat="1">
      <c r="A86" s="9"/>
      <c r="B86" s="1"/>
      <c r="C86" s="51"/>
      <c r="D86" s="24"/>
      <c r="E86" s="310" t="str">
        <f xml:space="preserve"> Time!E$103</f>
        <v>Days in operation period</v>
      </c>
      <c r="F86" s="310">
        <f xml:space="preserve"> Time!F$103</f>
        <v>0</v>
      </c>
      <c r="G86" s="310" t="str">
        <f xml:space="preserve"> Time!G$103</f>
        <v>days</v>
      </c>
      <c r="H86" s="310">
        <f xml:space="preserve"> Time!H$103</f>
        <v>7305</v>
      </c>
      <c r="I86" s="310">
        <f xml:space="preserve"> Time!I$103</f>
        <v>0</v>
      </c>
      <c r="J86" s="310">
        <f xml:space="preserve"> Time!J$103</f>
        <v>0</v>
      </c>
      <c r="K86" s="310">
        <f xml:space="preserve"> Time!K$103</f>
        <v>0</v>
      </c>
      <c r="L86" s="310">
        <f xml:space="preserve"> Time!L$103</f>
        <v>0</v>
      </c>
      <c r="M86" s="310">
        <f xml:space="preserve"> Time!M$103</f>
        <v>0</v>
      </c>
      <c r="N86" s="310">
        <f xml:space="preserve"> Time!N$103</f>
        <v>0</v>
      </c>
      <c r="O86" s="310">
        <f xml:space="preserve"> Time!O$103</f>
        <v>0</v>
      </c>
      <c r="P86" s="310">
        <f xml:space="preserve"> Time!P$103</f>
        <v>0</v>
      </c>
      <c r="Q86" s="310">
        <f xml:space="preserve"> Time!Q$103</f>
        <v>0</v>
      </c>
      <c r="R86" s="310">
        <f xml:space="preserve"> Time!R$103</f>
        <v>365</v>
      </c>
      <c r="S86" s="310">
        <f xml:space="preserve"> Time!S$103</f>
        <v>365</v>
      </c>
      <c r="T86" s="310">
        <f xml:space="preserve"> Time!T$103</f>
        <v>366</v>
      </c>
      <c r="U86" s="310">
        <f xml:space="preserve"> Time!U$103</f>
        <v>365</v>
      </c>
      <c r="V86" s="310">
        <f xml:space="preserve"> Time!V$103</f>
        <v>365</v>
      </c>
      <c r="W86" s="310">
        <f xml:space="preserve"> Time!W$103</f>
        <v>365</v>
      </c>
      <c r="X86" s="310">
        <f xml:space="preserve"> Time!X$103</f>
        <v>366</v>
      </c>
      <c r="Y86" s="310">
        <f xml:space="preserve"> Time!Y$103</f>
        <v>365</v>
      </c>
      <c r="Z86" s="310">
        <f xml:space="preserve"> Time!Z$103</f>
        <v>365</v>
      </c>
      <c r="AA86" s="310">
        <f xml:space="preserve"> Time!AA$103</f>
        <v>365</v>
      </c>
      <c r="AB86" s="310">
        <f xml:space="preserve"> Time!AB$103</f>
        <v>366</v>
      </c>
      <c r="AC86" s="310">
        <f xml:space="preserve"> Time!AC$103</f>
        <v>365</v>
      </c>
      <c r="AD86" s="310">
        <f xml:space="preserve"> Time!AD$103</f>
        <v>365</v>
      </c>
      <c r="AE86" s="310">
        <f xml:space="preserve"> Time!AE$103</f>
        <v>365</v>
      </c>
      <c r="AF86" s="310">
        <f xml:space="preserve"> Time!AF$103</f>
        <v>366</v>
      </c>
      <c r="AG86" s="310">
        <f xml:space="preserve"> Time!AG$103</f>
        <v>365</v>
      </c>
      <c r="AH86" s="310">
        <f xml:space="preserve"> Time!AH$103</f>
        <v>365</v>
      </c>
      <c r="AI86" s="310">
        <f xml:space="preserve"> Time!AI$103</f>
        <v>365</v>
      </c>
      <c r="AJ86" s="310">
        <f xml:space="preserve"> Time!AJ$103</f>
        <v>366</v>
      </c>
      <c r="AK86" s="310">
        <f xml:space="preserve"> Time!AK$103</f>
        <v>365</v>
      </c>
      <c r="AL86" s="310">
        <f xml:space="preserve"> Time!AL$103</f>
        <v>0</v>
      </c>
      <c r="AM86" s="310">
        <f xml:space="preserve"> Time!AM$103</f>
        <v>0</v>
      </c>
      <c r="AN86" s="310">
        <f xml:space="preserve"> Time!AN$103</f>
        <v>0</v>
      </c>
      <c r="AO86" s="310">
        <f xml:space="preserve"> Time!AO$103</f>
        <v>0</v>
      </c>
      <c r="AP86" s="310">
        <f xml:space="preserve"> Time!AP$103</f>
        <v>0</v>
      </c>
      <c r="AQ86" s="310">
        <f xml:space="preserve"> Time!AQ$103</f>
        <v>0</v>
      </c>
      <c r="AR86" s="310">
        <f xml:space="preserve"> Time!AR$103</f>
        <v>0</v>
      </c>
      <c r="AS86" s="310">
        <f xml:space="preserve"> Time!AS$103</f>
        <v>0</v>
      </c>
      <c r="AT86" s="310">
        <f xml:space="preserve"> Time!AT$103</f>
        <v>0</v>
      </c>
      <c r="AU86" s="310">
        <f xml:space="preserve"> Time!AU$103</f>
        <v>0</v>
      </c>
      <c r="AV86" s="310">
        <f xml:space="preserve"> Time!AV$103</f>
        <v>0</v>
      </c>
      <c r="AW86" s="310">
        <f xml:space="preserve"> Time!AW$103</f>
        <v>0</v>
      </c>
      <c r="AX86" s="310">
        <f xml:space="preserve"> Time!AX$103</f>
        <v>0</v>
      </c>
      <c r="AY86" s="310">
        <f xml:space="preserve"> Time!AY$103</f>
        <v>0</v>
      </c>
      <c r="AZ86" s="310">
        <f xml:space="preserve"> Time!AZ$103</f>
        <v>0</v>
      </c>
      <c r="BA86" s="310">
        <f xml:space="preserve"> Time!BA$103</f>
        <v>0</v>
      </c>
      <c r="BB86" s="310">
        <f xml:space="preserve"> Time!BB$103</f>
        <v>0</v>
      </c>
      <c r="BC86" s="310">
        <f xml:space="preserve"> Time!BC$103</f>
        <v>0</v>
      </c>
      <c r="BD86" s="310">
        <f xml:space="preserve"> Time!BD$103</f>
        <v>0</v>
      </c>
      <c r="BE86" s="310">
        <f xml:space="preserve"> Time!BE$103</f>
        <v>0</v>
      </c>
      <c r="BF86" s="310">
        <f xml:space="preserve"> Time!BF$103</f>
        <v>0</v>
      </c>
      <c r="BG86" s="310">
        <f xml:space="preserve"> Time!BG$103</f>
        <v>0</v>
      </c>
      <c r="BH86" s="310">
        <f xml:space="preserve"> Time!BH$103</f>
        <v>0</v>
      </c>
      <c r="BI86" s="310">
        <f xml:space="preserve"> Time!BI$103</f>
        <v>0</v>
      </c>
      <c r="BJ86" s="310">
        <f xml:space="preserve"> Time!BJ$103</f>
        <v>0</v>
      </c>
      <c r="BK86" s="310">
        <f xml:space="preserve"> Time!BK$103</f>
        <v>0</v>
      </c>
      <c r="BL86" s="310">
        <f xml:space="preserve"> Time!BL$103</f>
        <v>0</v>
      </c>
      <c r="BM86" s="310">
        <f xml:space="preserve"> Time!BM$103</f>
        <v>0</v>
      </c>
      <c r="BN86" s="310">
        <f xml:space="preserve"> Time!BN$103</f>
        <v>0</v>
      </c>
      <c r="BO86" s="310">
        <f xml:space="preserve"> Time!BO$103</f>
        <v>0</v>
      </c>
      <c r="BP86" s="310">
        <f xml:space="preserve"> Time!BP$103</f>
        <v>0</v>
      </c>
      <c r="BQ86" s="310">
        <f xml:space="preserve"> Time!BQ$103</f>
        <v>0</v>
      </c>
      <c r="BR86" s="310">
        <f xml:space="preserve"> Time!BR$103</f>
        <v>0</v>
      </c>
      <c r="BS86" s="310">
        <f xml:space="preserve"> Time!BS$103</f>
        <v>0</v>
      </c>
      <c r="BT86" s="310">
        <f xml:space="preserve"> Time!BT$103</f>
        <v>0</v>
      </c>
      <c r="BU86" s="310">
        <f xml:space="preserve"> Time!BU$103</f>
        <v>0</v>
      </c>
      <c r="BV86" s="310">
        <f xml:space="preserve"> Time!BV$103</f>
        <v>0</v>
      </c>
      <c r="BW86" s="310">
        <f xml:space="preserve"> Time!BW$103</f>
        <v>0</v>
      </c>
      <c r="BX86" s="310">
        <f xml:space="preserve"> Time!BX$103</f>
        <v>0</v>
      </c>
      <c r="BY86" s="310">
        <f xml:space="preserve"> Time!BY$103</f>
        <v>0</v>
      </c>
      <c r="BZ86" s="310">
        <f xml:space="preserve"> Time!BZ$103</f>
        <v>0</v>
      </c>
      <c r="CA86" s="310">
        <f xml:space="preserve"> Time!CA$103</f>
        <v>0</v>
      </c>
    </row>
    <row r="87" spans="1:79" s="250" customFormat="1">
      <c r="A87" s="232"/>
      <c r="B87" s="233"/>
      <c r="C87" s="234"/>
      <c r="D87" s="655"/>
      <c r="E87" s="250" t="s">
        <v>526</v>
      </c>
      <c r="G87" s="250" t="s">
        <v>525</v>
      </c>
      <c r="H87" s="250">
        <f xml:space="preserve"> SUM(J87:CA87)</f>
        <v>22.541142857142855</v>
      </c>
      <c r="J87" s="250">
        <f xml:space="preserve"> $F83 * $F84 * J86 / $F85</f>
        <v>0</v>
      </c>
      <c r="K87" s="250">
        <f t="shared" ref="K87:BV87" si="103" xml:space="preserve"> $F83 * $F84 * K86 / $F85</f>
        <v>0</v>
      </c>
      <c r="L87" s="250">
        <f t="shared" si="103"/>
        <v>0</v>
      </c>
      <c r="M87" s="250">
        <f t="shared" si="103"/>
        <v>0</v>
      </c>
      <c r="N87" s="250">
        <f t="shared" si="103"/>
        <v>0</v>
      </c>
      <c r="O87" s="250">
        <f t="shared" si="103"/>
        <v>0</v>
      </c>
      <c r="P87" s="250">
        <f t="shared" si="103"/>
        <v>0</v>
      </c>
      <c r="Q87" s="250">
        <f t="shared" si="103"/>
        <v>0</v>
      </c>
      <c r="R87" s="250">
        <f t="shared" si="103"/>
        <v>1.1262857142857141</v>
      </c>
      <c r="S87" s="250">
        <f t="shared" si="103"/>
        <v>1.1262857142857141</v>
      </c>
      <c r="T87" s="250">
        <f t="shared" si="103"/>
        <v>1.1293714285714285</v>
      </c>
      <c r="U87" s="250">
        <f t="shared" si="103"/>
        <v>1.1262857142857141</v>
      </c>
      <c r="V87" s="250">
        <f t="shared" si="103"/>
        <v>1.1262857142857141</v>
      </c>
      <c r="W87" s="250">
        <f t="shared" si="103"/>
        <v>1.1262857142857141</v>
      </c>
      <c r="X87" s="250">
        <f t="shared" si="103"/>
        <v>1.1293714285714285</v>
      </c>
      <c r="Y87" s="250">
        <f t="shared" si="103"/>
        <v>1.1262857142857141</v>
      </c>
      <c r="Z87" s="250">
        <f t="shared" si="103"/>
        <v>1.1262857142857141</v>
      </c>
      <c r="AA87" s="250">
        <f t="shared" si="103"/>
        <v>1.1262857142857141</v>
      </c>
      <c r="AB87" s="250">
        <f t="shared" si="103"/>
        <v>1.1293714285714285</v>
      </c>
      <c r="AC87" s="250">
        <f t="shared" si="103"/>
        <v>1.1262857142857141</v>
      </c>
      <c r="AD87" s="250">
        <f t="shared" si="103"/>
        <v>1.1262857142857141</v>
      </c>
      <c r="AE87" s="250">
        <f t="shared" si="103"/>
        <v>1.1262857142857141</v>
      </c>
      <c r="AF87" s="250">
        <f t="shared" si="103"/>
        <v>1.1293714285714285</v>
      </c>
      <c r="AG87" s="250">
        <f t="shared" si="103"/>
        <v>1.1262857142857141</v>
      </c>
      <c r="AH87" s="250">
        <f t="shared" si="103"/>
        <v>1.1262857142857141</v>
      </c>
      <c r="AI87" s="250">
        <f t="shared" si="103"/>
        <v>1.1262857142857141</v>
      </c>
      <c r="AJ87" s="250">
        <f t="shared" si="103"/>
        <v>1.1293714285714285</v>
      </c>
      <c r="AK87" s="250">
        <f t="shared" si="103"/>
        <v>1.1262857142857141</v>
      </c>
      <c r="AL87" s="250">
        <f t="shared" si="103"/>
        <v>0</v>
      </c>
      <c r="AM87" s="250">
        <f t="shared" si="103"/>
        <v>0</v>
      </c>
      <c r="AN87" s="250">
        <f t="shared" si="103"/>
        <v>0</v>
      </c>
      <c r="AO87" s="250">
        <f t="shared" si="103"/>
        <v>0</v>
      </c>
      <c r="AP87" s="250">
        <f t="shared" si="103"/>
        <v>0</v>
      </c>
      <c r="AQ87" s="250">
        <f t="shared" si="103"/>
        <v>0</v>
      </c>
      <c r="AR87" s="250">
        <f t="shared" si="103"/>
        <v>0</v>
      </c>
      <c r="AS87" s="250">
        <f t="shared" si="103"/>
        <v>0</v>
      </c>
      <c r="AT87" s="250">
        <f t="shared" si="103"/>
        <v>0</v>
      </c>
      <c r="AU87" s="250">
        <f t="shared" si="103"/>
        <v>0</v>
      </c>
      <c r="AV87" s="250">
        <f t="shared" si="103"/>
        <v>0</v>
      </c>
      <c r="AW87" s="250">
        <f t="shared" si="103"/>
        <v>0</v>
      </c>
      <c r="AX87" s="250">
        <f t="shared" si="103"/>
        <v>0</v>
      </c>
      <c r="AY87" s="250">
        <f t="shared" si="103"/>
        <v>0</v>
      </c>
      <c r="AZ87" s="250">
        <f t="shared" si="103"/>
        <v>0</v>
      </c>
      <c r="BA87" s="250">
        <f t="shared" si="103"/>
        <v>0</v>
      </c>
      <c r="BB87" s="250">
        <f t="shared" si="103"/>
        <v>0</v>
      </c>
      <c r="BC87" s="250">
        <f t="shared" si="103"/>
        <v>0</v>
      </c>
      <c r="BD87" s="250">
        <f t="shared" si="103"/>
        <v>0</v>
      </c>
      <c r="BE87" s="250">
        <f t="shared" si="103"/>
        <v>0</v>
      </c>
      <c r="BF87" s="250">
        <f t="shared" si="103"/>
        <v>0</v>
      </c>
      <c r="BG87" s="250">
        <f t="shared" si="103"/>
        <v>0</v>
      </c>
      <c r="BH87" s="250">
        <f t="shared" si="103"/>
        <v>0</v>
      </c>
      <c r="BI87" s="250">
        <f t="shared" si="103"/>
        <v>0</v>
      </c>
      <c r="BJ87" s="250">
        <f t="shared" si="103"/>
        <v>0</v>
      </c>
      <c r="BK87" s="250">
        <f t="shared" si="103"/>
        <v>0</v>
      </c>
      <c r="BL87" s="250">
        <f t="shared" si="103"/>
        <v>0</v>
      </c>
      <c r="BM87" s="250">
        <f t="shared" si="103"/>
        <v>0</v>
      </c>
      <c r="BN87" s="250">
        <f t="shared" si="103"/>
        <v>0</v>
      </c>
      <c r="BO87" s="250">
        <f t="shared" si="103"/>
        <v>0</v>
      </c>
      <c r="BP87" s="250">
        <f t="shared" si="103"/>
        <v>0</v>
      </c>
      <c r="BQ87" s="250">
        <f t="shared" si="103"/>
        <v>0</v>
      </c>
      <c r="BR87" s="250">
        <f t="shared" si="103"/>
        <v>0</v>
      </c>
      <c r="BS87" s="250">
        <f t="shared" si="103"/>
        <v>0</v>
      </c>
      <c r="BT87" s="250">
        <f t="shared" si="103"/>
        <v>0</v>
      </c>
      <c r="BU87" s="250">
        <f t="shared" si="103"/>
        <v>0</v>
      </c>
      <c r="BV87" s="250">
        <f t="shared" si="103"/>
        <v>0</v>
      </c>
      <c r="BW87" s="250">
        <f t="shared" ref="BW87:CA87" si="104" xml:space="preserve"> $F83 * $F84 * BW86 / $F85</f>
        <v>0</v>
      </c>
      <c r="BX87" s="250">
        <f t="shared" si="104"/>
        <v>0</v>
      </c>
      <c r="BY87" s="250">
        <f t="shared" si="104"/>
        <v>0</v>
      </c>
      <c r="BZ87" s="250">
        <f t="shared" si="104"/>
        <v>0</v>
      </c>
      <c r="CA87" s="250">
        <f t="shared" si="104"/>
        <v>0</v>
      </c>
    </row>
    <row r="88" spans="1:79" s="25" customFormat="1">
      <c r="A88" s="9"/>
      <c r="B88" s="1"/>
      <c r="C88" s="51"/>
      <c r="D88" s="24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49"/>
      <c r="R88" s="349"/>
      <c r="S88" s="349"/>
      <c r="T88" s="310"/>
      <c r="U88" s="310"/>
      <c r="V88" s="310"/>
      <c r="W88" s="310"/>
      <c r="X88" s="310"/>
      <c r="Y88" s="310"/>
      <c r="Z88" s="310"/>
      <c r="AA88" s="310"/>
      <c r="AB88" s="310"/>
      <c r="AC88" s="310"/>
      <c r="AD88" s="310"/>
      <c r="AE88" s="310"/>
      <c r="AF88" s="310"/>
      <c r="AG88" s="310"/>
      <c r="AH88" s="310"/>
      <c r="AI88" s="310"/>
      <c r="AJ88" s="310"/>
      <c r="AK88" s="310"/>
      <c r="AL88" s="310"/>
      <c r="AM88" s="310"/>
      <c r="AN88" s="310"/>
      <c r="AO88" s="310"/>
      <c r="AP88" s="310"/>
      <c r="AQ88" s="310"/>
      <c r="AR88" s="310"/>
      <c r="AS88" s="310"/>
      <c r="AT88" s="310"/>
      <c r="AU88" s="310"/>
      <c r="AV88" s="310"/>
      <c r="AW88" s="310"/>
      <c r="AX88" s="310"/>
      <c r="AY88" s="310"/>
      <c r="AZ88" s="310"/>
      <c r="BA88" s="310"/>
      <c r="BB88" s="310"/>
      <c r="BC88" s="310"/>
      <c r="BD88" s="310"/>
      <c r="BE88" s="310"/>
      <c r="BF88" s="310"/>
      <c r="BG88" s="310"/>
      <c r="BH88" s="310"/>
      <c r="BI88" s="310"/>
      <c r="BJ88" s="310"/>
      <c r="BK88" s="310"/>
      <c r="BL88" s="310"/>
      <c r="BM88" s="310"/>
      <c r="BN88" s="310"/>
      <c r="BO88" s="310"/>
      <c r="BP88" s="310"/>
      <c r="BQ88" s="310"/>
      <c r="BR88" s="310"/>
      <c r="BS88" s="310"/>
      <c r="BT88" s="310"/>
      <c r="BU88" s="310"/>
      <c r="BV88" s="310"/>
      <c r="BW88" s="310"/>
      <c r="BX88" s="310"/>
      <c r="BY88" s="310"/>
      <c r="BZ88" s="310"/>
      <c r="CA88" s="310"/>
    </row>
    <row r="89" spans="1:79" s="565" customFormat="1">
      <c r="A89" s="233"/>
      <c r="B89" s="233"/>
      <c r="C89" s="234"/>
      <c r="D89" s="594"/>
      <c r="E89" s="465" t="str">
        <f xml:space="preserve"> Input!E$80</f>
        <v>Water price</v>
      </c>
      <c r="F89" s="465">
        <f xml:space="preserve"> Input!F$80</f>
        <v>0</v>
      </c>
      <c r="G89" s="465" t="str">
        <f xml:space="preserve"> Input!G$80</f>
        <v>£ per m3</v>
      </c>
      <c r="H89" s="465"/>
      <c r="I89" s="465"/>
      <c r="J89" s="252"/>
      <c r="K89" s="465"/>
      <c r="L89" s="465"/>
      <c r="M89" s="465"/>
      <c r="N89" s="465"/>
      <c r="O89" s="465"/>
      <c r="P89" s="465"/>
      <c r="Q89" s="465"/>
      <c r="R89" s="465"/>
      <c r="S89" s="465"/>
      <c r="T89" s="465"/>
      <c r="U89" s="465"/>
      <c r="V89" s="465"/>
      <c r="W89" s="465"/>
      <c r="X89" s="465"/>
      <c r="Y89" s="465"/>
      <c r="Z89" s="465"/>
      <c r="AA89" s="465"/>
      <c r="AB89" s="465"/>
      <c r="AC89" s="465"/>
      <c r="AD89" s="465"/>
      <c r="AE89" s="465"/>
      <c r="AF89" s="465"/>
      <c r="AG89" s="465"/>
      <c r="AH89" s="465"/>
      <c r="AI89" s="465"/>
      <c r="AJ89" s="465"/>
      <c r="AK89" s="465"/>
      <c r="AL89" s="465"/>
      <c r="AM89" s="465"/>
      <c r="AN89" s="465"/>
      <c r="AO89" s="465"/>
      <c r="AP89" s="465"/>
      <c r="AQ89" s="465"/>
      <c r="AR89" s="465"/>
      <c r="AS89" s="465"/>
      <c r="AT89" s="465"/>
      <c r="AU89" s="465"/>
      <c r="AV89" s="465"/>
      <c r="AW89" s="465"/>
      <c r="AX89" s="465"/>
      <c r="AY89" s="465"/>
      <c r="AZ89" s="465"/>
      <c r="BA89" s="465"/>
      <c r="BB89" s="465"/>
      <c r="BC89" s="465"/>
      <c r="BD89" s="465"/>
      <c r="BE89" s="465"/>
      <c r="BF89" s="465"/>
      <c r="BG89" s="465"/>
      <c r="BH89" s="465"/>
      <c r="BI89" s="465"/>
      <c r="BJ89" s="465"/>
      <c r="BK89" s="465"/>
      <c r="BL89" s="465"/>
      <c r="BM89" s="465"/>
      <c r="BN89" s="465"/>
      <c r="BO89" s="465"/>
      <c r="BP89" s="465"/>
      <c r="BQ89" s="465"/>
      <c r="BR89" s="465"/>
      <c r="BS89" s="465"/>
      <c r="BT89" s="465"/>
      <c r="BU89" s="465"/>
      <c r="BV89" s="465"/>
      <c r="BW89" s="465"/>
      <c r="BX89" s="465"/>
      <c r="BY89" s="465"/>
      <c r="BZ89" s="465"/>
      <c r="CA89" s="465"/>
    </row>
    <row r="90" spans="1:79" s="250" customFormat="1">
      <c r="A90" s="232"/>
      <c r="B90" s="233"/>
      <c r="C90" s="234"/>
      <c r="D90" s="655"/>
      <c r="E90" s="250" t="str">
        <f t="shared" ref="E90:AJ90" si="105" xml:space="preserve"> E$87</f>
        <v>Water consumption forecast</v>
      </c>
      <c r="F90" s="250">
        <f t="shared" si="105"/>
        <v>0</v>
      </c>
      <c r="G90" s="250" t="str">
        <f t="shared" si="105"/>
        <v>MM m3</v>
      </c>
      <c r="H90" s="250">
        <f t="shared" si="105"/>
        <v>22.541142857142855</v>
      </c>
      <c r="I90" s="250">
        <f t="shared" si="105"/>
        <v>0</v>
      </c>
      <c r="J90" s="250">
        <f t="shared" si="105"/>
        <v>0</v>
      </c>
      <c r="K90" s="250">
        <f t="shared" si="105"/>
        <v>0</v>
      </c>
      <c r="L90" s="250">
        <f t="shared" si="105"/>
        <v>0</v>
      </c>
      <c r="M90" s="250">
        <f t="shared" si="105"/>
        <v>0</v>
      </c>
      <c r="N90" s="250">
        <f t="shared" si="105"/>
        <v>0</v>
      </c>
      <c r="O90" s="250">
        <f t="shared" si="105"/>
        <v>0</v>
      </c>
      <c r="P90" s="250">
        <f t="shared" si="105"/>
        <v>0</v>
      </c>
      <c r="Q90" s="250">
        <f t="shared" si="105"/>
        <v>0</v>
      </c>
      <c r="R90" s="250">
        <f t="shared" si="105"/>
        <v>1.1262857142857141</v>
      </c>
      <c r="S90" s="250">
        <f t="shared" si="105"/>
        <v>1.1262857142857141</v>
      </c>
      <c r="T90" s="250">
        <f t="shared" si="105"/>
        <v>1.1293714285714285</v>
      </c>
      <c r="U90" s="250">
        <f t="shared" si="105"/>
        <v>1.1262857142857141</v>
      </c>
      <c r="V90" s="250">
        <f t="shared" si="105"/>
        <v>1.1262857142857141</v>
      </c>
      <c r="W90" s="250">
        <f t="shared" si="105"/>
        <v>1.1262857142857141</v>
      </c>
      <c r="X90" s="250">
        <f t="shared" si="105"/>
        <v>1.1293714285714285</v>
      </c>
      <c r="Y90" s="250">
        <f t="shared" si="105"/>
        <v>1.1262857142857141</v>
      </c>
      <c r="Z90" s="250">
        <f t="shared" si="105"/>
        <v>1.1262857142857141</v>
      </c>
      <c r="AA90" s="250">
        <f t="shared" si="105"/>
        <v>1.1262857142857141</v>
      </c>
      <c r="AB90" s="250">
        <f t="shared" si="105"/>
        <v>1.1293714285714285</v>
      </c>
      <c r="AC90" s="250">
        <f t="shared" si="105"/>
        <v>1.1262857142857141</v>
      </c>
      <c r="AD90" s="250">
        <f t="shared" si="105"/>
        <v>1.1262857142857141</v>
      </c>
      <c r="AE90" s="250">
        <f t="shared" si="105"/>
        <v>1.1262857142857141</v>
      </c>
      <c r="AF90" s="250">
        <f t="shared" si="105"/>
        <v>1.1293714285714285</v>
      </c>
      <c r="AG90" s="250">
        <f t="shared" si="105"/>
        <v>1.1262857142857141</v>
      </c>
      <c r="AH90" s="250">
        <f t="shared" si="105"/>
        <v>1.1262857142857141</v>
      </c>
      <c r="AI90" s="250">
        <f t="shared" si="105"/>
        <v>1.1262857142857141</v>
      </c>
      <c r="AJ90" s="250">
        <f t="shared" si="105"/>
        <v>1.1293714285714285</v>
      </c>
      <c r="AK90" s="250">
        <f t="shared" ref="AK90:BP90" si="106" xml:space="preserve"> AK$87</f>
        <v>1.1262857142857141</v>
      </c>
      <c r="AL90" s="250">
        <f t="shared" si="106"/>
        <v>0</v>
      </c>
      <c r="AM90" s="250">
        <f t="shared" si="106"/>
        <v>0</v>
      </c>
      <c r="AN90" s="250">
        <f t="shared" si="106"/>
        <v>0</v>
      </c>
      <c r="AO90" s="250">
        <f t="shared" si="106"/>
        <v>0</v>
      </c>
      <c r="AP90" s="250">
        <f t="shared" si="106"/>
        <v>0</v>
      </c>
      <c r="AQ90" s="250">
        <f t="shared" si="106"/>
        <v>0</v>
      </c>
      <c r="AR90" s="250">
        <f t="shared" si="106"/>
        <v>0</v>
      </c>
      <c r="AS90" s="250">
        <f t="shared" si="106"/>
        <v>0</v>
      </c>
      <c r="AT90" s="250">
        <f t="shared" si="106"/>
        <v>0</v>
      </c>
      <c r="AU90" s="250">
        <f t="shared" si="106"/>
        <v>0</v>
      </c>
      <c r="AV90" s="250">
        <f t="shared" si="106"/>
        <v>0</v>
      </c>
      <c r="AW90" s="250">
        <f t="shared" si="106"/>
        <v>0</v>
      </c>
      <c r="AX90" s="250">
        <f t="shared" si="106"/>
        <v>0</v>
      </c>
      <c r="AY90" s="250">
        <f t="shared" si="106"/>
        <v>0</v>
      </c>
      <c r="AZ90" s="250">
        <f t="shared" si="106"/>
        <v>0</v>
      </c>
      <c r="BA90" s="250">
        <f t="shared" si="106"/>
        <v>0</v>
      </c>
      <c r="BB90" s="250">
        <f t="shared" si="106"/>
        <v>0</v>
      </c>
      <c r="BC90" s="250">
        <f t="shared" si="106"/>
        <v>0</v>
      </c>
      <c r="BD90" s="250">
        <f t="shared" si="106"/>
        <v>0</v>
      </c>
      <c r="BE90" s="250">
        <f t="shared" si="106"/>
        <v>0</v>
      </c>
      <c r="BF90" s="250">
        <f t="shared" si="106"/>
        <v>0</v>
      </c>
      <c r="BG90" s="250">
        <f t="shared" si="106"/>
        <v>0</v>
      </c>
      <c r="BH90" s="250">
        <f t="shared" si="106"/>
        <v>0</v>
      </c>
      <c r="BI90" s="250">
        <f t="shared" si="106"/>
        <v>0</v>
      </c>
      <c r="BJ90" s="250">
        <f t="shared" si="106"/>
        <v>0</v>
      </c>
      <c r="BK90" s="250">
        <f t="shared" si="106"/>
        <v>0</v>
      </c>
      <c r="BL90" s="250">
        <f t="shared" si="106"/>
        <v>0</v>
      </c>
      <c r="BM90" s="250">
        <f t="shared" si="106"/>
        <v>0</v>
      </c>
      <c r="BN90" s="250">
        <f t="shared" si="106"/>
        <v>0</v>
      </c>
      <c r="BO90" s="250">
        <f t="shared" si="106"/>
        <v>0</v>
      </c>
      <c r="BP90" s="250">
        <f t="shared" si="106"/>
        <v>0</v>
      </c>
      <c r="BQ90" s="250">
        <f t="shared" ref="BQ90:CA90" si="107" xml:space="preserve"> BQ$87</f>
        <v>0</v>
      </c>
      <c r="BR90" s="250">
        <f t="shared" si="107"/>
        <v>0</v>
      </c>
      <c r="BS90" s="250">
        <f t="shared" si="107"/>
        <v>0</v>
      </c>
      <c r="BT90" s="250">
        <f t="shared" si="107"/>
        <v>0</v>
      </c>
      <c r="BU90" s="250">
        <f t="shared" si="107"/>
        <v>0</v>
      </c>
      <c r="BV90" s="250">
        <f t="shared" si="107"/>
        <v>0</v>
      </c>
      <c r="BW90" s="250">
        <f t="shared" si="107"/>
        <v>0</v>
      </c>
      <c r="BX90" s="250">
        <f t="shared" si="107"/>
        <v>0</v>
      </c>
      <c r="BY90" s="250">
        <f t="shared" si="107"/>
        <v>0</v>
      </c>
      <c r="BZ90" s="250">
        <f t="shared" si="107"/>
        <v>0</v>
      </c>
      <c r="CA90" s="250">
        <f t="shared" si="107"/>
        <v>0</v>
      </c>
    </row>
    <row r="91" spans="1:79" s="176" customFormat="1">
      <c r="A91" s="341"/>
      <c r="B91" s="341"/>
      <c r="C91" s="342"/>
      <c r="D91" s="654"/>
      <c r="E91" s="343" t="str">
        <f xml:space="preserve"> Esc!E$26</f>
        <v>Indexation factor - opcost</v>
      </c>
      <c r="F91" s="343">
        <f xml:space="preserve"> Esc!F$26</f>
        <v>0</v>
      </c>
      <c r="G91" s="343" t="str">
        <f xml:space="preserve"> Esc!G$26</f>
        <v>factor</v>
      </c>
      <c r="H91" s="343">
        <f xml:space="preserve"> Esc!H$26</f>
        <v>0</v>
      </c>
      <c r="I91" s="343">
        <f xml:space="preserve"> Esc!I$26</f>
        <v>0</v>
      </c>
      <c r="J91" s="343">
        <f xml:space="preserve"> Esc!J$26</f>
        <v>1</v>
      </c>
      <c r="K91" s="343">
        <f xml:space="preserve"> Esc!K$26</f>
        <v>1</v>
      </c>
      <c r="L91" s="343">
        <f xml:space="preserve"> Esc!L$26</f>
        <v>1</v>
      </c>
      <c r="M91" s="343">
        <f xml:space="preserve"> Esc!M$26</f>
        <v>1</v>
      </c>
      <c r="N91" s="343">
        <f xml:space="preserve"> Esc!N$26</f>
        <v>1</v>
      </c>
      <c r="O91" s="343">
        <f xml:space="preserve"> Esc!O$26</f>
        <v>1</v>
      </c>
      <c r="P91" s="343">
        <f xml:space="preserve"> Esc!P$26</f>
        <v>1</v>
      </c>
      <c r="Q91" s="343">
        <f xml:space="preserve"> Esc!Q$26</f>
        <v>1</v>
      </c>
      <c r="R91" s="343">
        <f xml:space="preserve"> Esc!R$26</f>
        <v>1</v>
      </c>
      <c r="S91" s="343">
        <f xml:space="preserve"> Esc!S$26</f>
        <v>1</v>
      </c>
      <c r="T91" s="343">
        <f xml:space="preserve"> Esc!T$26</f>
        <v>1</v>
      </c>
      <c r="U91" s="343">
        <f xml:space="preserve"> Esc!U$26</f>
        <v>1</v>
      </c>
      <c r="V91" s="343">
        <f xml:space="preserve"> Esc!V$26</f>
        <v>1</v>
      </c>
      <c r="W91" s="343">
        <f xml:space="preserve"> Esc!W$26</f>
        <v>1</v>
      </c>
      <c r="X91" s="343">
        <f xml:space="preserve"> Esc!X$26</f>
        <v>1</v>
      </c>
      <c r="Y91" s="343">
        <f xml:space="preserve"> Esc!Y$26</f>
        <v>1</v>
      </c>
      <c r="Z91" s="343">
        <f xml:space="preserve"> Esc!Z$26</f>
        <v>1</v>
      </c>
      <c r="AA91" s="343">
        <f xml:space="preserve"> Esc!AA$26</f>
        <v>1</v>
      </c>
      <c r="AB91" s="343">
        <f xml:space="preserve"> Esc!AB$26</f>
        <v>1</v>
      </c>
      <c r="AC91" s="343">
        <f xml:space="preserve"> Esc!AC$26</f>
        <v>1</v>
      </c>
      <c r="AD91" s="343">
        <f xml:space="preserve"> Esc!AD$26</f>
        <v>1</v>
      </c>
      <c r="AE91" s="343">
        <f xml:space="preserve"> Esc!AE$26</f>
        <v>1</v>
      </c>
      <c r="AF91" s="343">
        <f xml:space="preserve"> Esc!AF$26</f>
        <v>1</v>
      </c>
      <c r="AG91" s="343">
        <f xml:space="preserve"> Esc!AG$26</f>
        <v>1</v>
      </c>
      <c r="AH91" s="343">
        <f xml:space="preserve"> Esc!AH$26</f>
        <v>1</v>
      </c>
      <c r="AI91" s="343">
        <f xml:space="preserve"> Esc!AI$26</f>
        <v>1</v>
      </c>
      <c r="AJ91" s="343">
        <f xml:space="preserve"> Esc!AJ$26</f>
        <v>1</v>
      </c>
      <c r="AK91" s="343">
        <f xml:space="preserve"> Esc!AK$26</f>
        <v>1</v>
      </c>
      <c r="AL91" s="343">
        <f xml:space="preserve"> Esc!AL$26</f>
        <v>1</v>
      </c>
      <c r="AM91" s="343">
        <f xml:space="preserve"> Esc!AM$26</f>
        <v>1</v>
      </c>
      <c r="AN91" s="343">
        <f xml:space="preserve"> Esc!AN$26</f>
        <v>1</v>
      </c>
      <c r="AO91" s="343">
        <f xml:space="preserve"> Esc!AO$26</f>
        <v>1</v>
      </c>
      <c r="AP91" s="343">
        <f xml:space="preserve"> Esc!AP$26</f>
        <v>1</v>
      </c>
      <c r="AQ91" s="343">
        <f xml:space="preserve"> Esc!AQ$26</f>
        <v>1</v>
      </c>
      <c r="AR91" s="343">
        <f xml:space="preserve"> Esc!AR$26</f>
        <v>1</v>
      </c>
      <c r="AS91" s="343">
        <f xml:space="preserve"> Esc!AS$26</f>
        <v>1</v>
      </c>
      <c r="AT91" s="343">
        <f xml:space="preserve"> Esc!AT$26</f>
        <v>1</v>
      </c>
      <c r="AU91" s="343">
        <f xml:space="preserve"> Esc!AU$26</f>
        <v>1</v>
      </c>
      <c r="AV91" s="343">
        <f xml:space="preserve"> Esc!AV$26</f>
        <v>1</v>
      </c>
      <c r="AW91" s="343">
        <f xml:space="preserve"> Esc!AW$26</f>
        <v>1</v>
      </c>
      <c r="AX91" s="343">
        <f xml:space="preserve"> Esc!AX$26</f>
        <v>1</v>
      </c>
      <c r="AY91" s="343">
        <f xml:space="preserve"> Esc!AY$26</f>
        <v>1</v>
      </c>
      <c r="AZ91" s="343">
        <f xml:space="preserve"> Esc!AZ$26</f>
        <v>1</v>
      </c>
      <c r="BA91" s="343">
        <f xml:space="preserve"> Esc!BA$26</f>
        <v>1</v>
      </c>
      <c r="BB91" s="343">
        <f xml:space="preserve"> Esc!BB$26</f>
        <v>1</v>
      </c>
      <c r="BC91" s="343">
        <f xml:space="preserve"> Esc!BC$26</f>
        <v>1</v>
      </c>
      <c r="BD91" s="343">
        <f xml:space="preserve"> Esc!BD$26</f>
        <v>1</v>
      </c>
      <c r="BE91" s="343">
        <f xml:space="preserve"> Esc!BE$26</f>
        <v>1</v>
      </c>
      <c r="BF91" s="343">
        <f xml:space="preserve"> Esc!BF$26</f>
        <v>1</v>
      </c>
      <c r="BG91" s="343">
        <f xml:space="preserve"> Esc!BG$26</f>
        <v>1</v>
      </c>
      <c r="BH91" s="343">
        <f xml:space="preserve"> Esc!BH$26</f>
        <v>1</v>
      </c>
      <c r="BI91" s="343">
        <f xml:space="preserve"> Esc!BI$26</f>
        <v>1</v>
      </c>
      <c r="BJ91" s="343">
        <f xml:space="preserve"> Esc!BJ$26</f>
        <v>1</v>
      </c>
      <c r="BK91" s="343">
        <f xml:space="preserve"> Esc!BK$26</f>
        <v>1</v>
      </c>
      <c r="BL91" s="343">
        <f xml:space="preserve"> Esc!BL$26</f>
        <v>1</v>
      </c>
      <c r="BM91" s="343">
        <f xml:space="preserve"> Esc!BM$26</f>
        <v>1</v>
      </c>
      <c r="BN91" s="343">
        <f xml:space="preserve"> Esc!BN$26</f>
        <v>1</v>
      </c>
      <c r="BO91" s="343">
        <f xml:space="preserve"> Esc!BO$26</f>
        <v>1</v>
      </c>
      <c r="BP91" s="343">
        <f xml:space="preserve"> Esc!BP$26</f>
        <v>1</v>
      </c>
      <c r="BQ91" s="343">
        <f xml:space="preserve"> Esc!BQ$26</f>
        <v>1</v>
      </c>
      <c r="BR91" s="343">
        <f xml:space="preserve"> Esc!BR$26</f>
        <v>1</v>
      </c>
      <c r="BS91" s="343">
        <f xml:space="preserve"> Esc!BS$26</f>
        <v>1</v>
      </c>
      <c r="BT91" s="343">
        <f xml:space="preserve"> Esc!BT$26</f>
        <v>1</v>
      </c>
      <c r="BU91" s="343">
        <f xml:space="preserve"> Esc!BU$26</f>
        <v>1</v>
      </c>
      <c r="BV91" s="343">
        <f xml:space="preserve"> Esc!BV$26</f>
        <v>1</v>
      </c>
      <c r="BW91" s="343">
        <f xml:space="preserve"> Esc!BW$26</f>
        <v>1</v>
      </c>
      <c r="BX91" s="343">
        <f xml:space="preserve"> Esc!BX$26</f>
        <v>1</v>
      </c>
      <c r="BY91" s="343">
        <f xml:space="preserve"> Esc!BY$26</f>
        <v>1</v>
      </c>
      <c r="BZ91" s="343">
        <f xml:space="preserve"> Esc!BZ$26</f>
        <v>1</v>
      </c>
      <c r="CA91" s="343">
        <f xml:space="preserve"> Esc!CA$26</f>
        <v>1</v>
      </c>
    </row>
    <row r="92" spans="1:79" s="689" customFormat="1">
      <c r="A92" s="683"/>
      <c r="B92" s="683"/>
      <c r="C92" s="684"/>
      <c r="D92" s="685"/>
      <c r="E92" s="753" t="s">
        <v>703</v>
      </c>
      <c r="F92" s="753"/>
      <c r="G92" s="753" t="s">
        <v>560</v>
      </c>
      <c r="H92" s="753">
        <f xml:space="preserve"> SUM(J92:CA92)</f>
        <v>0</v>
      </c>
      <c r="I92" s="753"/>
      <c r="J92" s="753">
        <f xml:space="preserve"> $F89 * J90 * J91</f>
        <v>0</v>
      </c>
      <c r="K92" s="753">
        <f t="shared" ref="K92:BV92" si="108" xml:space="preserve"> $F89 * K90 * K91</f>
        <v>0</v>
      </c>
      <c r="L92" s="753">
        <f t="shared" si="108"/>
        <v>0</v>
      </c>
      <c r="M92" s="753">
        <f t="shared" si="108"/>
        <v>0</v>
      </c>
      <c r="N92" s="753">
        <f t="shared" si="108"/>
        <v>0</v>
      </c>
      <c r="O92" s="753">
        <f t="shared" si="108"/>
        <v>0</v>
      </c>
      <c r="P92" s="753">
        <f t="shared" si="108"/>
        <v>0</v>
      </c>
      <c r="Q92" s="753">
        <f t="shared" si="108"/>
        <v>0</v>
      </c>
      <c r="R92" s="753">
        <f t="shared" si="108"/>
        <v>0</v>
      </c>
      <c r="S92" s="753">
        <f t="shared" si="108"/>
        <v>0</v>
      </c>
      <c r="T92" s="753">
        <f t="shared" si="108"/>
        <v>0</v>
      </c>
      <c r="U92" s="753">
        <f t="shared" si="108"/>
        <v>0</v>
      </c>
      <c r="V92" s="753">
        <f t="shared" si="108"/>
        <v>0</v>
      </c>
      <c r="W92" s="753">
        <f t="shared" si="108"/>
        <v>0</v>
      </c>
      <c r="X92" s="753">
        <f t="shared" si="108"/>
        <v>0</v>
      </c>
      <c r="Y92" s="753">
        <f t="shared" si="108"/>
        <v>0</v>
      </c>
      <c r="Z92" s="753">
        <f t="shared" si="108"/>
        <v>0</v>
      </c>
      <c r="AA92" s="753">
        <f t="shared" si="108"/>
        <v>0</v>
      </c>
      <c r="AB92" s="753">
        <f t="shared" si="108"/>
        <v>0</v>
      </c>
      <c r="AC92" s="753">
        <f t="shared" si="108"/>
        <v>0</v>
      </c>
      <c r="AD92" s="753">
        <f t="shared" si="108"/>
        <v>0</v>
      </c>
      <c r="AE92" s="753">
        <f t="shared" si="108"/>
        <v>0</v>
      </c>
      <c r="AF92" s="753">
        <f t="shared" si="108"/>
        <v>0</v>
      </c>
      <c r="AG92" s="753">
        <f t="shared" si="108"/>
        <v>0</v>
      </c>
      <c r="AH92" s="753">
        <f t="shared" si="108"/>
        <v>0</v>
      </c>
      <c r="AI92" s="753">
        <f t="shared" si="108"/>
        <v>0</v>
      </c>
      <c r="AJ92" s="753">
        <f t="shared" si="108"/>
        <v>0</v>
      </c>
      <c r="AK92" s="753">
        <f t="shared" si="108"/>
        <v>0</v>
      </c>
      <c r="AL92" s="753">
        <f t="shared" si="108"/>
        <v>0</v>
      </c>
      <c r="AM92" s="753">
        <f t="shared" si="108"/>
        <v>0</v>
      </c>
      <c r="AN92" s="753">
        <f t="shared" si="108"/>
        <v>0</v>
      </c>
      <c r="AO92" s="753">
        <f t="shared" si="108"/>
        <v>0</v>
      </c>
      <c r="AP92" s="753">
        <f t="shared" si="108"/>
        <v>0</v>
      </c>
      <c r="AQ92" s="753">
        <f t="shared" si="108"/>
        <v>0</v>
      </c>
      <c r="AR92" s="753">
        <f t="shared" si="108"/>
        <v>0</v>
      </c>
      <c r="AS92" s="753">
        <f t="shared" si="108"/>
        <v>0</v>
      </c>
      <c r="AT92" s="753">
        <f t="shared" si="108"/>
        <v>0</v>
      </c>
      <c r="AU92" s="753">
        <f t="shared" si="108"/>
        <v>0</v>
      </c>
      <c r="AV92" s="753">
        <f t="shared" si="108"/>
        <v>0</v>
      </c>
      <c r="AW92" s="753">
        <f t="shared" si="108"/>
        <v>0</v>
      </c>
      <c r="AX92" s="753">
        <f t="shared" si="108"/>
        <v>0</v>
      </c>
      <c r="AY92" s="753">
        <f t="shared" si="108"/>
        <v>0</v>
      </c>
      <c r="AZ92" s="753">
        <f t="shared" si="108"/>
        <v>0</v>
      </c>
      <c r="BA92" s="753">
        <f t="shared" si="108"/>
        <v>0</v>
      </c>
      <c r="BB92" s="753">
        <f t="shared" si="108"/>
        <v>0</v>
      </c>
      <c r="BC92" s="753">
        <f t="shared" si="108"/>
        <v>0</v>
      </c>
      <c r="BD92" s="753">
        <f t="shared" si="108"/>
        <v>0</v>
      </c>
      <c r="BE92" s="753">
        <f t="shared" si="108"/>
        <v>0</v>
      </c>
      <c r="BF92" s="753">
        <f t="shared" si="108"/>
        <v>0</v>
      </c>
      <c r="BG92" s="753">
        <f t="shared" si="108"/>
        <v>0</v>
      </c>
      <c r="BH92" s="753">
        <f t="shared" si="108"/>
        <v>0</v>
      </c>
      <c r="BI92" s="753">
        <f t="shared" si="108"/>
        <v>0</v>
      </c>
      <c r="BJ92" s="753">
        <f t="shared" si="108"/>
        <v>0</v>
      </c>
      <c r="BK92" s="753">
        <f t="shared" si="108"/>
        <v>0</v>
      </c>
      <c r="BL92" s="753">
        <f t="shared" si="108"/>
        <v>0</v>
      </c>
      <c r="BM92" s="753">
        <f t="shared" si="108"/>
        <v>0</v>
      </c>
      <c r="BN92" s="753">
        <f t="shared" si="108"/>
        <v>0</v>
      </c>
      <c r="BO92" s="753">
        <f t="shared" si="108"/>
        <v>0</v>
      </c>
      <c r="BP92" s="753">
        <f t="shared" si="108"/>
        <v>0</v>
      </c>
      <c r="BQ92" s="753">
        <f t="shared" si="108"/>
        <v>0</v>
      </c>
      <c r="BR92" s="753">
        <f t="shared" si="108"/>
        <v>0</v>
      </c>
      <c r="BS92" s="753">
        <f t="shared" si="108"/>
        <v>0</v>
      </c>
      <c r="BT92" s="753">
        <f t="shared" si="108"/>
        <v>0</v>
      </c>
      <c r="BU92" s="753">
        <f t="shared" si="108"/>
        <v>0</v>
      </c>
      <c r="BV92" s="753">
        <f t="shared" si="108"/>
        <v>0</v>
      </c>
      <c r="BW92" s="753">
        <f t="shared" ref="BW92:CA92" si="109" xml:space="preserve"> $F89 * BW90 * BW91</f>
        <v>0</v>
      </c>
      <c r="BX92" s="753">
        <f t="shared" si="109"/>
        <v>0</v>
      </c>
      <c r="BY92" s="753">
        <f t="shared" si="109"/>
        <v>0</v>
      </c>
      <c r="BZ92" s="753">
        <f t="shared" si="109"/>
        <v>0</v>
      </c>
      <c r="CA92" s="753">
        <f t="shared" si="109"/>
        <v>0</v>
      </c>
    </row>
    <row r="93" spans="1:79"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44"/>
      <c r="BE93" s="344"/>
      <c r="BF93" s="344"/>
      <c r="BG93" s="344"/>
      <c r="BH93" s="344"/>
      <c r="BI93" s="344"/>
      <c r="BJ93" s="344"/>
      <c r="BK93" s="344"/>
      <c r="BL93" s="344"/>
      <c r="BM93" s="344"/>
      <c r="BN93" s="344"/>
      <c r="BO93" s="344"/>
      <c r="BP93" s="344"/>
      <c r="BQ93" s="344"/>
      <c r="BR93" s="344"/>
      <c r="BS93" s="344"/>
      <c r="BT93" s="344"/>
      <c r="BU93" s="344"/>
      <c r="BV93" s="344"/>
      <c r="BW93" s="344"/>
      <c r="BX93" s="344"/>
      <c r="BY93" s="344"/>
      <c r="BZ93" s="344"/>
      <c r="CA93" s="344"/>
    </row>
    <row r="94" spans="1:79">
      <c r="B94" s="1" t="s">
        <v>546</v>
      </c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  <c r="BI94" s="344"/>
      <c r="BJ94" s="344"/>
      <c r="BK94" s="344"/>
      <c r="BL94" s="344"/>
      <c r="BM94" s="344"/>
      <c r="BN94" s="344"/>
      <c r="BO94" s="344"/>
      <c r="BP94" s="344"/>
      <c r="BQ94" s="344"/>
      <c r="BR94" s="344"/>
      <c r="BS94" s="344"/>
      <c r="BT94" s="344"/>
      <c r="BU94" s="344"/>
      <c r="BV94" s="344"/>
      <c r="BW94" s="344"/>
      <c r="BX94" s="344"/>
      <c r="BY94" s="344"/>
      <c r="BZ94" s="344"/>
      <c r="CA94" s="344"/>
    </row>
    <row r="95" spans="1:79" s="25" customFormat="1">
      <c r="A95" s="9"/>
      <c r="B95" s="1"/>
      <c r="C95" s="51" t="s">
        <v>577</v>
      </c>
      <c r="D95" s="24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49"/>
      <c r="R95" s="349"/>
      <c r="S95" s="349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10"/>
      <c r="AN95" s="310"/>
      <c r="AO95" s="310"/>
      <c r="AP95" s="310"/>
      <c r="AQ95" s="310"/>
      <c r="AR95" s="310"/>
      <c r="AS95" s="310"/>
      <c r="AT95" s="310"/>
      <c r="AU95" s="310"/>
      <c r="AV95" s="310"/>
      <c r="AW95" s="310"/>
      <c r="AX95" s="310"/>
      <c r="AY95" s="310"/>
      <c r="AZ95" s="310"/>
      <c r="BA95" s="310"/>
      <c r="BB95" s="310"/>
      <c r="BC95" s="310"/>
      <c r="BD95" s="310"/>
      <c r="BE95" s="310"/>
      <c r="BF95" s="310"/>
      <c r="BG95" s="310"/>
      <c r="BH95" s="310"/>
      <c r="BI95" s="310"/>
      <c r="BJ95" s="310"/>
      <c r="BK95" s="310"/>
      <c r="BL95" s="310"/>
      <c r="BM95" s="310"/>
      <c r="BN95" s="310"/>
      <c r="BO95" s="310"/>
      <c r="BP95" s="310"/>
      <c r="BQ95" s="310"/>
      <c r="BR95" s="310"/>
      <c r="BS95" s="310"/>
      <c r="BT95" s="310"/>
      <c r="BU95" s="310"/>
      <c r="BV95" s="310"/>
      <c r="BW95" s="310"/>
      <c r="BX95" s="310"/>
      <c r="BY95" s="310"/>
      <c r="BZ95" s="310"/>
      <c r="CA95" s="310"/>
    </row>
    <row r="96" spans="1:79" s="629" customFormat="1">
      <c r="A96" s="618"/>
      <c r="B96" s="618"/>
      <c r="C96" s="619"/>
      <c r="D96" s="656"/>
      <c r="E96" s="623" t="str">
        <f xml:space="preserve"> Input!E$87</f>
        <v>Natural gas price - domestic</v>
      </c>
      <c r="F96" s="623">
        <f xml:space="preserve"> Input!F$87</f>
        <v>2.3529428811160606</v>
      </c>
      <c r="G96" s="623" t="str">
        <f xml:space="preserve"> Input!G$87</f>
        <v>pence per kWh</v>
      </c>
      <c r="H96" s="623"/>
      <c r="I96" s="623"/>
      <c r="J96" s="612"/>
      <c r="K96" s="623"/>
      <c r="L96" s="623"/>
      <c r="M96" s="623"/>
      <c r="N96" s="623"/>
      <c r="O96" s="623"/>
      <c r="P96" s="623"/>
      <c r="Q96" s="623"/>
      <c r="R96" s="623"/>
      <c r="S96" s="623"/>
      <c r="T96" s="623"/>
      <c r="U96" s="623"/>
      <c r="V96" s="623"/>
      <c r="W96" s="623"/>
      <c r="X96" s="623"/>
      <c r="Y96" s="623"/>
      <c r="Z96" s="623"/>
      <c r="AA96" s="623"/>
      <c r="AB96" s="623"/>
      <c r="AC96" s="623"/>
      <c r="AD96" s="623"/>
      <c r="AE96" s="623"/>
      <c r="AF96" s="623"/>
      <c r="AG96" s="623"/>
      <c r="AH96" s="623"/>
      <c r="AI96" s="623"/>
      <c r="AJ96" s="623"/>
      <c r="AK96" s="623"/>
      <c r="AL96" s="623"/>
      <c r="AM96" s="623"/>
      <c r="AN96" s="623"/>
      <c r="AO96" s="623"/>
      <c r="AP96" s="623"/>
      <c r="AQ96" s="623"/>
      <c r="AR96" s="623"/>
      <c r="AS96" s="623"/>
      <c r="AT96" s="623"/>
      <c r="AU96" s="623"/>
      <c r="AV96" s="623"/>
      <c r="AW96" s="623"/>
      <c r="AX96" s="623"/>
      <c r="AY96" s="623"/>
      <c r="AZ96" s="623"/>
      <c r="BA96" s="623"/>
      <c r="BB96" s="623"/>
      <c r="BC96" s="623"/>
      <c r="BD96" s="623"/>
      <c r="BE96" s="623"/>
      <c r="BF96" s="623"/>
      <c r="BG96" s="623"/>
      <c r="BH96" s="623"/>
      <c r="BI96" s="623"/>
      <c r="BJ96" s="623"/>
      <c r="BK96" s="623"/>
      <c r="BL96" s="623"/>
      <c r="BM96" s="623"/>
      <c r="BN96" s="623"/>
      <c r="BO96" s="623"/>
      <c r="BP96" s="623"/>
      <c r="BQ96" s="623"/>
      <c r="BR96" s="623"/>
      <c r="BS96" s="623"/>
      <c r="BT96" s="623"/>
      <c r="BU96" s="623"/>
      <c r="BV96" s="623"/>
      <c r="BW96" s="623"/>
      <c r="BX96" s="623"/>
      <c r="BY96" s="623"/>
      <c r="BZ96" s="623"/>
      <c r="CA96" s="623"/>
    </row>
    <row r="97" spans="1:79" s="252" customFormat="1">
      <c r="A97" s="233"/>
      <c r="B97" s="233"/>
      <c r="C97" s="234"/>
      <c r="D97" s="550"/>
      <c r="E97" s="465" t="str">
        <f xml:space="preserve"> Input!E$90</f>
        <v>1 therm of natural gas to kilowatt hours</v>
      </c>
      <c r="F97" s="465">
        <f xml:space="preserve"> Input!F$90</f>
        <v>29.307108334876538</v>
      </c>
      <c r="G97" s="465" t="str">
        <f xml:space="preserve"> Input!G$90</f>
        <v>kWh per therms</v>
      </c>
      <c r="I97" s="647"/>
    </row>
    <row r="98" spans="1:79" s="311" customFormat="1">
      <c r="A98" s="285"/>
      <c r="B98" s="285"/>
      <c r="C98" s="365"/>
      <c r="D98" s="366"/>
      <c r="E98" s="311" t="s">
        <v>575</v>
      </c>
      <c r="F98" s="311">
        <f xml:space="preserve"> F96 * F97</f>
        <v>68.957951922644924</v>
      </c>
      <c r="G98" s="311" t="s">
        <v>574</v>
      </c>
    </row>
    <row r="99" spans="1:79" s="405" customFormat="1">
      <c r="A99" s="135"/>
      <c r="B99" s="135"/>
      <c r="C99" s="138"/>
      <c r="D99" s="557"/>
      <c r="E99" s="396"/>
      <c r="F99" s="396"/>
      <c r="G99" s="396"/>
      <c r="H99" s="396"/>
      <c r="I99" s="396"/>
      <c r="J99" s="406"/>
      <c r="K99" s="396"/>
      <c r="L99" s="396"/>
      <c r="M99" s="396"/>
      <c r="N99" s="396"/>
      <c r="O99" s="396"/>
      <c r="P99" s="396"/>
      <c r="Q99" s="396"/>
      <c r="R99" s="396"/>
      <c r="S99" s="396"/>
      <c r="T99" s="396"/>
      <c r="U99" s="396"/>
      <c r="V99" s="396"/>
      <c r="W99" s="396"/>
      <c r="X99" s="396"/>
      <c r="Y99" s="396"/>
      <c r="Z99" s="396"/>
      <c r="AA99" s="396"/>
      <c r="AB99" s="396"/>
      <c r="AC99" s="396"/>
      <c r="AD99" s="396"/>
      <c r="AE99" s="396"/>
      <c r="AF99" s="396"/>
      <c r="AG99" s="396"/>
      <c r="AH99" s="396"/>
      <c r="AI99" s="396"/>
      <c r="AJ99" s="396"/>
      <c r="AK99" s="396"/>
      <c r="AL99" s="396"/>
      <c r="AM99" s="396"/>
      <c r="AN99" s="396"/>
      <c r="AO99" s="396"/>
      <c r="AP99" s="396"/>
      <c r="AQ99" s="396"/>
      <c r="AR99" s="396"/>
      <c r="AS99" s="396"/>
      <c r="AT99" s="396"/>
      <c r="AU99" s="396"/>
      <c r="AV99" s="396"/>
      <c r="AW99" s="396"/>
      <c r="AX99" s="396"/>
      <c r="AY99" s="396"/>
      <c r="AZ99" s="396"/>
      <c r="BA99" s="396"/>
      <c r="BB99" s="396"/>
      <c r="BC99" s="396"/>
      <c r="BD99" s="396"/>
      <c r="BE99" s="396"/>
      <c r="BF99" s="396"/>
      <c r="BG99" s="396"/>
      <c r="BH99" s="396"/>
      <c r="BI99" s="396"/>
      <c r="BJ99" s="396"/>
      <c r="BK99" s="396"/>
      <c r="BL99" s="396"/>
      <c r="BM99" s="396"/>
      <c r="BN99" s="396"/>
      <c r="BO99" s="396"/>
      <c r="BP99" s="396"/>
      <c r="BQ99" s="396"/>
      <c r="BR99" s="396"/>
      <c r="BS99" s="396"/>
      <c r="BT99" s="396"/>
      <c r="BU99" s="396"/>
      <c r="BV99" s="396"/>
      <c r="BW99" s="396"/>
      <c r="BX99" s="396"/>
      <c r="BY99" s="396"/>
      <c r="BZ99" s="396"/>
      <c r="CA99" s="396"/>
    </row>
    <row r="100" spans="1:79" s="645" customFormat="1">
      <c r="A100" s="285"/>
      <c r="B100" s="285"/>
      <c r="C100" s="365"/>
      <c r="D100" s="657"/>
      <c r="E100" s="311" t="str">
        <f xml:space="preserve"> E$98</f>
        <v>Natural gas price (therms)</v>
      </c>
      <c r="F100" s="311">
        <f t="shared" ref="F100:G100" si="110" xml:space="preserve"> F$98</f>
        <v>68.957951922644924</v>
      </c>
      <c r="G100" s="311" t="str">
        <f t="shared" si="110"/>
        <v>pence per therm</v>
      </c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1"/>
      <c r="AN100" s="311"/>
      <c r="AO100" s="311"/>
      <c r="AP100" s="311"/>
      <c r="AQ100" s="311"/>
      <c r="AR100" s="311"/>
      <c r="AS100" s="311"/>
      <c r="AT100" s="311"/>
      <c r="AU100" s="311"/>
      <c r="AV100" s="311"/>
      <c r="AW100" s="311"/>
      <c r="AX100" s="311"/>
      <c r="AY100" s="311"/>
      <c r="AZ100" s="311"/>
      <c r="BA100" s="311"/>
      <c r="BB100" s="311"/>
      <c r="BC100" s="311"/>
      <c r="BD100" s="311"/>
      <c r="BE100" s="311"/>
      <c r="BF100" s="311"/>
      <c r="BG100" s="311"/>
      <c r="BH100" s="311"/>
      <c r="BI100" s="311"/>
      <c r="BJ100" s="311"/>
      <c r="BK100" s="311"/>
      <c r="BL100" s="311"/>
      <c r="BM100" s="311"/>
      <c r="BN100" s="311"/>
      <c r="BO100" s="311"/>
      <c r="BP100" s="311"/>
      <c r="BQ100" s="311"/>
      <c r="BR100" s="311"/>
      <c r="BS100" s="311"/>
      <c r="BT100" s="311"/>
      <c r="BU100" s="311"/>
      <c r="BV100" s="311"/>
      <c r="BW100" s="311"/>
      <c r="BX100" s="311"/>
      <c r="BY100" s="311"/>
      <c r="BZ100" s="311"/>
      <c r="CA100" s="311"/>
    </row>
    <row r="101" spans="1:79" s="247" customFormat="1">
      <c r="A101" s="190"/>
      <c r="B101" s="175"/>
      <c r="C101" s="191"/>
      <c r="D101" s="412"/>
      <c r="E101" s="314" t="str">
        <f xml:space="preserve"> Input!E$196</f>
        <v>Units in a hundred</v>
      </c>
      <c r="F101" s="314">
        <f xml:space="preserve"> Input!F$196</f>
        <v>100</v>
      </c>
      <c r="G101" s="314" t="str">
        <f xml:space="preserve"> Input!G$196</f>
        <v>units</v>
      </c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4"/>
      <c r="AO101" s="314"/>
      <c r="AP101" s="314"/>
      <c r="AQ101" s="314"/>
      <c r="AR101" s="314"/>
      <c r="AS101" s="314"/>
      <c r="AT101" s="314"/>
      <c r="AU101" s="314"/>
      <c r="AV101" s="314"/>
      <c r="AW101" s="314"/>
      <c r="AX101" s="314"/>
      <c r="AY101" s="314"/>
      <c r="AZ101" s="314"/>
      <c r="BA101" s="314"/>
      <c r="BB101" s="314"/>
      <c r="BC101" s="314"/>
      <c r="BD101" s="314"/>
      <c r="BE101" s="314"/>
      <c r="BF101" s="314"/>
      <c r="BG101" s="314"/>
      <c r="BH101" s="314"/>
      <c r="BI101" s="314"/>
      <c r="BJ101" s="314"/>
      <c r="BK101" s="314"/>
      <c r="BL101" s="314"/>
      <c r="BM101" s="314"/>
      <c r="BN101" s="314"/>
      <c r="BO101" s="314"/>
      <c r="BP101" s="314"/>
      <c r="BQ101" s="314"/>
      <c r="BR101" s="314"/>
      <c r="BS101" s="314"/>
      <c r="BT101" s="314"/>
      <c r="BU101" s="314"/>
      <c r="BV101" s="314"/>
      <c r="BW101" s="314"/>
      <c r="BX101" s="314"/>
      <c r="BY101" s="314"/>
      <c r="BZ101" s="314"/>
      <c r="CA101" s="314"/>
    </row>
    <row r="102" spans="1:79" s="250" customFormat="1">
      <c r="A102" s="232"/>
      <c r="B102" s="233"/>
      <c r="C102" s="234"/>
      <c r="D102" s="655"/>
      <c r="E102" s="236" t="str">
        <f xml:space="preserve"> Input!E$91</f>
        <v>1 Mscf natural gas to therms conversion</v>
      </c>
      <c r="F102" s="236">
        <f xml:space="preserve"> Input!F$91</f>
        <v>10.532999999999999</v>
      </c>
      <c r="G102" s="236" t="str">
        <f xml:space="preserve"> Input!G$91</f>
        <v>therms per Mscf</v>
      </c>
      <c r="Q102" s="252"/>
      <c r="R102" s="252"/>
      <c r="S102" s="252"/>
    </row>
    <row r="103" spans="1:79" s="252" customFormat="1">
      <c r="A103" s="233"/>
      <c r="B103" s="233"/>
      <c r="C103" s="234"/>
      <c r="D103" s="550"/>
      <c r="E103" s="646" t="s">
        <v>631</v>
      </c>
      <c r="F103" s="646">
        <f xml:space="preserve"> F100 / F101 * F102</f>
        <v>7.263341076012189</v>
      </c>
      <c r="G103" s="646" t="s">
        <v>566</v>
      </c>
    </row>
    <row r="104" spans="1:79" s="25" customFormat="1">
      <c r="A104" s="9"/>
      <c r="B104" s="1"/>
      <c r="C104" s="51"/>
      <c r="D104" s="24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49"/>
      <c r="R104" s="349"/>
      <c r="S104" s="349"/>
      <c r="T104" s="310"/>
      <c r="U104" s="310"/>
      <c r="V104" s="310"/>
      <c r="W104" s="310"/>
      <c r="X104" s="310"/>
      <c r="Y104" s="310"/>
      <c r="Z104" s="310"/>
      <c r="AA104" s="310"/>
      <c r="AB104" s="310"/>
      <c r="AC104" s="310"/>
      <c r="AD104" s="310"/>
      <c r="AE104" s="310"/>
      <c r="AF104" s="310"/>
      <c r="AG104" s="310"/>
      <c r="AH104" s="310"/>
      <c r="AI104" s="310"/>
      <c r="AJ104" s="310"/>
      <c r="AK104" s="310"/>
      <c r="AL104" s="310"/>
      <c r="AM104" s="310"/>
      <c r="AN104" s="310"/>
      <c r="AO104" s="310"/>
      <c r="AP104" s="310"/>
      <c r="AQ104" s="310"/>
      <c r="AR104" s="310"/>
      <c r="AS104" s="310"/>
      <c r="AT104" s="310"/>
      <c r="AU104" s="310"/>
      <c r="AV104" s="310"/>
      <c r="AW104" s="310"/>
      <c r="AX104" s="310"/>
      <c r="AY104" s="310"/>
      <c r="AZ104" s="310"/>
      <c r="BA104" s="310"/>
      <c r="BB104" s="310"/>
      <c r="BC104" s="310"/>
      <c r="BD104" s="310"/>
      <c r="BE104" s="310"/>
      <c r="BF104" s="310"/>
      <c r="BG104" s="310"/>
      <c r="BH104" s="310"/>
      <c r="BI104" s="310"/>
      <c r="BJ104" s="310"/>
      <c r="BK104" s="310"/>
      <c r="BL104" s="310"/>
      <c r="BM104" s="310"/>
      <c r="BN104" s="310"/>
      <c r="BO104" s="310"/>
      <c r="BP104" s="310"/>
      <c r="BQ104" s="310"/>
      <c r="BR104" s="310"/>
      <c r="BS104" s="310"/>
      <c r="BT104" s="310"/>
      <c r="BU104" s="310"/>
      <c r="BV104" s="310"/>
      <c r="BW104" s="310"/>
      <c r="BX104" s="310"/>
      <c r="BY104" s="310"/>
      <c r="BZ104" s="310"/>
      <c r="CA104" s="310"/>
    </row>
    <row r="105" spans="1:79" s="25" customFormat="1">
      <c r="A105" s="9"/>
      <c r="B105" s="1"/>
      <c r="C105" s="51" t="s">
        <v>624</v>
      </c>
      <c r="D105" s="24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49"/>
      <c r="R105" s="349"/>
      <c r="S105" s="349"/>
      <c r="T105" s="310"/>
      <c r="U105" s="310"/>
      <c r="V105" s="310"/>
      <c r="W105" s="310"/>
      <c r="X105" s="310"/>
      <c r="Y105" s="310"/>
      <c r="Z105" s="310"/>
      <c r="AA105" s="310"/>
      <c r="AB105" s="310"/>
      <c r="AC105" s="310"/>
      <c r="AD105" s="310"/>
      <c r="AE105" s="310"/>
      <c r="AF105" s="310"/>
      <c r="AG105" s="310"/>
      <c r="AH105" s="310"/>
      <c r="AI105" s="310"/>
      <c r="AJ105" s="310"/>
      <c r="AK105" s="310"/>
      <c r="AL105" s="310"/>
      <c r="AM105" s="310"/>
      <c r="AN105" s="310"/>
      <c r="AO105" s="310"/>
      <c r="AP105" s="310"/>
      <c r="AQ105" s="310"/>
      <c r="AR105" s="310"/>
      <c r="AS105" s="310"/>
      <c r="AT105" s="310"/>
      <c r="AU105" s="310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10"/>
      <c r="BG105" s="310"/>
      <c r="BH105" s="310"/>
      <c r="BI105" s="310"/>
      <c r="BJ105" s="310"/>
      <c r="BK105" s="310"/>
      <c r="BL105" s="310"/>
      <c r="BM105" s="310"/>
      <c r="BN105" s="310"/>
      <c r="BO105" s="310"/>
      <c r="BP105" s="310"/>
      <c r="BQ105" s="310"/>
      <c r="BR105" s="310"/>
      <c r="BS105" s="310"/>
      <c r="BT105" s="310"/>
      <c r="BU105" s="310"/>
      <c r="BV105" s="310"/>
      <c r="BW105" s="310"/>
      <c r="BX105" s="310"/>
      <c r="BY105" s="310"/>
      <c r="BZ105" s="310"/>
      <c r="CA105" s="310"/>
    </row>
    <row r="106" spans="1:79" s="312" customFormat="1">
      <c r="A106" s="284"/>
      <c r="B106" s="285"/>
      <c r="C106" s="365"/>
      <c r="E106" s="351" t="str">
        <f xml:space="preserve"> Input!E$83</f>
        <v>Natural gas feedstock - domestic</v>
      </c>
      <c r="F106" s="351">
        <f xml:space="preserve"> Input!F$83</f>
        <v>30</v>
      </c>
      <c r="G106" s="351" t="str">
        <f xml:space="preserve"> Input!G$83</f>
        <v>MMscfd</v>
      </c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  <c r="AR106" s="351"/>
      <c r="AS106" s="351"/>
      <c r="AT106" s="351"/>
      <c r="AU106" s="351"/>
      <c r="AV106" s="351"/>
      <c r="AW106" s="351"/>
      <c r="AX106" s="351"/>
      <c r="AY106" s="351"/>
      <c r="AZ106" s="351"/>
      <c r="BA106" s="351"/>
      <c r="BB106" s="351"/>
      <c r="BC106" s="351"/>
      <c r="BD106" s="351"/>
      <c r="BE106" s="351"/>
      <c r="BF106" s="351"/>
      <c r="BG106" s="351"/>
      <c r="BH106" s="351"/>
      <c r="BI106" s="351"/>
      <c r="BJ106" s="351"/>
      <c r="BK106" s="351"/>
      <c r="BL106" s="351"/>
      <c r="BM106" s="351"/>
      <c r="BN106" s="351"/>
      <c r="BO106" s="351"/>
      <c r="BP106" s="351"/>
      <c r="BQ106" s="351"/>
      <c r="BR106" s="351"/>
      <c r="BS106" s="351"/>
      <c r="BT106" s="351"/>
      <c r="BU106" s="351"/>
      <c r="BV106" s="351"/>
      <c r="BW106" s="351"/>
      <c r="BX106" s="351"/>
      <c r="BY106" s="351"/>
      <c r="BZ106" s="351"/>
      <c r="CA106" s="351"/>
    </row>
    <row r="107" spans="1:79" s="224" customFormat="1">
      <c r="A107" s="190"/>
      <c r="B107" s="175"/>
      <c r="C107" s="191"/>
      <c r="D107" s="317"/>
      <c r="E107" s="314" t="str">
        <f xml:space="preserve"> Input!E$197</f>
        <v>Units in a thousand</v>
      </c>
      <c r="F107" s="314">
        <f xml:space="preserve"> Input!F$197</f>
        <v>1000</v>
      </c>
      <c r="G107" s="314" t="str">
        <f xml:space="preserve"> Input!G$197</f>
        <v>units</v>
      </c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  <c r="AG107" s="314"/>
      <c r="AH107" s="314"/>
      <c r="AI107" s="314"/>
      <c r="AJ107" s="314"/>
      <c r="AK107" s="314"/>
      <c r="AL107" s="314"/>
      <c r="AM107" s="314"/>
      <c r="AN107" s="314"/>
      <c r="AO107" s="314"/>
      <c r="AP107" s="314"/>
      <c r="AQ107" s="314"/>
      <c r="AR107" s="314"/>
      <c r="AS107" s="314"/>
      <c r="AT107" s="314"/>
      <c r="AU107" s="314"/>
      <c r="AV107" s="314"/>
      <c r="AW107" s="314"/>
      <c r="AX107" s="314"/>
      <c r="AY107" s="314"/>
      <c r="AZ107" s="314"/>
      <c r="BA107" s="314"/>
      <c r="BB107" s="314"/>
      <c r="BC107" s="314"/>
      <c r="BD107" s="314"/>
      <c r="BE107" s="314"/>
      <c r="BF107" s="314"/>
      <c r="BG107" s="314"/>
      <c r="BH107" s="314"/>
      <c r="BI107" s="314"/>
      <c r="BJ107" s="314"/>
      <c r="BK107" s="314"/>
      <c r="BL107" s="314"/>
      <c r="BM107" s="314"/>
      <c r="BN107" s="314"/>
      <c r="BO107" s="314"/>
      <c r="BP107" s="314"/>
      <c r="BQ107" s="314"/>
      <c r="BR107" s="314"/>
      <c r="BS107" s="314"/>
      <c r="BT107" s="314"/>
      <c r="BU107" s="314"/>
      <c r="BV107" s="314"/>
      <c r="BW107" s="314"/>
      <c r="BX107" s="314"/>
      <c r="BY107" s="314"/>
      <c r="BZ107" s="314"/>
      <c r="CA107" s="314"/>
    </row>
    <row r="108" spans="1:79" s="56" customFormat="1">
      <c r="A108" s="5"/>
      <c r="B108" s="45"/>
      <c r="C108" s="54"/>
      <c r="D108" s="320"/>
      <c r="E108" s="387" t="str">
        <f xml:space="preserve"> Time!E$103</f>
        <v>Days in operation period</v>
      </c>
      <c r="F108" s="387">
        <f xml:space="preserve"> Time!F$103</f>
        <v>0</v>
      </c>
      <c r="G108" s="387" t="str">
        <f xml:space="preserve"> Time!G$103</f>
        <v>days</v>
      </c>
      <c r="H108" s="387">
        <f xml:space="preserve"> Time!H$103</f>
        <v>7305</v>
      </c>
      <c r="I108" s="387">
        <f xml:space="preserve"> Time!I$103</f>
        <v>0</v>
      </c>
      <c r="J108" s="387">
        <f xml:space="preserve"> Time!J$103</f>
        <v>0</v>
      </c>
      <c r="K108" s="387">
        <f xml:space="preserve"> Time!K$103</f>
        <v>0</v>
      </c>
      <c r="L108" s="387">
        <f xml:space="preserve"> Time!L$103</f>
        <v>0</v>
      </c>
      <c r="M108" s="387">
        <f xml:space="preserve"> Time!M$103</f>
        <v>0</v>
      </c>
      <c r="N108" s="387">
        <f xml:space="preserve"> Time!N$103</f>
        <v>0</v>
      </c>
      <c r="O108" s="387">
        <f xml:space="preserve"> Time!O$103</f>
        <v>0</v>
      </c>
      <c r="P108" s="387">
        <f xml:space="preserve"> Time!P$103</f>
        <v>0</v>
      </c>
      <c r="Q108" s="387">
        <f xml:space="preserve"> Time!Q$103</f>
        <v>0</v>
      </c>
      <c r="R108" s="387">
        <f xml:space="preserve"> Time!R$103</f>
        <v>365</v>
      </c>
      <c r="S108" s="387">
        <f xml:space="preserve"> Time!S$103</f>
        <v>365</v>
      </c>
      <c r="T108" s="387">
        <f xml:space="preserve"> Time!T$103</f>
        <v>366</v>
      </c>
      <c r="U108" s="387">
        <f xml:space="preserve"> Time!U$103</f>
        <v>365</v>
      </c>
      <c r="V108" s="387">
        <f xml:space="preserve"> Time!V$103</f>
        <v>365</v>
      </c>
      <c r="W108" s="387">
        <f xml:space="preserve"> Time!W$103</f>
        <v>365</v>
      </c>
      <c r="X108" s="387">
        <f xml:space="preserve"> Time!X$103</f>
        <v>366</v>
      </c>
      <c r="Y108" s="387">
        <f xml:space="preserve"> Time!Y$103</f>
        <v>365</v>
      </c>
      <c r="Z108" s="387">
        <f xml:space="preserve"> Time!Z$103</f>
        <v>365</v>
      </c>
      <c r="AA108" s="387">
        <f xml:space="preserve"> Time!AA$103</f>
        <v>365</v>
      </c>
      <c r="AB108" s="387">
        <f xml:space="preserve"> Time!AB$103</f>
        <v>366</v>
      </c>
      <c r="AC108" s="387">
        <f xml:space="preserve"> Time!AC$103</f>
        <v>365</v>
      </c>
      <c r="AD108" s="387">
        <f xml:space="preserve"> Time!AD$103</f>
        <v>365</v>
      </c>
      <c r="AE108" s="387">
        <f xml:space="preserve"> Time!AE$103</f>
        <v>365</v>
      </c>
      <c r="AF108" s="387">
        <f xml:space="preserve"> Time!AF$103</f>
        <v>366</v>
      </c>
      <c r="AG108" s="387">
        <f xml:space="preserve"> Time!AG$103</f>
        <v>365</v>
      </c>
      <c r="AH108" s="387">
        <f xml:space="preserve"> Time!AH$103</f>
        <v>365</v>
      </c>
      <c r="AI108" s="387">
        <f xml:space="preserve"> Time!AI$103</f>
        <v>365</v>
      </c>
      <c r="AJ108" s="387">
        <f xml:space="preserve"> Time!AJ$103</f>
        <v>366</v>
      </c>
      <c r="AK108" s="387">
        <f xml:space="preserve"> Time!AK$103</f>
        <v>365</v>
      </c>
      <c r="AL108" s="387">
        <f xml:space="preserve"> Time!AL$103</f>
        <v>0</v>
      </c>
      <c r="AM108" s="387">
        <f xml:space="preserve"> Time!AM$103</f>
        <v>0</v>
      </c>
      <c r="AN108" s="387">
        <f xml:space="preserve"> Time!AN$103</f>
        <v>0</v>
      </c>
      <c r="AO108" s="387">
        <f xml:space="preserve"> Time!AO$103</f>
        <v>0</v>
      </c>
      <c r="AP108" s="387">
        <f xml:space="preserve"> Time!AP$103</f>
        <v>0</v>
      </c>
      <c r="AQ108" s="387">
        <f xml:space="preserve"> Time!AQ$103</f>
        <v>0</v>
      </c>
      <c r="AR108" s="387">
        <f xml:space="preserve"> Time!AR$103</f>
        <v>0</v>
      </c>
      <c r="AS108" s="387">
        <f xml:space="preserve"> Time!AS$103</f>
        <v>0</v>
      </c>
      <c r="AT108" s="387">
        <f xml:space="preserve"> Time!AT$103</f>
        <v>0</v>
      </c>
      <c r="AU108" s="387">
        <f xml:space="preserve"> Time!AU$103</f>
        <v>0</v>
      </c>
      <c r="AV108" s="387">
        <f xml:space="preserve"> Time!AV$103</f>
        <v>0</v>
      </c>
      <c r="AW108" s="387">
        <f xml:space="preserve"> Time!AW$103</f>
        <v>0</v>
      </c>
      <c r="AX108" s="387">
        <f xml:space="preserve"> Time!AX$103</f>
        <v>0</v>
      </c>
      <c r="AY108" s="387">
        <f xml:space="preserve"> Time!AY$103</f>
        <v>0</v>
      </c>
      <c r="AZ108" s="387">
        <f xml:space="preserve"> Time!AZ$103</f>
        <v>0</v>
      </c>
      <c r="BA108" s="387">
        <f xml:space="preserve"> Time!BA$103</f>
        <v>0</v>
      </c>
      <c r="BB108" s="387">
        <f xml:space="preserve"> Time!BB$103</f>
        <v>0</v>
      </c>
      <c r="BC108" s="387">
        <f xml:space="preserve"> Time!BC$103</f>
        <v>0</v>
      </c>
      <c r="BD108" s="387">
        <f xml:space="preserve"> Time!BD$103</f>
        <v>0</v>
      </c>
      <c r="BE108" s="387">
        <f xml:space="preserve"> Time!BE$103</f>
        <v>0</v>
      </c>
      <c r="BF108" s="387">
        <f xml:space="preserve"> Time!BF$103</f>
        <v>0</v>
      </c>
      <c r="BG108" s="387">
        <f xml:space="preserve"> Time!BG$103</f>
        <v>0</v>
      </c>
      <c r="BH108" s="387">
        <f xml:space="preserve"> Time!BH$103</f>
        <v>0</v>
      </c>
      <c r="BI108" s="387">
        <f xml:space="preserve"> Time!BI$103</f>
        <v>0</v>
      </c>
      <c r="BJ108" s="387">
        <f xml:space="preserve"> Time!BJ$103</f>
        <v>0</v>
      </c>
      <c r="BK108" s="387">
        <f xml:space="preserve"> Time!BK$103</f>
        <v>0</v>
      </c>
      <c r="BL108" s="387">
        <f xml:space="preserve"> Time!BL$103</f>
        <v>0</v>
      </c>
      <c r="BM108" s="387">
        <f xml:space="preserve"> Time!BM$103</f>
        <v>0</v>
      </c>
      <c r="BN108" s="387">
        <f xml:space="preserve"> Time!BN$103</f>
        <v>0</v>
      </c>
      <c r="BO108" s="387">
        <f xml:space="preserve"> Time!BO$103</f>
        <v>0</v>
      </c>
      <c r="BP108" s="387">
        <f xml:space="preserve"> Time!BP$103</f>
        <v>0</v>
      </c>
      <c r="BQ108" s="387">
        <f xml:space="preserve"> Time!BQ$103</f>
        <v>0</v>
      </c>
      <c r="BR108" s="387">
        <f xml:space="preserve"> Time!BR$103</f>
        <v>0</v>
      </c>
      <c r="BS108" s="387">
        <f xml:space="preserve"> Time!BS$103</f>
        <v>0</v>
      </c>
      <c r="BT108" s="387">
        <f xml:space="preserve"> Time!BT$103</f>
        <v>0</v>
      </c>
      <c r="BU108" s="387">
        <f xml:space="preserve"> Time!BU$103</f>
        <v>0</v>
      </c>
      <c r="BV108" s="387">
        <f xml:space="preserve"> Time!BV$103</f>
        <v>0</v>
      </c>
      <c r="BW108" s="387">
        <f xml:space="preserve"> Time!BW$103</f>
        <v>0</v>
      </c>
      <c r="BX108" s="387">
        <f xml:space="preserve"> Time!BX$103</f>
        <v>0</v>
      </c>
      <c r="BY108" s="387">
        <f xml:space="preserve"> Time!BY$103</f>
        <v>0</v>
      </c>
      <c r="BZ108" s="387">
        <f xml:space="preserve"> Time!BZ$103</f>
        <v>0</v>
      </c>
      <c r="CA108" s="387">
        <f xml:space="preserve"> Time!CA$103</f>
        <v>0</v>
      </c>
    </row>
    <row r="109" spans="1:79" s="610" customFormat="1">
      <c r="A109" s="614"/>
      <c r="B109" s="614"/>
      <c r="C109" s="615"/>
      <c r="D109" s="658"/>
      <c r="E109" s="610" t="s">
        <v>626</v>
      </c>
      <c r="G109" s="610" t="s">
        <v>555</v>
      </c>
      <c r="H109" s="610">
        <f xml:space="preserve"> SUM(J109:CA109)</f>
        <v>219.14999999999992</v>
      </c>
      <c r="J109" s="610">
        <f t="shared" ref="J109:AO109" si="111" xml:space="preserve"> $F106 * J108 / $F107</f>
        <v>0</v>
      </c>
      <c r="K109" s="610">
        <f t="shared" si="111"/>
        <v>0</v>
      </c>
      <c r="L109" s="610">
        <f t="shared" si="111"/>
        <v>0</v>
      </c>
      <c r="M109" s="610">
        <f t="shared" si="111"/>
        <v>0</v>
      </c>
      <c r="N109" s="610">
        <f t="shared" si="111"/>
        <v>0</v>
      </c>
      <c r="O109" s="610">
        <f t="shared" si="111"/>
        <v>0</v>
      </c>
      <c r="P109" s="610">
        <f t="shared" si="111"/>
        <v>0</v>
      </c>
      <c r="Q109" s="610">
        <f t="shared" si="111"/>
        <v>0</v>
      </c>
      <c r="R109" s="610">
        <f t="shared" si="111"/>
        <v>10.95</v>
      </c>
      <c r="S109" s="610">
        <f t="shared" si="111"/>
        <v>10.95</v>
      </c>
      <c r="T109" s="610">
        <f t="shared" si="111"/>
        <v>10.98</v>
      </c>
      <c r="U109" s="610">
        <f t="shared" si="111"/>
        <v>10.95</v>
      </c>
      <c r="V109" s="610">
        <f t="shared" si="111"/>
        <v>10.95</v>
      </c>
      <c r="W109" s="610">
        <f t="shared" si="111"/>
        <v>10.95</v>
      </c>
      <c r="X109" s="610">
        <f t="shared" si="111"/>
        <v>10.98</v>
      </c>
      <c r="Y109" s="610">
        <f t="shared" si="111"/>
        <v>10.95</v>
      </c>
      <c r="Z109" s="610">
        <f t="shared" si="111"/>
        <v>10.95</v>
      </c>
      <c r="AA109" s="610">
        <f t="shared" si="111"/>
        <v>10.95</v>
      </c>
      <c r="AB109" s="610">
        <f t="shared" si="111"/>
        <v>10.98</v>
      </c>
      <c r="AC109" s="610">
        <f t="shared" si="111"/>
        <v>10.95</v>
      </c>
      <c r="AD109" s="610">
        <f t="shared" si="111"/>
        <v>10.95</v>
      </c>
      <c r="AE109" s="610">
        <f t="shared" si="111"/>
        <v>10.95</v>
      </c>
      <c r="AF109" s="610">
        <f t="shared" si="111"/>
        <v>10.98</v>
      </c>
      <c r="AG109" s="610">
        <f t="shared" si="111"/>
        <v>10.95</v>
      </c>
      <c r="AH109" s="610">
        <f t="shared" si="111"/>
        <v>10.95</v>
      </c>
      <c r="AI109" s="610">
        <f t="shared" si="111"/>
        <v>10.95</v>
      </c>
      <c r="AJ109" s="610">
        <f t="shared" si="111"/>
        <v>10.98</v>
      </c>
      <c r="AK109" s="610">
        <f t="shared" si="111"/>
        <v>10.95</v>
      </c>
      <c r="AL109" s="610">
        <f t="shared" si="111"/>
        <v>0</v>
      </c>
      <c r="AM109" s="610">
        <f t="shared" si="111"/>
        <v>0</v>
      </c>
      <c r="AN109" s="610">
        <f t="shared" si="111"/>
        <v>0</v>
      </c>
      <c r="AO109" s="610">
        <f t="shared" si="111"/>
        <v>0</v>
      </c>
      <c r="AP109" s="610">
        <f t="shared" ref="AP109:BU109" si="112" xml:space="preserve"> $F106 * AP108 / $F107</f>
        <v>0</v>
      </c>
      <c r="AQ109" s="610">
        <f t="shared" si="112"/>
        <v>0</v>
      </c>
      <c r="AR109" s="610">
        <f t="shared" si="112"/>
        <v>0</v>
      </c>
      <c r="AS109" s="610">
        <f t="shared" si="112"/>
        <v>0</v>
      </c>
      <c r="AT109" s="610">
        <f t="shared" si="112"/>
        <v>0</v>
      </c>
      <c r="AU109" s="610">
        <f t="shared" si="112"/>
        <v>0</v>
      </c>
      <c r="AV109" s="610">
        <f t="shared" si="112"/>
        <v>0</v>
      </c>
      <c r="AW109" s="610">
        <f t="shared" si="112"/>
        <v>0</v>
      </c>
      <c r="AX109" s="610">
        <f t="shared" si="112"/>
        <v>0</v>
      </c>
      <c r="AY109" s="610">
        <f t="shared" si="112"/>
        <v>0</v>
      </c>
      <c r="AZ109" s="610">
        <f t="shared" si="112"/>
        <v>0</v>
      </c>
      <c r="BA109" s="610">
        <f t="shared" si="112"/>
        <v>0</v>
      </c>
      <c r="BB109" s="610">
        <f t="shared" si="112"/>
        <v>0</v>
      </c>
      <c r="BC109" s="610">
        <f t="shared" si="112"/>
        <v>0</v>
      </c>
      <c r="BD109" s="610">
        <f t="shared" si="112"/>
        <v>0</v>
      </c>
      <c r="BE109" s="610">
        <f t="shared" si="112"/>
        <v>0</v>
      </c>
      <c r="BF109" s="610">
        <f t="shared" si="112"/>
        <v>0</v>
      </c>
      <c r="BG109" s="610">
        <f t="shared" si="112"/>
        <v>0</v>
      </c>
      <c r="BH109" s="610">
        <f t="shared" si="112"/>
        <v>0</v>
      </c>
      <c r="BI109" s="610">
        <f t="shared" si="112"/>
        <v>0</v>
      </c>
      <c r="BJ109" s="610">
        <f t="shared" si="112"/>
        <v>0</v>
      </c>
      <c r="BK109" s="610">
        <f t="shared" si="112"/>
        <v>0</v>
      </c>
      <c r="BL109" s="610">
        <f t="shared" si="112"/>
        <v>0</v>
      </c>
      <c r="BM109" s="610">
        <f t="shared" si="112"/>
        <v>0</v>
      </c>
      <c r="BN109" s="610">
        <f t="shared" si="112"/>
        <v>0</v>
      </c>
      <c r="BO109" s="610">
        <f t="shared" si="112"/>
        <v>0</v>
      </c>
      <c r="BP109" s="610">
        <f t="shared" si="112"/>
        <v>0</v>
      </c>
      <c r="BQ109" s="610">
        <f t="shared" si="112"/>
        <v>0</v>
      </c>
      <c r="BR109" s="610">
        <f t="shared" si="112"/>
        <v>0</v>
      </c>
      <c r="BS109" s="610">
        <f t="shared" si="112"/>
        <v>0</v>
      </c>
      <c r="BT109" s="610">
        <f t="shared" si="112"/>
        <v>0</v>
      </c>
      <c r="BU109" s="610">
        <f t="shared" si="112"/>
        <v>0</v>
      </c>
      <c r="BV109" s="610">
        <f t="shared" ref="BV109:CA109" si="113" xml:space="preserve"> $F106 * BV108 / $F107</f>
        <v>0</v>
      </c>
      <c r="BW109" s="610">
        <f t="shared" si="113"/>
        <v>0</v>
      </c>
      <c r="BX109" s="610">
        <f t="shared" si="113"/>
        <v>0</v>
      </c>
      <c r="BY109" s="610">
        <f t="shared" si="113"/>
        <v>0</v>
      </c>
      <c r="BZ109" s="610">
        <f t="shared" si="113"/>
        <v>0</v>
      </c>
      <c r="CA109" s="610">
        <f t="shared" si="113"/>
        <v>0</v>
      </c>
    </row>
    <row r="110" spans="1:79" s="25" customFormat="1">
      <c r="A110" s="9"/>
      <c r="B110" s="1"/>
      <c r="C110" s="51"/>
      <c r="D110" s="24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49"/>
      <c r="R110" s="349"/>
      <c r="S110" s="349"/>
      <c r="T110" s="310"/>
      <c r="U110" s="310"/>
      <c r="V110" s="310"/>
      <c r="W110" s="310"/>
      <c r="X110" s="310"/>
      <c r="Y110" s="310"/>
      <c r="Z110" s="310"/>
      <c r="AA110" s="310"/>
      <c r="AB110" s="310"/>
      <c r="AC110" s="310"/>
      <c r="AD110" s="310"/>
      <c r="AE110" s="310"/>
      <c r="AF110" s="310"/>
      <c r="AG110" s="310"/>
      <c r="AH110" s="310"/>
      <c r="AI110" s="310"/>
      <c r="AJ110" s="310"/>
      <c r="AK110" s="310"/>
      <c r="AL110" s="310"/>
      <c r="AM110" s="310"/>
      <c r="AN110" s="310"/>
      <c r="AO110" s="310"/>
      <c r="AP110" s="310"/>
      <c r="AQ110" s="310"/>
      <c r="AR110" s="310"/>
      <c r="AS110" s="310"/>
      <c r="AT110" s="310"/>
      <c r="AU110" s="310"/>
      <c r="AV110" s="310"/>
      <c r="AW110" s="310"/>
      <c r="AX110" s="310"/>
      <c r="AY110" s="310"/>
      <c r="AZ110" s="310"/>
      <c r="BA110" s="310"/>
      <c r="BB110" s="310"/>
      <c r="BC110" s="310"/>
      <c r="BD110" s="310"/>
      <c r="BE110" s="310"/>
      <c r="BF110" s="310"/>
      <c r="BG110" s="310"/>
      <c r="BH110" s="310"/>
      <c r="BI110" s="310"/>
      <c r="BJ110" s="310"/>
      <c r="BK110" s="310"/>
      <c r="BL110" s="310"/>
      <c r="BM110" s="310"/>
      <c r="BN110" s="310"/>
      <c r="BO110" s="310"/>
      <c r="BP110" s="310"/>
      <c r="BQ110" s="310"/>
      <c r="BR110" s="310"/>
      <c r="BS110" s="310"/>
      <c r="BT110" s="310"/>
      <c r="BU110" s="310"/>
      <c r="BV110" s="310"/>
      <c r="BW110" s="310"/>
      <c r="BX110" s="310"/>
      <c r="BY110" s="310"/>
      <c r="BZ110" s="310"/>
      <c r="CA110" s="310"/>
    </row>
    <row r="111" spans="1:79" s="252" customFormat="1">
      <c r="A111" s="233"/>
      <c r="B111" s="233"/>
      <c r="C111" s="234"/>
      <c r="D111" s="550"/>
      <c r="E111" s="252" t="str">
        <f xml:space="preserve"> E$103</f>
        <v>Natural gas price - domestic (Mscf)</v>
      </c>
      <c r="F111" s="252">
        <f t="shared" ref="F111:G111" si="114" xml:space="preserve"> F$103</f>
        <v>7.263341076012189</v>
      </c>
      <c r="G111" s="252" t="str">
        <f t="shared" si="114"/>
        <v>£ per Mscf</v>
      </c>
    </row>
    <row r="112" spans="1:79" s="250" customFormat="1">
      <c r="A112" s="232"/>
      <c r="B112" s="233"/>
      <c r="C112" s="234"/>
      <c r="D112" s="655"/>
      <c r="E112" s="600" t="str">
        <f t="shared" ref="E112:AJ112" si="115" xml:space="preserve"> E$109</f>
        <v>Natural gas consumption forecast - domestic</v>
      </c>
      <c r="F112" s="600">
        <f t="shared" si="115"/>
        <v>0</v>
      </c>
      <c r="G112" s="600" t="str">
        <f t="shared" si="115"/>
        <v>Bscf</v>
      </c>
      <c r="H112" s="600">
        <f t="shared" si="115"/>
        <v>219.14999999999992</v>
      </c>
      <c r="I112" s="600">
        <f t="shared" si="115"/>
        <v>0</v>
      </c>
      <c r="J112" s="600">
        <f t="shared" si="115"/>
        <v>0</v>
      </c>
      <c r="K112" s="600">
        <f t="shared" si="115"/>
        <v>0</v>
      </c>
      <c r="L112" s="600">
        <f t="shared" si="115"/>
        <v>0</v>
      </c>
      <c r="M112" s="600">
        <f t="shared" si="115"/>
        <v>0</v>
      </c>
      <c r="N112" s="600">
        <f t="shared" si="115"/>
        <v>0</v>
      </c>
      <c r="O112" s="600">
        <f t="shared" si="115"/>
        <v>0</v>
      </c>
      <c r="P112" s="600">
        <f t="shared" si="115"/>
        <v>0</v>
      </c>
      <c r="Q112" s="600">
        <f t="shared" si="115"/>
        <v>0</v>
      </c>
      <c r="R112" s="600">
        <f t="shared" si="115"/>
        <v>10.95</v>
      </c>
      <c r="S112" s="600">
        <f t="shared" si="115"/>
        <v>10.95</v>
      </c>
      <c r="T112" s="600">
        <f t="shared" si="115"/>
        <v>10.98</v>
      </c>
      <c r="U112" s="600">
        <f t="shared" si="115"/>
        <v>10.95</v>
      </c>
      <c r="V112" s="600">
        <f t="shared" si="115"/>
        <v>10.95</v>
      </c>
      <c r="W112" s="600">
        <f t="shared" si="115"/>
        <v>10.95</v>
      </c>
      <c r="X112" s="600">
        <f t="shared" si="115"/>
        <v>10.98</v>
      </c>
      <c r="Y112" s="600">
        <f t="shared" si="115"/>
        <v>10.95</v>
      </c>
      <c r="Z112" s="600">
        <f t="shared" si="115"/>
        <v>10.95</v>
      </c>
      <c r="AA112" s="600">
        <f t="shared" si="115"/>
        <v>10.95</v>
      </c>
      <c r="AB112" s="600">
        <f t="shared" si="115"/>
        <v>10.98</v>
      </c>
      <c r="AC112" s="600">
        <f t="shared" si="115"/>
        <v>10.95</v>
      </c>
      <c r="AD112" s="600">
        <f t="shared" si="115"/>
        <v>10.95</v>
      </c>
      <c r="AE112" s="600">
        <f t="shared" si="115"/>
        <v>10.95</v>
      </c>
      <c r="AF112" s="600">
        <f t="shared" si="115"/>
        <v>10.98</v>
      </c>
      <c r="AG112" s="600">
        <f t="shared" si="115"/>
        <v>10.95</v>
      </c>
      <c r="AH112" s="600">
        <f t="shared" si="115"/>
        <v>10.95</v>
      </c>
      <c r="AI112" s="600">
        <f t="shared" si="115"/>
        <v>10.95</v>
      </c>
      <c r="AJ112" s="600">
        <f t="shared" si="115"/>
        <v>10.98</v>
      </c>
      <c r="AK112" s="600">
        <f t="shared" ref="AK112:BP112" si="116" xml:space="preserve"> AK$109</f>
        <v>10.95</v>
      </c>
      <c r="AL112" s="600">
        <f t="shared" si="116"/>
        <v>0</v>
      </c>
      <c r="AM112" s="600">
        <f t="shared" si="116"/>
        <v>0</v>
      </c>
      <c r="AN112" s="600">
        <f t="shared" si="116"/>
        <v>0</v>
      </c>
      <c r="AO112" s="600">
        <f t="shared" si="116"/>
        <v>0</v>
      </c>
      <c r="AP112" s="600">
        <f t="shared" si="116"/>
        <v>0</v>
      </c>
      <c r="AQ112" s="600">
        <f t="shared" si="116"/>
        <v>0</v>
      </c>
      <c r="AR112" s="600">
        <f t="shared" si="116"/>
        <v>0</v>
      </c>
      <c r="AS112" s="600">
        <f t="shared" si="116"/>
        <v>0</v>
      </c>
      <c r="AT112" s="600">
        <f t="shared" si="116"/>
        <v>0</v>
      </c>
      <c r="AU112" s="600">
        <f t="shared" si="116"/>
        <v>0</v>
      </c>
      <c r="AV112" s="600">
        <f t="shared" si="116"/>
        <v>0</v>
      </c>
      <c r="AW112" s="600">
        <f t="shared" si="116"/>
        <v>0</v>
      </c>
      <c r="AX112" s="600">
        <f t="shared" si="116"/>
        <v>0</v>
      </c>
      <c r="AY112" s="600">
        <f t="shared" si="116"/>
        <v>0</v>
      </c>
      <c r="AZ112" s="600">
        <f t="shared" si="116"/>
        <v>0</v>
      </c>
      <c r="BA112" s="600">
        <f t="shared" si="116"/>
        <v>0</v>
      </c>
      <c r="BB112" s="600">
        <f t="shared" si="116"/>
        <v>0</v>
      </c>
      <c r="BC112" s="600">
        <f t="shared" si="116"/>
        <v>0</v>
      </c>
      <c r="BD112" s="600">
        <f t="shared" si="116"/>
        <v>0</v>
      </c>
      <c r="BE112" s="600">
        <f t="shared" si="116"/>
        <v>0</v>
      </c>
      <c r="BF112" s="600">
        <f t="shared" si="116"/>
        <v>0</v>
      </c>
      <c r="BG112" s="600">
        <f t="shared" si="116"/>
        <v>0</v>
      </c>
      <c r="BH112" s="600">
        <f t="shared" si="116"/>
        <v>0</v>
      </c>
      <c r="BI112" s="600">
        <f t="shared" si="116"/>
        <v>0</v>
      </c>
      <c r="BJ112" s="600">
        <f t="shared" si="116"/>
        <v>0</v>
      </c>
      <c r="BK112" s="600">
        <f t="shared" si="116"/>
        <v>0</v>
      </c>
      <c r="BL112" s="600">
        <f t="shared" si="116"/>
        <v>0</v>
      </c>
      <c r="BM112" s="600">
        <f t="shared" si="116"/>
        <v>0</v>
      </c>
      <c r="BN112" s="600">
        <f t="shared" si="116"/>
        <v>0</v>
      </c>
      <c r="BO112" s="600">
        <f t="shared" si="116"/>
        <v>0</v>
      </c>
      <c r="BP112" s="600">
        <f t="shared" si="116"/>
        <v>0</v>
      </c>
      <c r="BQ112" s="600">
        <f t="shared" ref="BQ112:CA112" si="117" xml:space="preserve"> BQ$109</f>
        <v>0</v>
      </c>
      <c r="BR112" s="600">
        <f t="shared" si="117"/>
        <v>0</v>
      </c>
      <c r="BS112" s="600">
        <f t="shared" si="117"/>
        <v>0</v>
      </c>
      <c r="BT112" s="600">
        <f t="shared" si="117"/>
        <v>0</v>
      </c>
      <c r="BU112" s="600">
        <f t="shared" si="117"/>
        <v>0</v>
      </c>
      <c r="BV112" s="600">
        <f t="shared" si="117"/>
        <v>0</v>
      </c>
      <c r="BW112" s="600">
        <f t="shared" si="117"/>
        <v>0</v>
      </c>
      <c r="BX112" s="600">
        <f t="shared" si="117"/>
        <v>0</v>
      </c>
      <c r="BY112" s="600">
        <f t="shared" si="117"/>
        <v>0</v>
      </c>
      <c r="BZ112" s="600">
        <f t="shared" si="117"/>
        <v>0</v>
      </c>
      <c r="CA112" s="600">
        <f t="shared" si="117"/>
        <v>0</v>
      </c>
    </row>
    <row r="113" spans="1:79" s="176" customFormat="1">
      <c r="A113" s="341"/>
      <c r="B113" s="341"/>
      <c r="C113" s="342"/>
      <c r="D113" s="654"/>
      <c r="E113" s="343" t="str">
        <f xml:space="preserve"> Esc!E$26</f>
        <v>Indexation factor - opcost</v>
      </c>
      <c r="F113" s="343">
        <f xml:space="preserve"> Esc!F$26</f>
        <v>0</v>
      </c>
      <c r="G113" s="343" t="str">
        <f xml:space="preserve"> Esc!G$26</f>
        <v>factor</v>
      </c>
      <c r="H113" s="343">
        <f xml:space="preserve"> Esc!H$26</f>
        <v>0</v>
      </c>
      <c r="I113" s="343">
        <f xml:space="preserve"> Esc!I$26</f>
        <v>0</v>
      </c>
      <c r="J113" s="343">
        <f xml:space="preserve"> Esc!J$26</f>
        <v>1</v>
      </c>
      <c r="K113" s="343">
        <f xml:space="preserve"> Esc!K$26</f>
        <v>1</v>
      </c>
      <c r="L113" s="343">
        <f xml:space="preserve"> Esc!L$26</f>
        <v>1</v>
      </c>
      <c r="M113" s="343">
        <f xml:space="preserve"> Esc!M$26</f>
        <v>1</v>
      </c>
      <c r="N113" s="343">
        <f xml:space="preserve"> Esc!N$26</f>
        <v>1</v>
      </c>
      <c r="O113" s="343">
        <f xml:space="preserve"> Esc!O$26</f>
        <v>1</v>
      </c>
      <c r="P113" s="343">
        <f xml:space="preserve"> Esc!P$26</f>
        <v>1</v>
      </c>
      <c r="Q113" s="343">
        <f xml:space="preserve"> Esc!Q$26</f>
        <v>1</v>
      </c>
      <c r="R113" s="343">
        <f xml:space="preserve"> Esc!R$26</f>
        <v>1</v>
      </c>
      <c r="S113" s="343">
        <f xml:space="preserve"> Esc!S$26</f>
        <v>1</v>
      </c>
      <c r="T113" s="343">
        <f xml:space="preserve"> Esc!T$26</f>
        <v>1</v>
      </c>
      <c r="U113" s="343">
        <f xml:space="preserve"> Esc!U$26</f>
        <v>1</v>
      </c>
      <c r="V113" s="343">
        <f xml:space="preserve"> Esc!V$26</f>
        <v>1</v>
      </c>
      <c r="W113" s="343">
        <f xml:space="preserve"> Esc!W$26</f>
        <v>1</v>
      </c>
      <c r="X113" s="343">
        <f xml:space="preserve"> Esc!X$26</f>
        <v>1</v>
      </c>
      <c r="Y113" s="343">
        <f xml:space="preserve"> Esc!Y$26</f>
        <v>1</v>
      </c>
      <c r="Z113" s="343">
        <f xml:space="preserve"> Esc!Z$26</f>
        <v>1</v>
      </c>
      <c r="AA113" s="343">
        <f xml:space="preserve"> Esc!AA$26</f>
        <v>1</v>
      </c>
      <c r="AB113" s="343">
        <f xml:space="preserve"> Esc!AB$26</f>
        <v>1</v>
      </c>
      <c r="AC113" s="343">
        <f xml:space="preserve"> Esc!AC$26</f>
        <v>1</v>
      </c>
      <c r="AD113" s="343">
        <f xml:space="preserve"> Esc!AD$26</f>
        <v>1</v>
      </c>
      <c r="AE113" s="343">
        <f xml:space="preserve"> Esc!AE$26</f>
        <v>1</v>
      </c>
      <c r="AF113" s="343">
        <f xml:space="preserve"> Esc!AF$26</f>
        <v>1</v>
      </c>
      <c r="AG113" s="343">
        <f xml:space="preserve"> Esc!AG$26</f>
        <v>1</v>
      </c>
      <c r="AH113" s="343">
        <f xml:space="preserve"> Esc!AH$26</f>
        <v>1</v>
      </c>
      <c r="AI113" s="343">
        <f xml:space="preserve"> Esc!AI$26</f>
        <v>1</v>
      </c>
      <c r="AJ113" s="343">
        <f xml:space="preserve"> Esc!AJ$26</f>
        <v>1</v>
      </c>
      <c r="AK113" s="343">
        <f xml:space="preserve"> Esc!AK$26</f>
        <v>1</v>
      </c>
      <c r="AL113" s="343">
        <f xml:space="preserve"> Esc!AL$26</f>
        <v>1</v>
      </c>
      <c r="AM113" s="343">
        <f xml:space="preserve"> Esc!AM$26</f>
        <v>1</v>
      </c>
      <c r="AN113" s="343">
        <f xml:space="preserve"> Esc!AN$26</f>
        <v>1</v>
      </c>
      <c r="AO113" s="343">
        <f xml:space="preserve"> Esc!AO$26</f>
        <v>1</v>
      </c>
      <c r="AP113" s="343">
        <f xml:space="preserve"> Esc!AP$26</f>
        <v>1</v>
      </c>
      <c r="AQ113" s="343">
        <f xml:space="preserve"> Esc!AQ$26</f>
        <v>1</v>
      </c>
      <c r="AR113" s="343">
        <f xml:space="preserve"> Esc!AR$26</f>
        <v>1</v>
      </c>
      <c r="AS113" s="343">
        <f xml:space="preserve"> Esc!AS$26</f>
        <v>1</v>
      </c>
      <c r="AT113" s="343">
        <f xml:space="preserve"> Esc!AT$26</f>
        <v>1</v>
      </c>
      <c r="AU113" s="343">
        <f xml:space="preserve"> Esc!AU$26</f>
        <v>1</v>
      </c>
      <c r="AV113" s="343">
        <f xml:space="preserve"> Esc!AV$26</f>
        <v>1</v>
      </c>
      <c r="AW113" s="343">
        <f xml:space="preserve"> Esc!AW$26</f>
        <v>1</v>
      </c>
      <c r="AX113" s="343">
        <f xml:space="preserve"> Esc!AX$26</f>
        <v>1</v>
      </c>
      <c r="AY113" s="343">
        <f xml:space="preserve"> Esc!AY$26</f>
        <v>1</v>
      </c>
      <c r="AZ113" s="343">
        <f xml:space="preserve"> Esc!AZ$26</f>
        <v>1</v>
      </c>
      <c r="BA113" s="343">
        <f xml:space="preserve"> Esc!BA$26</f>
        <v>1</v>
      </c>
      <c r="BB113" s="343">
        <f xml:space="preserve"> Esc!BB$26</f>
        <v>1</v>
      </c>
      <c r="BC113" s="343">
        <f xml:space="preserve"> Esc!BC$26</f>
        <v>1</v>
      </c>
      <c r="BD113" s="343">
        <f xml:space="preserve"> Esc!BD$26</f>
        <v>1</v>
      </c>
      <c r="BE113" s="343">
        <f xml:space="preserve"> Esc!BE$26</f>
        <v>1</v>
      </c>
      <c r="BF113" s="343">
        <f xml:space="preserve"> Esc!BF$26</f>
        <v>1</v>
      </c>
      <c r="BG113" s="343">
        <f xml:space="preserve"> Esc!BG$26</f>
        <v>1</v>
      </c>
      <c r="BH113" s="343">
        <f xml:space="preserve"> Esc!BH$26</f>
        <v>1</v>
      </c>
      <c r="BI113" s="343">
        <f xml:space="preserve"> Esc!BI$26</f>
        <v>1</v>
      </c>
      <c r="BJ113" s="343">
        <f xml:space="preserve"> Esc!BJ$26</f>
        <v>1</v>
      </c>
      <c r="BK113" s="343">
        <f xml:space="preserve"> Esc!BK$26</f>
        <v>1</v>
      </c>
      <c r="BL113" s="343">
        <f xml:space="preserve"> Esc!BL$26</f>
        <v>1</v>
      </c>
      <c r="BM113" s="343">
        <f xml:space="preserve"> Esc!BM$26</f>
        <v>1</v>
      </c>
      <c r="BN113" s="343">
        <f xml:space="preserve"> Esc!BN$26</f>
        <v>1</v>
      </c>
      <c r="BO113" s="343">
        <f xml:space="preserve"> Esc!BO$26</f>
        <v>1</v>
      </c>
      <c r="BP113" s="343">
        <f xml:space="preserve"> Esc!BP$26</f>
        <v>1</v>
      </c>
      <c r="BQ113" s="343">
        <f xml:space="preserve"> Esc!BQ$26</f>
        <v>1</v>
      </c>
      <c r="BR113" s="343">
        <f xml:space="preserve"> Esc!BR$26</f>
        <v>1</v>
      </c>
      <c r="BS113" s="343">
        <f xml:space="preserve"> Esc!BS$26</f>
        <v>1</v>
      </c>
      <c r="BT113" s="343">
        <f xml:space="preserve"> Esc!BT$26</f>
        <v>1</v>
      </c>
      <c r="BU113" s="343">
        <f xml:space="preserve"> Esc!BU$26</f>
        <v>1</v>
      </c>
      <c r="BV113" s="343">
        <f xml:space="preserve"> Esc!BV$26</f>
        <v>1</v>
      </c>
      <c r="BW113" s="343">
        <f xml:space="preserve"> Esc!BW$26</f>
        <v>1</v>
      </c>
      <c r="BX113" s="343">
        <f xml:space="preserve"> Esc!BX$26</f>
        <v>1</v>
      </c>
      <c r="BY113" s="343">
        <f xml:space="preserve"> Esc!BY$26</f>
        <v>1</v>
      </c>
      <c r="BZ113" s="343">
        <f xml:space="preserve"> Esc!BZ$26</f>
        <v>1</v>
      </c>
      <c r="CA113" s="343">
        <f xml:space="preserve"> Esc!CA$26</f>
        <v>1</v>
      </c>
    </row>
    <row r="114" spans="1:79" s="223" customFormat="1">
      <c r="A114" s="175"/>
      <c r="B114" s="175"/>
      <c r="C114" s="191"/>
      <c r="D114" s="662"/>
      <c r="E114" s="223" t="s">
        <v>629</v>
      </c>
      <c r="G114" s="223" t="s">
        <v>560</v>
      </c>
      <c r="H114" s="223">
        <f xml:space="preserve"> SUM(J114:CA114)</f>
        <v>1591.7611968080714</v>
      </c>
      <c r="J114" s="223">
        <f t="shared" ref="J114:AO114" si="118" xml:space="preserve"> $F111 * J112 * J113</f>
        <v>0</v>
      </c>
      <c r="K114" s="223">
        <f t="shared" si="118"/>
        <v>0</v>
      </c>
      <c r="L114" s="223">
        <f t="shared" si="118"/>
        <v>0</v>
      </c>
      <c r="M114" s="223">
        <f t="shared" si="118"/>
        <v>0</v>
      </c>
      <c r="N114" s="223">
        <f t="shared" si="118"/>
        <v>0</v>
      </c>
      <c r="O114" s="223">
        <f t="shared" si="118"/>
        <v>0</v>
      </c>
      <c r="P114" s="223">
        <f t="shared" si="118"/>
        <v>0</v>
      </c>
      <c r="Q114" s="223">
        <f t="shared" si="118"/>
        <v>0</v>
      </c>
      <c r="R114" s="223">
        <f t="shared" si="118"/>
        <v>79.533584782333463</v>
      </c>
      <c r="S114" s="223">
        <f t="shared" si="118"/>
        <v>79.533584782333463</v>
      </c>
      <c r="T114" s="223">
        <f t="shared" si="118"/>
        <v>79.751485014613834</v>
      </c>
      <c r="U114" s="223">
        <f t="shared" si="118"/>
        <v>79.533584782333463</v>
      </c>
      <c r="V114" s="223">
        <f t="shared" si="118"/>
        <v>79.533584782333463</v>
      </c>
      <c r="W114" s="223">
        <f t="shared" si="118"/>
        <v>79.533584782333463</v>
      </c>
      <c r="X114" s="223">
        <f t="shared" si="118"/>
        <v>79.751485014613834</v>
      </c>
      <c r="Y114" s="223">
        <f t="shared" si="118"/>
        <v>79.533584782333463</v>
      </c>
      <c r="Z114" s="223">
        <f t="shared" si="118"/>
        <v>79.533584782333463</v>
      </c>
      <c r="AA114" s="223">
        <f t="shared" si="118"/>
        <v>79.533584782333463</v>
      </c>
      <c r="AB114" s="223">
        <f t="shared" si="118"/>
        <v>79.751485014613834</v>
      </c>
      <c r="AC114" s="223">
        <f t="shared" si="118"/>
        <v>79.533584782333463</v>
      </c>
      <c r="AD114" s="223">
        <f t="shared" si="118"/>
        <v>79.533584782333463</v>
      </c>
      <c r="AE114" s="223">
        <f t="shared" si="118"/>
        <v>79.533584782333463</v>
      </c>
      <c r="AF114" s="223">
        <f t="shared" si="118"/>
        <v>79.751485014613834</v>
      </c>
      <c r="AG114" s="223">
        <f t="shared" si="118"/>
        <v>79.533584782333463</v>
      </c>
      <c r="AH114" s="223">
        <f t="shared" si="118"/>
        <v>79.533584782333463</v>
      </c>
      <c r="AI114" s="223">
        <f t="shared" si="118"/>
        <v>79.533584782333463</v>
      </c>
      <c r="AJ114" s="223">
        <f t="shared" si="118"/>
        <v>79.751485014613834</v>
      </c>
      <c r="AK114" s="223">
        <f t="shared" si="118"/>
        <v>79.533584782333463</v>
      </c>
      <c r="AL114" s="223">
        <f t="shared" si="118"/>
        <v>0</v>
      </c>
      <c r="AM114" s="223">
        <f t="shared" si="118"/>
        <v>0</v>
      </c>
      <c r="AN114" s="223">
        <f t="shared" si="118"/>
        <v>0</v>
      </c>
      <c r="AO114" s="223">
        <f t="shared" si="118"/>
        <v>0</v>
      </c>
      <c r="AP114" s="223">
        <f t="shared" ref="AP114:BU114" si="119" xml:space="preserve"> $F111 * AP112 * AP113</f>
        <v>0</v>
      </c>
      <c r="AQ114" s="223">
        <f t="shared" si="119"/>
        <v>0</v>
      </c>
      <c r="AR114" s="223">
        <f t="shared" si="119"/>
        <v>0</v>
      </c>
      <c r="AS114" s="223">
        <f t="shared" si="119"/>
        <v>0</v>
      </c>
      <c r="AT114" s="223">
        <f t="shared" si="119"/>
        <v>0</v>
      </c>
      <c r="AU114" s="223">
        <f t="shared" si="119"/>
        <v>0</v>
      </c>
      <c r="AV114" s="223">
        <f t="shared" si="119"/>
        <v>0</v>
      </c>
      <c r="AW114" s="223">
        <f t="shared" si="119"/>
        <v>0</v>
      </c>
      <c r="AX114" s="223">
        <f t="shared" si="119"/>
        <v>0</v>
      </c>
      <c r="AY114" s="223">
        <f t="shared" si="119"/>
        <v>0</v>
      </c>
      <c r="AZ114" s="223">
        <f t="shared" si="119"/>
        <v>0</v>
      </c>
      <c r="BA114" s="223">
        <f t="shared" si="119"/>
        <v>0</v>
      </c>
      <c r="BB114" s="223">
        <f t="shared" si="119"/>
        <v>0</v>
      </c>
      <c r="BC114" s="223">
        <f t="shared" si="119"/>
        <v>0</v>
      </c>
      <c r="BD114" s="223">
        <f t="shared" si="119"/>
        <v>0</v>
      </c>
      <c r="BE114" s="223">
        <f t="shared" si="119"/>
        <v>0</v>
      </c>
      <c r="BF114" s="223">
        <f t="shared" si="119"/>
        <v>0</v>
      </c>
      <c r="BG114" s="223">
        <f t="shared" si="119"/>
        <v>0</v>
      </c>
      <c r="BH114" s="223">
        <f t="shared" si="119"/>
        <v>0</v>
      </c>
      <c r="BI114" s="223">
        <f t="shared" si="119"/>
        <v>0</v>
      </c>
      <c r="BJ114" s="223">
        <f t="shared" si="119"/>
        <v>0</v>
      </c>
      <c r="BK114" s="223">
        <f t="shared" si="119"/>
        <v>0</v>
      </c>
      <c r="BL114" s="223">
        <f t="shared" si="119"/>
        <v>0</v>
      </c>
      <c r="BM114" s="223">
        <f t="shared" si="119"/>
        <v>0</v>
      </c>
      <c r="BN114" s="223">
        <f t="shared" si="119"/>
        <v>0</v>
      </c>
      <c r="BO114" s="223">
        <f t="shared" si="119"/>
        <v>0</v>
      </c>
      <c r="BP114" s="223">
        <f t="shared" si="119"/>
        <v>0</v>
      </c>
      <c r="BQ114" s="223">
        <f t="shared" si="119"/>
        <v>0</v>
      </c>
      <c r="BR114" s="223">
        <f t="shared" si="119"/>
        <v>0</v>
      </c>
      <c r="BS114" s="223">
        <f t="shared" si="119"/>
        <v>0</v>
      </c>
      <c r="BT114" s="223">
        <f t="shared" si="119"/>
        <v>0</v>
      </c>
      <c r="BU114" s="223">
        <f t="shared" si="119"/>
        <v>0</v>
      </c>
      <c r="BV114" s="223">
        <f t="shared" ref="BV114:CA114" si="120" xml:space="preserve"> $F111 * BV112 * BV113</f>
        <v>0</v>
      </c>
      <c r="BW114" s="223">
        <f t="shared" si="120"/>
        <v>0</v>
      </c>
      <c r="BX114" s="223">
        <f t="shared" si="120"/>
        <v>0</v>
      </c>
      <c r="BY114" s="223">
        <f t="shared" si="120"/>
        <v>0</v>
      </c>
      <c r="BZ114" s="223">
        <f t="shared" si="120"/>
        <v>0</v>
      </c>
      <c r="CA114" s="223">
        <f t="shared" si="120"/>
        <v>0</v>
      </c>
    </row>
    <row r="115" spans="1:79"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44"/>
      <c r="AT115" s="344"/>
      <c r="AU115" s="344"/>
      <c r="AV115" s="344"/>
      <c r="AW115" s="344"/>
      <c r="AX115" s="344"/>
      <c r="AY115" s="344"/>
      <c r="AZ115" s="344"/>
      <c r="BA115" s="344"/>
      <c r="BB115" s="344"/>
      <c r="BC115" s="344"/>
      <c r="BD115" s="344"/>
      <c r="BE115" s="344"/>
      <c r="BF115" s="344"/>
      <c r="BG115" s="344"/>
      <c r="BH115" s="344"/>
      <c r="BI115" s="344"/>
      <c r="BJ115" s="344"/>
      <c r="BK115" s="344"/>
      <c r="BL115" s="344"/>
      <c r="BM115" s="344"/>
      <c r="BN115" s="344"/>
      <c r="BO115" s="344"/>
      <c r="BP115" s="344"/>
      <c r="BQ115" s="344"/>
      <c r="BR115" s="344"/>
      <c r="BS115" s="344"/>
      <c r="BT115" s="344"/>
      <c r="BU115" s="344"/>
      <c r="BV115" s="344"/>
      <c r="BW115" s="344"/>
      <c r="BX115" s="344"/>
      <c r="BY115" s="344"/>
      <c r="BZ115" s="344"/>
      <c r="CA115" s="344"/>
    </row>
    <row r="116" spans="1:79" s="25" customFormat="1">
      <c r="A116" s="9"/>
      <c r="B116" s="1"/>
      <c r="C116" s="51" t="s">
        <v>625</v>
      </c>
      <c r="D116" s="24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49"/>
      <c r="R116" s="349"/>
      <c r="S116" s="349"/>
      <c r="T116" s="310"/>
      <c r="U116" s="310"/>
      <c r="V116" s="310"/>
      <c r="W116" s="310"/>
      <c r="X116" s="310"/>
      <c r="Y116" s="310"/>
      <c r="Z116" s="310"/>
      <c r="AA116" s="310"/>
      <c r="AB116" s="310"/>
      <c r="AC116" s="310"/>
      <c r="AD116" s="310"/>
      <c r="AE116" s="310"/>
      <c r="AF116" s="310"/>
      <c r="AG116" s="310"/>
      <c r="AH116" s="310"/>
      <c r="AI116" s="310"/>
      <c r="AJ116" s="310"/>
      <c r="AK116" s="310"/>
      <c r="AL116" s="310"/>
      <c r="AM116" s="310"/>
      <c r="AN116" s="310"/>
      <c r="AO116" s="310"/>
      <c r="AP116" s="310"/>
      <c r="AQ116" s="310"/>
      <c r="AR116" s="310"/>
      <c r="AS116" s="310"/>
      <c r="AT116" s="310"/>
      <c r="AU116" s="310"/>
      <c r="AV116" s="310"/>
      <c r="AW116" s="310"/>
      <c r="AX116" s="310"/>
      <c r="AY116" s="310"/>
      <c r="AZ116" s="310"/>
      <c r="BA116" s="310"/>
      <c r="BB116" s="310"/>
      <c r="BC116" s="310"/>
      <c r="BD116" s="310"/>
      <c r="BE116" s="310"/>
      <c r="BF116" s="310"/>
      <c r="BG116" s="310"/>
      <c r="BH116" s="310"/>
      <c r="BI116" s="310"/>
      <c r="BJ116" s="310"/>
      <c r="BK116" s="310"/>
      <c r="BL116" s="310"/>
      <c r="BM116" s="310"/>
      <c r="BN116" s="310"/>
      <c r="BO116" s="310"/>
      <c r="BP116" s="310"/>
      <c r="BQ116" s="310"/>
      <c r="BR116" s="310"/>
      <c r="BS116" s="310"/>
      <c r="BT116" s="310"/>
      <c r="BU116" s="310"/>
      <c r="BV116" s="310"/>
      <c r="BW116" s="310"/>
      <c r="BX116" s="310"/>
      <c r="BY116" s="310"/>
      <c r="BZ116" s="310"/>
      <c r="CA116" s="310"/>
    </row>
    <row r="117" spans="1:79" s="312" customFormat="1">
      <c r="A117" s="284"/>
      <c r="B117" s="285"/>
      <c r="C117" s="365"/>
      <c r="E117" s="351" t="str">
        <f xml:space="preserve"> Input!E$84</f>
        <v>Natural gas feedstock - interconnector</v>
      </c>
      <c r="F117" s="351">
        <f xml:space="preserve"> Input!F$84</f>
        <v>0</v>
      </c>
      <c r="G117" s="351" t="str">
        <f xml:space="preserve"> Input!G$84</f>
        <v>MMscfd</v>
      </c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  <c r="AR117" s="351"/>
      <c r="AS117" s="351"/>
      <c r="AT117" s="351"/>
      <c r="AU117" s="351"/>
      <c r="AV117" s="351"/>
      <c r="AW117" s="351"/>
      <c r="AX117" s="351"/>
      <c r="AY117" s="351"/>
      <c r="AZ117" s="351"/>
      <c r="BA117" s="351"/>
      <c r="BB117" s="351"/>
      <c r="BC117" s="351"/>
      <c r="BD117" s="351"/>
      <c r="BE117" s="351"/>
      <c r="BF117" s="351"/>
      <c r="BG117" s="351"/>
      <c r="BH117" s="351"/>
      <c r="BI117" s="351"/>
      <c r="BJ117" s="351"/>
      <c r="BK117" s="351"/>
      <c r="BL117" s="351"/>
      <c r="BM117" s="351"/>
      <c r="BN117" s="351"/>
      <c r="BO117" s="351"/>
      <c r="BP117" s="351"/>
      <c r="BQ117" s="351"/>
      <c r="BR117" s="351"/>
      <c r="BS117" s="351"/>
      <c r="BT117" s="351"/>
      <c r="BU117" s="351"/>
      <c r="BV117" s="351"/>
      <c r="BW117" s="351"/>
      <c r="BX117" s="351"/>
      <c r="BY117" s="351"/>
      <c r="BZ117" s="351"/>
      <c r="CA117" s="351"/>
    </row>
    <row r="118" spans="1:79" s="224" customFormat="1">
      <c r="A118" s="190"/>
      <c r="B118" s="175"/>
      <c r="C118" s="191"/>
      <c r="D118" s="317"/>
      <c r="E118" s="314" t="str">
        <f xml:space="preserve"> Input!E$197</f>
        <v>Units in a thousand</v>
      </c>
      <c r="F118" s="314">
        <f xml:space="preserve"> Input!F$197</f>
        <v>1000</v>
      </c>
      <c r="G118" s="314" t="str">
        <f xml:space="preserve"> Input!G$197</f>
        <v>units</v>
      </c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4"/>
      <c r="AD118" s="314"/>
      <c r="AE118" s="314"/>
      <c r="AF118" s="314"/>
      <c r="AG118" s="314"/>
      <c r="AH118" s="314"/>
      <c r="AI118" s="314"/>
      <c r="AJ118" s="314"/>
      <c r="AK118" s="314"/>
      <c r="AL118" s="314"/>
      <c r="AM118" s="314"/>
      <c r="AN118" s="314"/>
      <c r="AO118" s="314"/>
      <c r="AP118" s="314"/>
      <c r="AQ118" s="314"/>
      <c r="AR118" s="314"/>
      <c r="AS118" s="314"/>
      <c r="AT118" s="314"/>
      <c r="AU118" s="314"/>
      <c r="AV118" s="314"/>
      <c r="AW118" s="314"/>
      <c r="AX118" s="314"/>
      <c r="AY118" s="314"/>
      <c r="AZ118" s="314"/>
      <c r="BA118" s="314"/>
      <c r="BB118" s="314"/>
      <c r="BC118" s="314"/>
      <c r="BD118" s="314"/>
      <c r="BE118" s="314"/>
      <c r="BF118" s="314"/>
      <c r="BG118" s="314"/>
      <c r="BH118" s="314"/>
      <c r="BI118" s="314"/>
      <c r="BJ118" s="314"/>
      <c r="BK118" s="314"/>
      <c r="BL118" s="314"/>
      <c r="BM118" s="314"/>
      <c r="BN118" s="314"/>
      <c r="BO118" s="314"/>
      <c r="BP118" s="314"/>
      <c r="BQ118" s="314"/>
      <c r="BR118" s="314"/>
      <c r="BS118" s="314"/>
      <c r="BT118" s="314"/>
      <c r="BU118" s="314"/>
      <c r="BV118" s="314"/>
      <c r="BW118" s="314"/>
      <c r="BX118" s="314"/>
      <c r="BY118" s="314"/>
      <c r="BZ118" s="314"/>
      <c r="CA118" s="314"/>
    </row>
    <row r="119" spans="1:79" s="56" customFormat="1">
      <c r="A119" s="5"/>
      <c r="B119" s="45"/>
      <c r="C119" s="54"/>
      <c r="D119" s="320"/>
      <c r="E119" s="387" t="str">
        <f xml:space="preserve"> Time!E$103</f>
        <v>Days in operation period</v>
      </c>
      <c r="F119" s="387">
        <f xml:space="preserve"> Time!F$103</f>
        <v>0</v>
      </c>
      <c r="G119" s="387" t="str">
        <f xml:space="preserve"> Time!G$103</f>
        <v>days</v>
      </c>
      <c r="H119" s="387">
        <f xml:space="preserve"> Time!H$103</f>
        <v>7305</v>
      </c>
      <c r="I119" s="387">
        <f xml:space="preserve"> Time!I$103</f>
        <v>0</v>
      </c>
      <c r="J119" s="387">
        <f xml:space="preserve"> Time!J$103</f>
        <v>0</v>
      </c>
      <c r="K119" s="387">
        <f xml:space="preserve"> Time!K$103</f>
        <v>0</v>
      </c>
      <c r="L119" s="387">
        <f xml:space="preserve"> Time!L$103</f>
        <v>0</v>
      </c>
      <c r="M119" s="387">
        <f xml:space="preserve"> Time!M$103</f>
        <v>0</v>
      </c>
      <c r="N119" s="387">
        <f xml:space="preserve"> Time!N$103</f>
        <v>0</v>
      </c>
      <c r="O119" s="387">
        <f xml:space="preserve"> Time!O$103</f>
        <v>0</v>
      </c>
      <c r="P119" s="387">
        <f xml:space="preserve"> Time!P$103</f>
        <v>0</v>
      </c>
      <c r="Q119" s="387">
        <f xml:space="preserve"> Time!Q$103</f>
        <v>0</v>
      </c>
      <c r="R119" s="387">
        <f xml:space="preserve"> Time!R$103</f>
        <v>365</v>
      </c>
      <c r="S119" s="387">
        <f xml:space="preserve"> Time!S$103</f>
        <v>365</v>
      </c>
      <c r="T119" s="387">
        <f xml:space="preserve"> Time!T$103</f>
        <v>366</v>
      </c>
      <c r="U119" s="387">
        <f xml:space="preserve"> Time!U$103</f>
        <v>365</v>
      </c>
      <c r="V119" s="387">
        <f xml:space="preserve"> Time!V$103</f>
        <v>365</v>
      </c>
      <c r="W119" s="387">
        <f xml:space="preserve"> Time!W$103</f>
        <v>365</v>
      </c>
      <c r="X119" s="387">
        <f xml:space="preserve"> Time!X$103</f>
        <v>366</v>
      </c>
      <c r="Y119" s="387">
        <f xml:space="preserve"> Time!Y$103</f>
        <v>365</v>
      </c>
      <c r="Z119" s="387">
        <f xml:space="preserve"> Time!Z$103</f>
        <v>365</v>
      </c>
      <c r="AA119" s="387">
        <f xml:space="preserve"> Time!AA$103</f>
        <v>365</v>
      </c>
      <c r="AB119" s="387">
        <f xml:space="preserve"> Time!AB$103</f>
        <v>366</v>
      </c>
      <c r="AC119" s="387">
        <f xml:space="preserve"> Time!AC$103</f>
        <v>365</v>
      </c>
      <c r="AD119" s="387">
        <f xml:space="preserve"> Time!AD$103</f>
        <v>365</v>
      </c>
      <c r="AE119" s="387">
        <f xml:space="preserve"> Time!AE$103</f>
        <v>365</v>
      </c>
      <c r="AF119" s="387">
        <f xml:space="preserve"> Time!AF$103</f>
        <v>366</v>
      </c>
      <c r="AG119" s="387">
        <f xml:space="preserve"> Time!AG$103</f>
        <v>365</v>
      </c>
      <c r="AH119" s="387">
        <f xml:space="preserve"> Time!AH$103</f>
        <v>365</v>
      </c>
      <c r="AI119" s="387">
        <f xml:space="preserve"> Time!AI$103</f>
        <v>365</v>
      </c>
      <c r="AJ119" s="387">
        <f xml:space="preserve"> Time!AJ$103</f>
        <v>366</v>
      </c>
      <c r="AK119" s="387">
        <f xml:space="preserve"> Time!AK$103</f>
        <v>365</v>
      </c>
      <c r="AL119" s="387">
        <f xml:space="preserve"> Time!AL$103</f>
        <v>0</v>
      </c>
      <c r="AM119" s="387">
        <f xml:space="preserve"> Time!AM$103</f>
        <v>0</v>
      </c>
      <c r="AN119" s="387">
        <f xml:space="preserve"> Time!AN$103</f>
        <v>0</v>
      </c>
      <c r="AO119" s="387">
        <f xml:space="preserve"> Time!AO$103</f>
        <v>0</v>
      </c>
      <c r="AP119" s="387">
        <f xml:space="preserve"> Time!AP$103</f>
        <v>0</v>
      </c>
      <c r="AQ119" s="387">
        <f xml:space="preserve"> Time!AQ$103</f>
        <v>0</v>
      </c>
      <c r="AR119" s="387">
        <f xml:space="preserve"> Time!AR$103</f>
        <v>0</v>
      </c>
      <c r="AS119" s="387">
        <f xml:space="preserve"> Time!AS$103</f>
        <v>0</v>
      </c>
      <c r="AT119" s="387">
        <f xml:space="preserve"> Time!AT$103</f>
        <v>0</v>
      </c>
      <c r="AU119" s="387">
        <f xml:space="preserve"> Time!AU$103</f>
        <v>0</v>
      </c>
      <c r="AV119" s="387">
        <f xml:space="preserve"> Time!AV$103</f>
        <v>0</v>
      </c>
      <c r="AW119" s="387">
        <f xml:space="preserve"> Time!AW$103</f>
        <v>0</v>
      </c>
      <c r="AX119" s="387">
        <f xml:space="preserve"> Time!AX$103</f>
        <v>0</v>
      </c>
      <c r="AY119" s="387">
        <f xml:space="preserve"> Time!AY$103</f>
        <v>0</v>
      </c>
      <c r="AZ119" s="387">
        <f xml:space="preserve"> Time!AZ$103</f>
        <v>0</v>
      </c>
      <c r="BA119" s="387">
        <f xml:space="preserve"> Time!BA$103</f>
        <v>0</v>
      </c>
      <c r="BB119" s="387">
        <f xml:space="preserve"> Time!BB$103</f>
        <v>0</v>
      </c>
      <c r="BC119" s="387">
        <f xml:space="preserve"> Time!BC$103</f>
        <v>0</v>
      </c>
      <c r="BD119" s="387">
        <f xml:space="preserve"> Time!BD$103</f>
        <v>0</v>
      </c>
      <c r="BE119" s="387">
        <f xml:space="preserve"> Time!BE$103</f>
        <v>0</v>
      </c>
      <c r="BF119" s="387">
        <f xml:space="preserve"> Time!BF$103</f>
        <v>0</v>
      </c>
      <c r="BG119" s="387">
        <f xml:space="preserve"> Time!BG$103</f>
        <v>0</v>
      </c>
      <c r="BH119" s="387">
        <f xml:space="preserve"> Time!BH$103</f>
        <v>0</v>
      </c>
      <c r="BI119" s="387">
        <f xml:space="preserve"> Time!BI$103</f>
        <v>0</v>
      </c>
      <c r="BJ119" s="387">
        <f xml:space="preserve"> Time!BJ$103</f>
        <v>0</v>
      </c>
      <c r="BK119" s="387">
        <f xml:space="preserve"> Time!BK$103</f>
        <v>0</v>
      </c>
      <c r="BL119" s="387">
        <f xml:space="preserve"> Time!BL$103</f>
        <v>0</v>
      </c>
      <c r="BM119" s="387">
        <f xml:space="preserve"> Time!BM$103</f>
        <v>0</v>
      </c>
      <c r="BN119" s="387">
        <f xml:space="preserve"> Time!BN$103</f>
        <v>0</v>
      </c>
      <c r="BO119" s="387">
        <f xml:space="preserve"> Time!BO$103</f>
        <v>0</v>
      </c>
      <c r="BP119" s="387">
        <f xml:space="preserve"> Time!BP$103</f>
        <v>0</v>
      </c>
      <c r="BQ119" s="387">
        <f xml:space="preserve"> Time!BQ$103</f>
        <v>0</v>
      </c>
      <c r="BR119" s="387">
        <f xml:space="preserve"> Time!BR$103</f>
        <v>0</v>
      </c>
      <c r="BS119" s="387">
        <f xml:space="preserve"> Time!BS$103</f>
        <v>0</v>
      </c>
      <c r="BT119" s="387">
        <f xml:space="preserve"> Time!BT$103</f>
        <v>0</v>
      </c>
      <c r="BU119" s="387">
        <f xml:space="preserve"> Time!BU$103</f>
        <v>0</v>
      </c>
      <c r="BV119" s="387">
        <f xml:space="preserve"> Time!BV$103</f>
        <v>0</v>
      </c>
      <c r="BW119" s="387">
        <f xml:space="preserve"> Time!BW$103</f>
        <v>0</v>
      </c>
      <c r="BX119" s="387">
        <f xml:space="preserve"> Time!BX$103</f>
        <v>0</v>
      </c>
      <c r="BY119" s="387">
        <f xml:space="preserve"> Time!BY$103</f>
        <v>0</v>
      </c>
      <c r="BZ119" s="387">
        <f xml:space="preserve"> Time!BZ$103</f>
        <v>0</v>
      </c>
      <c r="CA119" s="387">
        <f xml:space="preserve"> Time!CA$103</f>
        <v>0</v>
      </c>
    </row>
    <row r="120" spans="1:79" s="610" customFormat="1">
      <c r="A120" s="614"/>
      <c r="B120" s="614"/>
      <c r="C120" s="615"/>
      <c r="D120" s="658"/>
      <c r="E120" s="610" t="s">
        <v>627</v>
      </c>
      <c r="G120" s="610" t="s">
        <v>555</v>
      </c>
      <c r="H120" s="610">
        <f xml:space="preserve"> SUM(J120:CA120)</f>
        <v>0</v>
      </c>
      <c r="J120" s="610">
        <f t="shared" ref="J120:BU120" si="121" xml:space="preserve"> $F117 * J119 / $F118</f>
        <v>0</v>
      </c>
      <c r="K120" s="610">
        <f t="shared" si="121"/>
        <v>0</v>
      </c>
      <c r="L120" s="610">
        <f t="shared" si="121"/>
        <v>0</v>
      </c>
      <c r="M120" s="610">
        <f t="shared" si="121"/>
        <v>0</v>
      </c>
      <c r="N120" s="610">
        <f t="shared" si="121"/>
        <v>0</v>
      </c>
      <c r="O120" s="610">
        <f t="shared" si="121"/>
        <v>0</v>
      </c>
      <c r="P120" s="610">
        <f t="shared" si="121"/>
        <v>0</v>
      </c>
      <c r="Q120" s="610">
        <f t="shared" si="121"/>
        <v>0</v>
      </c>
      <c r="R120" s="610">
        <f t="shared" si="121"/>
        <v>0</v>
      </c>
      <c r="S120" s="610">
        <f t="shared" si="121"/>
        <v>0</v>
      </c>
      <c r="T120" s="610">
        <f t="shared" si="121"/>
        <v>0</v>
      </c>
      <c r="U120" s="610">
        <f t="shared" si="121"/>
        <v>0</v>
      </c>
      <c r="V120" s="610">
        <f t="shared" si="121"/>
        <v>0</v>
      </c>
      <c r="W120" s="610">
        <f t="shared" si="121"/>
        <v>0</v>
      </c>
      <c r="X120" s="610">
        <f t="shared" si="121"/>
        <v>0</v>
      </c>
      <c r="Y120" s="610">
        <f t="shared" si="121"/>
        <v>0</v>
      </c>
      <c r="Z120" s="610">
        <f t="shared" si="121"/>
        <v>0</v>
      </c>
      <c r="AA120" s="610">
        <f t="shared" si="121"/>
        <v>0</v>
      </c>
      <c r="AB120" s="610">
        <f t="shared" si="121"/>
        <v>0</v>
      </c>
      <c r="AC120" s="610">
        <f t="shared" si="121"/>
        <v>0</v>
      </c>
      <c r="AD120" s="610">
        <f t="shared" si="121"/>
        <v>0</v>
      </c>
      <c r="AE120" s="610">
        <f t="shared" si="121"/>
        <v>0</v>
      </c>
      <c r="AF120" s="610">
        <f t="shared" si="121"/>
        <v>0</v>
      </c>
      <c r="AG120" s="610">
        <f t="shared" si="121"/>
        <v>0</v>
      </c>
      <c r="AH120" s="610">
        <f t="shared" si="121"/>
        <v>0</v>
      </c>
      <c r="AI120" s="610">
        <f t="shared" si="121"/>
        <v>0</v>
      </c>
      <c r="AJ120" s="610">
        <f t="shared" si="121"/>
        <v>0</v>
      </c>
      <c r="AK120" s="610">
        <f t="shared" si="121"/>
        <v>0</v>
      </c>
      <c r="AL120" s="610">
        <f t="shared" si="121"/>
        <v>0</v>
      </c>
      <c r="AM120" s="610">
        <f t="shared" si="121"/>
        <v>0</v>
      </c>
      <c r="AN120" s="610">
        <f t="shared" si="121"/>
        <v>0</v>
      </c>
      <c r="AO120" s="610">
        <f t="shared" si="121"/>
        <v>0</v>
      </c>
      <c r="AP120" s="610">
        <f t="shared" si="121"/>
        <v>0</v>
      </c>
      <c r="AQ120" s="610">
        <f t="shared" si="121"/>
        <v>0</v>
      </c>
      <c r="AR120" s="610">
        <f t="shared" si="121"/>
        <v>0</v>
      </c>
      <c r="AS120" s="610">
        <f t="shared" si="121"/>
        <v>0</v>
      </c>
      <c r="AT120" s="610">
        <f t="shared" si="121"/>
        <v>0</v>
      </c>
      <c r="AU120" s="610">
        <f t="shared" si="121"/>
        <v>0</v>
      </c>
      <c r="AV120" s="610">
        <f t="shared" si="121"/>
        <v>0</v>
      </c>
      <c r="AW120" s="610">
        <f t="shared" si="121"/>
        <v>0</v>
      </c>
      <c r="AX120" s="610">
        <f t="shared" si="121"/>
        <v>0</v>
      </c>
      <c r="AY120" s="610">
        <f t="shared" si="121"/>
        <v>0</v>
      </c>
      <c r="AZ120" s="610">
        <f t="shared" si="121"/>
        <v>0</v>
      </c>
      <c r="BA120" s="610">
        <f t="shared" si="121"/>
        <v>0</v>
      </c>
      <c r="BB120" s="610">
        <f t="shared" si="121"/>
        <v>0</v>
      </c>
      <c r="BC120" s="610">
        <f t="shared" si="121"/>
        <v>0</v>
      </c>
      <c r="BD120" s="610">
        <f t="shared" si="121"/>
        <v>0</v>
      </c>
      <c r="BE120" s="610">
        <f t="shared" si="121"/>
        <v>0</v>
      </c>
      <c r="BF120" s="610">
        <f t="shared" si="121"/>
        <v>0</v>
      </c>
      <c r="BG120" s="610">
        <f t="shared" si="121"/>
        <v>0</v>
      </c>
      <c r="BH120" s="610">
        <f t="shared" si="121"/>
        <v>0</v>
      </c>
      <c r="BI120" s="610">
        <f t="shared" si="121"/>
        <v>0</v>
      </c>
      <c r="BJ120" s="610">
        <f t="shared" si="121"/>
        <v>0</v>
      </c>
      <c r="BK120" s="610">
        <f t="shared" si="121"/>
        <v>0</v>
      </c>
      <c r="BL120" s="610">
        <f t="shared" si="121"/>
        <v>0</v>
      </c>
      <c r="BM120" s="610">
        <f t="shared" si="121"/>
        <v>0</v>
      </c>
      <c r="BN120" s="610">
        <f t="shared" si="121"/>
        <v>0</v>
      </c>
      <c r="BO120" s="610">
        <f t="shared" si="121"/>
        <v>0</v>
      </c>
      <c r="BP120" s="610">
        <f t="shared" si="121"/>
        <v>0</v>
      </c>
      <c r="BQ120" s="610">
        <f t="shared" si="121"/>
        <v>0</v>
      </c>
      <c r="BR120" s="610">
        <f t="shared" si="121"/>
        <v>0</v>
      </c>
      <c r="BS120" s="610">
        <f t="shared" si="121"/>
        <v>0</v>
      </c>
      <c r="BT120" s="610">
        <f t="shared" si="121"/>
        <v>0</v>
      </c>
      <c r="BU120" s="610">
        <f t="shared" si="121"/>
        <v>0</v>
      </c>
      <c r="BV120" s="610">
        <f t="shared" ref="BV120:CA120" si="122" xml:space="preserve"> $F117 * BV119 / $F118</f>
        <v>0</v>
      </c>
      <c r="BW120" s="610">
        <f t="shared" si="122"/>
        <v>0</v>
      </c>
      <c r="BX120" s="610">
        <f t="shared" si="122"/>
        <v>0</v>
      </c>
      <c r="BY120" s="610">
        <f t="shared" si="122"/>
        <v>0</v>
      </c>
      <c r="BZ120" s="610">
        <f t="shared" si="122"/>
        <v>0</v>
      </c>
      <c r="CA120" s="610">
        <f t="shared" si="122"/>
        <v>0</v>
      </c>
    </row>
    <row r="121" spans="1:79" s="25" customFormat="1">
      <c r="A121" s="9"/>
      <c r="B121" s="1"/>
      <c r="C121" s="51"/>
      <c r="D121" s="24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49"/>
      <c r="R121" s="349"/>
      <c r="S121" s="349"/>
      <c r="T121" s="31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310"/>
      <c r="AE121" s="310"/>
      <c r="AF121" s="310"/>
      <c r="AG121" s="310"/>
      <c r="AH121" s="310"/>
      <c r="AI121" s="310"/>
      <c r="AJ121" s="310"/>
      <c r="AK121" s="310"/>
      <c r="AL121" s="310"/>
      <c r="AM121" s="310"/>
      <c r="AN121" s="310"/>
      <c r="AO121" s="310"/>
      <c r="AP121" s="310"/>
      <c r="AQ121" s="310"/>
      <c r="AR121" s="310"/>
      <c r="AS121" s="310"/>
      <c r="AT121" s="310"/>
      <c r="AU121" s="310"/>
      <c r="AV121" s="310"/>
      <c r="AW121" s="310"/>
      <c r="AX121" s="310"/>
      <c r="AY121" s="310"/>
      <c r="AZ121" s="310"/>
      <c r="BA121" s="310"/>
      <c r="BB121" s="310"/>
      <c r="BC121" s="310"/>
      <c r="BD121" s="310"/>
      <c r="BE121" s="310"/>
      <c r="BF121" s="310"/>
      <c r="BG121" s="310"/>
      <c r="BH121" s="310"/>
      <c r="BI121" s="310"/>
      <c r="BJ121" s="310"/>
      <c r="BK121" s="310"/>
      <c r="BL121" s="310"/>
      <c r="BM121" s="310"/>
      <c r="BN121" s="310"/>
      <c r="BO121" s="310"/>
      <c r="BP121" s="310"/>
      <c r="BQ121" s="310"/>
      <c r="BR121" s="310"/>
      <c r="BS121" s="310"/>
      <c r="BT121" s="310"/>
      <c r="BU121" s="310"/>
      <c r="BV121" s="310"/>
      <c r="BW121" s="310"/>
      <c r="BX121" s="310"/>
      <c r="BY121" s="310"/>
      <c r="BZ121" s="310"/>
      <c r="CA121" s="310"/>
    </row>
    <row r="122" spans="1:79" s="252" customFormat="1">
      <c r="A122" s="233"/>
      <c r="B122" s="233"/>
      <c r="C122" s="234"/>
      <c r="D122" s="550"/>
      <c r="E122" s="252" t="str">
        <f xml:space="preserve"> E$103</f>
        <v>Natural gas price - domestic (Mscf)</v>
      </c>
      <c r="F122" s="252">
        <f t="shared" ref="F122:G122" si="123" xml:space="preserve"> F$103</f>
        <v>7.263341076012189</v>
      </c>
      <c r="G122" s="252" t="str">
        <f t="shared" si="123"/>
        <v>£ per Mscf</v>
      </c>
    </row>
    <row r="123" spans="1:79" s="116" customFormat="1">
      <c r="A123" s="113"/>
      <c r="B123" s="114"/>
      <c r="C123" s="115"/>
      <c r="E123" s="228" t="str">
        <f xml:space="preserve"> Input!E$88</f>
        <v>Natural gas price - interconnector premium</v>
      </c>
      <c r="F123" s="228">
        <f xml:space="preserve"> Input!F$88</f>
        <v>0.2</v>
      </c>
      <c r="G123" s="228" t="str">
        <f xml:space="preserve"> Input!G$88</f>
        <v>%</v>
      </c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  <c r="BX123" s="228"/>
      <c r="BY123" s="228"/>
      <c r="BZ123" s="228"/>
      <c r="CA123" s="228"/>
    </row>
    <row r="124" spans="1:79" s="250" customFormat="1">
      <c r="A124" s="232"/>
      <c r="B124" s="233"/>
      <c r="C124" s="234"/>
      <c r="E124" s="250" t="s">
        <v>632</v>
      </c>
      <c r="F124" s="250">
        <f xml:space="preserve"> F122 * ( 1 + F123 )</f>
        <v>8.7160092912146272</v>
      </c>
      <c r="G124" s="250" t="s">
        <v>566</v>
      </c>
      <c r="Q124" s="252"/>
      <c r="R124" s="252"/>
      <c r="S124" s="252"/>
    </row>
    <row r="125" spans="1:79" s="25" customFormat="1">
      <c r="A125" s="9"/>
      <c r="B125" s="1"/>
      <c r="C125" s="51"/>
      <c r="D125" s="24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49"/>
      <c r="R125" s="349"/>
      <c r="S125" s="349"/>
      <c r="T125" s="310"/>
      <c r="U125" s="310"/>
      <c r="V125" s="310"/>
      <c r="W125" s="310"/>
      <c r="X125" s="310"/>
      <c r="Y125" s="310"/>
      <c r="Z125" s="310"/>
      <c r="AA125" s="310"/>
      <c r="AB125" s="310"/>
      <c r="AC125" s="310"/>
      <c r="AD125" s="310"/>
      <c r="AE125" s="310"/>
      <c r="AF125" s="310"/>
      <c r="AG125" s="310"/>
      <c r="AH125" s="310"/>
      <c r="AI125" s="310"/>
      <c r="AJ125" s="310"/>
      <c r="AK125" s="310"/>
      <c r="AL125" s="310"/>
      <c r="AM125" s="310"/>
      <c r="AN125" s="310"/>
      <c r="AO125" s="310"/>
      <c r="AP125" s="310"/>
      <c r="AQ125" s="310"/>
      <c r="AR125" s="310"/>
      <c r="AS125" s="310"/>
      <c r="AT125" s="310"/>
      <c r="AU125" s="310"/>
      <c r="AV125" s="310"/>
      <c r="AW125" s="310"/>
      <c r="AX125" s="310"/>
      <c r="AY125" s="310"/>
      <c r="AZ125" s="310"/>
      <c r="BA125" s="310"/>
      <c r="BB125" s="310"/>
      <c r="BC125" s="310"/>
      <c r="BD125" s="310"/>
      <c r="BE125" s="310"/>
      <c r="BF125" s="310"/>
      <c r="BG125" s="310"/>
      <c r="BH125" s="310"/>
      <c r="BI125" s="310"/>
      <c r="BJ125" s="310"/>
      <c r="BK125" s="310"/>
      <c r="BL125" s="310"/>
      <c r="BM125" s="310"/>
      <c r="BN125" s="310"/>
      <c r="BO125" s="310"/>
      <c r="BP125" s="310"/>
      <c r="BQ125" s="310"/>
      <c r="BR125" s="310"/>
      <c r="BS125" s="310"/>
      <c r="BT125" s="310"/>
      <c r="BU125" s="310"/>
      <c r="BV125" s="310"/>
      <c r="BW125" s="310"/>
      <c r="BX125" s="310"/>
      <c r="BY125" s="310"/>
      <c r="BZ125" s="310"/>
      <c r="CA125" s="310"/>
    </row>
    <row r="126" spans="1:79" s="252" customFormat="1">
      <c r="A126" s="233"/>
      <c r="B126" s="233"/>
      <c r="C126" s="234"/>
      <c r="D126" s="550"/>
      <c r="E126" s="252" t="str">
        <f xml:space="preserve"> E$124</f>
        <v>Natural gas price - interconnector (Mscf)</v>
      </c>
      <c r="F126" s="252">
        <f t="shared" ref="F126:G126" si="124" xml:space="preserve"> F$124</f>
        <v>8.7160092912146272</v>
      </c>
      <c r="G126" s="252" t="str">
        <f t="shared" si="124"/>
        <v>£ per Mscf</v>
      </c>
    </row>
    <row r="127" spans="1:79" s="250" customFormat="1">
      <c r="A127" s="232"/>
      <c r="B127" s="233"/>
      <c r="C127" s="234"/>
      <c r="D127" s="655"/>
      <c r="E127" s="600" t="str">
        <f xml:space="preserve"> E$120</f>
        <v>Natural gas consumption forecast - interconnector</v>
      </c>
      <c r="F127" s="600">
        <f t="shared" ref="F127:BQ127" si="125" xml:space="preserve"> F$120</f>
        <v>0</v>
      </c>
      <c r="G127" s="600" t="str">
        <f t="shared" si="125"/>
        <v>Bscf</v>
      </c>
      <c r="H127" s="600">
        <f t="shared" si="125"/>
        <v>0</v>
      </c>
      <c r="I127" s="600">
        <f t="shared" si="125"/>
        <v>0</v>
      </c>
      <c r="J127" s="600">
        <f t="shared" si="125"/>
        <v>0</v>
      </c>
      <c r="K127" s="600">
        <f t="shared" si="125"/>
        <v>0</v>
      </c>
      <c r="L127" s="600">
        <f t="shared" si="125"/>
        <v>0</v>
      </c>
      <c r="M127" s="600">
        <f t="shared" si="125"/>
        <v>0</v>
      </c>
      <c r="N127" s="600">
        <f t="shared" si="125"/>
        <v>0</v>
      </c>
      <c r="O127" s="600">
        <f t="shared" si="125"/>
        <v>0</v>
      </c>
      <c r="P127" s="600">
        <f t="shared" si="125"/>
        <v>0</v>
      </c>
      <c r="Q127" s="600">
        <f t="shared" si="125"/>
        <v>0</v>
      </c>
      <c r="R127" s="600">
        <f t="shared" si="125"/>
        <v>0</v>
      </c>
      <c r="S127" s="600">
        <f t="shared" si="125"/>
        <v>0</v>
      </c>
      <c r="T127" s="600">
        <f t="shared" si="125"/>
        <v>0</v>
      </c>
      <c r="U127" s="600">
        <f t="shared" si="125"/>
        <v>0</v>
      </c>
      <c r="V127" s="600">
        <f t="shared" si="125"/>
        <v>0</v>
      </c>
      <c r="W127" s="600">
        <f t="shared" si="125"/>
        <v>0</v>
      </c>
      <c r="X127" s="600">
        <f t="shared" si="125"/>
        <v>0</v>
      </c>
      <c r="Y127" s="600">
        <f t="shared" si="125"/>
        <v>0</v>
      </c>
      <c r="Z127" s="600">
        <f t="shared" si="125"/>
        <v>0</v>
      </c>
      <c r="AA127" s="600">
        <f t="shared" si="125"/>
        <v>0</v>
      </c>
      <c r="AB127" s="600">
        <f t="shared" si="125"/>
        <v>0</v>
      </c>
      <c r="AC127" s="600">
        <f t="shared" si="125"/>
        <v>0</v>
      </c>
      <c r="AD127" s="600">
        <f t="shared" si="125"/>
        <v>0</v>
      </c>
      <c r="AE127" s="600">
        <f t="shared" si="125"/>
        <v>0</v>
      </c>
      <c r="AF127" s="600">
        <f t="shared" si="125"/>
        <v>0</v>
      </c>
      <c r="AG127" s="600">
        <f t="shared" si="125"/>
        <v>0</v>
      </c>
      <c r="AH127" s="600">
        <f t="shared" si="125"/>
        <v>0</v>
      </c>
      <c r="AI127" s="600">
        <f t="shared" si="125"/>
        <v>0</v>
      </c>
      <c r="AJ127" s="600">
        <f t="shared" si="125"/>
        <v>0</v>
      </c>
      <c r="AK127" s="600">
        <f t="shared" si="125"/>
        <v>0</v>
      </c>
      <c r="AL127" s="600">
        <f t="shared" si="125"/>
        <v>0</v>
      </c>
      <c r="AM127" s="600">
        <f t="shared" si="125"/>
        <v>0</v>
      </c>
      <c r="AN127" s="600">
        <f t="shared" si="125"/>
        <v>0</v>
      </c>
      <c r="AO127" s="600">
        <f t="shared" si="125"/>
        <v>0</v>
      </c>
      <c r="AP127" s="600">
        <f t="shared" si="125"/>
        <v>0</v>
      </c>
      <c r="AQ127" s="600">
        <f t="shared" si="125"/>
        <v>0</v>
      </c>
      <c r="AR127" s="600">
        <f t="shared" si="125"/>
        <v>0</v>
      </c>
      <c r="AS127" s="600">
        <f t="shared" si="125"/>
        <v>0</v>
      </c>
      <c r="AT127" s="600">
        <f t="shared" si="125"/>
        <v>0</v>
      </c>
      <c r="AU127" s="600">
        <f t="shared" si="125"/>
        <v>0</v>
      </c>
      <c r="AV127" s="600">
        <f t="shared" si="125"/>
        <v>0</v>
      </c>
      <c r="AW127" s="600">
        <f t="shared" si="125"/>
        <v>0</v>
      </c>
      <c r="AX127" s="600">
        <f t="shared" si="125"/>
        <v>0</v>
      </c>
      <c r="AY127" s="600">
        <f t="shared" si="125"/>
        <v>0</v>
      </c>
      <c r="AZ127" s="600">
        <f t="shared" si="125"/>
        <v>0</v>
      </c>
      <c r="BA127" s="600">
        <f t="shared" si="125"/>
        <v>0</v>
      </c>
      <c r="BB127" s="600">
        <f t="shared" si="125"/>
        <v>0</v>
      </c>
      <c r="BC127" s="600">
        <f t="shared" si="125"/>
        <v>0</v>
      </c>
      <c r="BD127" s="600">
        <f t="shared" si="125"/>
        <v>0</v>
      </c>
      <c r="BE127" s="600">
        <f t="shared" si="125"/>
        <v>0</v>
      </c>
      <c r="BF127" s="600">
        <f t="shared" si="125"/>
        <v>0</v>
      </c>
      <c r="BG127" s="600">
        <f t="shared" si="125"/>
        <v>0</v>
      </c>
      <c r="BH127" s="600">
        <f t="shared" si="125"/>
        <v>0</v>
      </c>
      <c r="BI127" s="600">
        <f t="shared" si="125"/>
        <v>0</v>
      </c>
      <c r="BJ127" s="600">
        <f t="shared" si="125"/>
        <v>0</v>
      </c>
      <c r="BK127" s="600">
        <f t="shared" si="125"/>
        <v>0</v>
      </c>
      <c r="BL127" s="600">
        <f t="shared" si="125"/>
        <v>0</v>
      </c>
      <c r="BM127" s="600">
        <f t="shared" si="125"/>
        <v>0</v>
      </c>
      <c r="BN127" s="600">
        <f t="shared" si="125"/>
        <v>0</v>
      </c>
      <c r="BO127" s="600">
        <f t="shared" si="125"/>
        <v>0</v>
      </c>
      <c r="BP127" s="600">
        <f t="shared" si="125"/>
        <v>0</v>
      </c>
      <c r="BQ127" s="600">
        <f t="shared" si="125"/>
        <v>0</v>
      </c>
      <c r="BR127" s="600">
        <f t="shared" ref="BR127:CA127" si="126" xml:space="preserve"> BR$120</f>
        <v>0</v>
      </c>
      <c r="BS127" s="600">
        <f t="shared" si="126"/>
        <v>0</v>
      </c>
      <c r="BT127" s="600">
        <f t="shared" si="126"/>
        <v>0</v>
      </c>
      <c r="BU127" s="600">
        <f t="shared" si="126"/>
        <v>0</v>
      </c>
      <c r="BV127" s="600">
        <f t="shared" si="126"/>
        <v>0</v>
      </c>
      <c r="BW127" s="600">
        <f t="shared" si="126"/>
        <v>0</v>
      </c>
      <c r="BX127" s="600">
        <f t="shared" si="126"/>
        <v>0</v>
      </c>
      <c r="BY127" s="600">
        <f t="shared" si="126"/>
        <v>0</v>
      </c>
      <c r="BZ127" s="600">
        <f t="shared" si="126"/>
        <v>0</v>
      </c>
      <c r="CA127" s="600">
        <f t="shared" si="126"/>
        <v>0</v>
      </c>
    </row>
    <row r="128" spans="1:79" s="176" customFormat="1">
      <c r="A128" s="341"/>
      <c r="B128" s="341"/>
      <c r="C128" s="342"/>
      <c r="D128" s="654"/>
      <c r="E128" s="343" t="str">
        <f xml:space="preserve"> Esc!E$26</f>
        <v>Indexation factor - opcost</v>
      </c>
      <c r="F128" s="343">
        <f xml:space="preserve"> Esc!F$26</f>
        <v>0</v>
      </c>
      <c r="G128" s="343" t="str">
        <f xml:space="preserve"> Esc!G$26</f>
        <v>factor</v>
      </c>
      <c r="H128" s="343">
        <f xml:space="preserve"> Esc!H$26</f>
        <v>0</v>
      </c>
      <c r="I128" s="343">
        <f xml:space="preserve"> Esc!I$26</f>
        <v>0</v>
      </c>
      <c r="J128" s="343">
        <f xml:space="preserve"> Esc!J$26</f>
        <v>1</v>
      </c>
      <c r="K128" s="343">
        <f xml:space="preserve"> Esc!K$26</f>
        <v>1</v>
      </c>
      <c r="L128" s="343">
        <f xml:space="preserve"> Esc!L$26</f>
        <v>1</v>
      </c>
      <c r="M128" s="343">
        <f xml:space="preserve"> Esc!M$26</f>
        <v>1</v>
      </c>
      <c r="N128" s="343">
        <f xml:space="preserve"> Esc!N$26</f>
        <v>1</v>
      </c>
      <c r="O128" s="343">
        <f xml:space="preserve"> Esc!O$26</f>
        <v>1</v>
      </c>
      <c r="P128" s="343">
        <f xml:space="preserve"> Esc!P$26</f>
        <v>1</v>
      </c>
      <c r="Q128" s="343">
        <f xml:space="preserve"> Esc!Q$26</f>
        <v>1</v>
      </c>
      <c r="R128" s="343">
        <f xml:space="preserve"> Esc!R$26</f>
        <v>1</v>
      </c>
      <c r="S128" s="343">
        <f xml:space="preserve"> Esc!S$26</f>
        <v>1</v>
      </c>
      <c r="T128" s="343">
        <f xml:space="preserve"> Esc!T$26</f>
        <v>1</v>
      </c>
      <c r="U128" s="343">
        <f xml:space="preserve"> Esc!U$26</f>
        <v>1</v>
      </c>
      <c r="V128" s="343">
        <f xml:space="preserve"> Esc!V$26</f>
        <v>1</v>
      </c>
      <c r="W128" s="343">
        <f xml:space="preserve"> Esc!W$26</f>
        <v>1</v>
      </c>
      <c r="X128" s="343">
        <f xml:space="preserve"> Esc!X$26</f>
        <v>1</v>
      </c>
      <c r="Y128" s="343">
        <f xml:space="preserve"> Esc!Y$26</f>
        <v>1</v>
      </c>
      <c r="Z128" s="343">
        <f xml:space="preserve"> Esc!Z$26</f>
        <v>1</v>
      </c>
      <c r="AA128" s="343">
        <f xml:space="preserve"> Esc!AA$26</f>
        <v>1</v>
      </c>
      <c r="AB128" s="343">
        <f xml:space="preserve"> Esc!AB$26</f>
        <v>1</v>
      </c>
      <c r="AC128" s="343">
        <f xml:space="preserve"> Esc!AC$26</f>
        <v>1</v>
      </c>
      <c r="AD128" s="343">
        <f xml:space="preserve"> Esc!AD$26</f>
        <v>1</v>
      </c>
      <c r="AE128" s="343">
        <f xml:space="preserve"> Esc!AE$26</f>
        <v>1</v>
      </c>
      <c r="AF128" s="343">
        <f xml:space="preserve"> Esc!AF$26</f>
        <v>1</v>
      </c>
      <c r="AG128" s="343">
        <f xml:space="preserve"> Esc!AG$26</f>
        <v>1</v>
      </c>
      <c r="AH128" s="343">
        <f xml:space="preserve"> Esc!AH$26</f>
        <v>1</v>
      </c>
      <c r="AI128" s="343">
        <f xml:space="preserve"> Esc!AI$26</f>
        <v>1</v>
      </c>
      <c r="AJ128" s="343">
        <f xml:space="preserve"> Esc!AJ$26</f>
        <v>1</v>
      </c>
      <c r="AK128" s="343">
        <f xml:space="preserve"> Esc!AK$26</f>
        <v>1</v>
      </c>
      <c r="AL128" s="343">
        <f xml:space="preserve"> Esc!AL$26</f>
        <v>1</v>
      </c>
      <c r="AM128" s="343">
        <f xml:space="preserve"> Esc!AM$26</f>
        <v>1</v>
      </c>
      <c r="AN128" s="343">
        <f xml:space="preserve"> Esc!AN$26</f>
        <v>1</v>
      </c>
      <c r="AO128" s="343">
        <f xml:space="preserve"> Esc!AO$26</f>
        <v>1</v>
      </c>
      <c r="AP128" s="343">
        <f xml:space="preserve"> Esc!AP$26</f>
        <v>1</v>
      </c>
      <c r="AQ128" s="343">
        <f xml:space="preserve"> Esc!AQ$26</f>
        <v>1</v>
      </c>
      <c r="AR128" s="343">
        <f xml:space="preserve"> Esc!AR$26</f>
        <v>1</v>
      </c>
      <c r="AS128" s="343">
        <f xml:space="preserve"> Esc!AS$26</f>
        <v>1</v>
      </c>
      <c r="AT128" s="343">
        <f xml:space="preserve"> Esc!AT$26</f>
        <v>1</v>
      </c>
      <c r="AU128" s="343">
        <f xml:space="preserve"> Esc!AU$26</f>
        <v>1</v>
      </c>
      <c r="AV128" s="343">
        <f xml:space="preserve"> Esc!AV$26</f>
        <v>1</v>
      </c>
      <c r="AW128" s="343">
        <f xml:space="preserve"> Esc!AW$26</f>
        <v>1</v>
      </c>
      <c r="AX128" s="343">
        <f xml:space="preserve"> Esc!AX$26</f>
        <v>1</v>
      </c>
      <c r="AY128" s="343">
        <f xml:space="preserve"> Esc!AY$26</f>
        <v>1</v>
      </c>
      <c r="AZ128" s="343">
        <f xml:space="preserve"> Esc!AZ$26</f>
        <v>1</v>
      </c>
      <c r="BA128" s="343">
        <f xml:space="preserve"> Esc!BA$26</f>
        <v>1</v>
      </c>
      <c r="BB128" s="343">
        <f xml:space="preserve"> Esc!BB$26</f>
        <v>1</v>
      </c>
      <c r="BC128" s="343">
        <f xml:space="preserve"> Esc!BC$26</f>
        <v>1</v>
      </c>
      <c r="BD128" s="343">
        <f xml:space="preserve"> Esc!BD$26</f>
        <v>1</v>
      </c>
      <c r="BE128" s="343">
        <f xml:space="preserve"> Esc!BE$26</f>
        <v>1</v>
      </c>
      <c r="BF128" s="343">
        <f xml:space="preserve"> Esc!BF$26</f>
        <v>1</v>
      </c>
      <c r="BG128" s="343">
        <f xml:space="preserve"> Esc!BG$26</f>
        <v>1</v>
      </c>
      <c r="BH128" s="343">
        <f xml:space="preserve"> Esc!BH$26</f>
        <v>1</v>
      </c>
      <c r="BI128" s="343">
        <f xml:space="preserve"> Esc!BI$26</f>
        <v>1</v>
      </c>
      <c r="BJ128" s="343">
        <f xml:space="preserve"> Esc!BJ$26</f>
        <v>1</v>
      </c>
      <c r="BK128" s="343">
        <f xml:space="preserve"> Esc!BK$26</f>
        <v>1</v>
      </c>
      <c r="BL128" s="343">
        <f xml:space="preserve"> Esc!BL$26</f>
        <v>1</v>
      </c>
      <c r="BM128" s="343">
        <f xml:space="preserve"> Esc!BM$26</f>
        <v>1</v>
      </c>
      <c r="BN128" s="343">
        <f xml:space="preserve"> Esc!BN$26</f>
        <v>1</v>
      </c>
      <c r="BO128" s="343">
        <f xml:space="preserve"> Esc!BO$26</f>
        <v>1</v>
      </c>
      <c r="BP128" s="343">
        <f xml:space="preserve"> Esc!BP$26</f>
        <v>1</v>
      </c>
      <c r="BQ128" s="343">
        <f xml:space="preserve"> Esc!BQ$26</f>
        <v>1</v>
      </c>
      <c r="BR128" s="343">
        <f xml:space="preserve"> Esc!BR$26</f>
        <v>1</v>
      </c>
      <c r="BS128" s="343">
        <f xml:space="preserve"> Esc!BS$26</f>
        <v>1</v>
      </c>
      <c r="BT128" s="343">
        <f xml:space="preserve"> Esc!BT$26</f>
        <v>1</v>
      </c>
      <c r="BU128" s="343">
        <f xml:space="preserve"> Esc!BU$26</f>
        <v>1</v>
      </c>
      <c r="BV128" s="343">
        <f xml:space="preserve"> Esc!BV$26</f>
        <v>1</v>
      </c>
      <c r="BW128" s="343">
        <f xml:space="preserve"> Esc!BW$26</f>
        <v>1</v>
      </c>
      <c r="BX128" s="343">
        <f xml:space="preserve"> Esc!BX$26</f>
        <v>1</v>
      </c>
      <c r="BY128" s="343">
        <f xml:space="preserve"> Esc!BY$26</f>
        <v>1</v>
      </c>
      <c r="BZ128" s="343">
        <f xml:space="preserve"> Esc!BZ$26</f>
        <v>1</v>
      </c>
      <c r="CA128" s="343">
        <f xml:space="preserve"> Esc!CA$26</f>
        <v>1</v>
      </c>
    </row>
    <row r="129" spans="1:79" s="223" customFormat="1">
      <c r="A129" s="175"/>
      <c r="B129" s="175"/>
      <c r="C129" s="191"/>
      <c r="D129" s="662"/>
      <c r="E129" s="223" t="s">
        <v>630</v>
      </c>
      <c r="G129" s="223" t="s">
        <v>560</v>
      </c>
      <c r="H129" s="223">
        <f xml:space="preserve"> SUM(J129:CA129)</f>
        <v>0</v>
      </c>
      <c r="J129" s="223">
        <f t="shared" ref="J129:BU129" si="127" xml:space="preserve"> $F126 * J127 * J128</f>
        <v>0</v>
      </c>
      <c r="K129" s="223">
        <f t="shared" si="127"/>
        <v>0</v>
      </c>
      <c r="L129" s="223">
        <f t="shared" si="127"/>
        <v>0</v>
      </c>
      <c r="M129" s="223">
        <f t="shared" si="127"/>
        <v>0</v>
      </c>
      <c r="N129" s="223">
        <f t="shared" si="127"/>
        <v>0</v>
      </c>
      <c r="O129" s="223">
        <f t="shared" si="127"/>
        <v>0</v>
      </c>
      <c r="P129" s="223">
        <f t="shared" si="127"/>
        <v>0</v>
      </c>
      <c r="Q129" s="223">
        <f t="shared" si="127"/>
        <v>0</v>
      </c>
      <c r="R129" s="223">
        <f t="shared" si="127"/>
        <v>0</v>
      </c>
      <c r="S129" s="223">
        <f t="shared" si="127"/>
        <v>0</v>
      </c>
      <c r="T129" s="223">
        <f t="shared" si="127"/>
        <v>0</v>
      </c>
      <c r="U129" s="223">
        <f t="shared" si="127"/>
        <v>0</v>
      </c>
      <c r="V129" s="223">
        <f t="shared" si="127"/>
        <v>0</v>
      </c>
      <c r="W129" s="223">
        <f t="shared" si="127"/>
        <v>0</v>
      </c>
      <c r="X129" s="223">
        <f t="shared" si="127"/>
        <v>0</v>
      </c>
      <c r="Y129" s="223">
        <f t="shared" si="127"/>
        <v>0</v>
      </c>
      <c r="Z129" s="223">
        <f t="shared" si="127"/>
        <v>0</v>
      </c>
      <c r="AA129" s="223">
        <f t="shared" si="127"/>
        <v>0</v>
      </c>
      <c r="AB129" s="223">
        <f t="shared" si="127"/>
        <v>0</v>
      </c>
      <c r="AC129" s="223">
        <f t="shared" si="127"/>
        <v>0</v>
      </c>
      <c r="AD129" s="223">
        <f t="shared" si="127"/>
        <v>0</v>
      </c>
      <c r="AE129" s="223">
        <f t="shared" si="127"/>
        <v>0</v>
      </c>
      <c r="AF129" s="223">
        <f t="shared" si="127"/>
        <v>0</v>
      </c>
      <c r="AG129" s="223">
        <f t="shared" si="127"/>
        <v>0</v>
      </c>
      <c r="AH129" s="223">
        <f t="shared" si="127"/>
        <v>0</v>
      </c>
      <c r="AI129" s="223">
        <f t="shared" si="127"/>
        <v>0</v>
      </c>
      <c r="AJ129" s="223">
        <f t="shared" si="127"/>
        <v>0</v>
      </c>
      <c r="AK129" s="223">
        <f t="shared" si="127"/>
        <v>0</v>
      </c>
      <c r="AL129" s="223">
        <f t="shared" si="127"/>
        <v>0</v>
      </c>
      <c r="AM129" s="223">
        <f t="shared" si="127"/>
        <v>0</v>
      </c>
      <c r="AN129" s="223">
        <f t="shared" si="127"/>
        <v>0</v>
      </c>
      <c r="AO129" s="223">
        <f t="shared" si="127"/>
        <v>0</v>
      </c>
      <c r="AP129" s="223">
        <f t="shared" si="127"/>
        <v>0</v>
      </c>
      <c r="AQ129" s="223">
        <f t="shared" si="127"/>
        <v>0</v>
      </c>
      <c r="AR129" s="223">
        <f t="shared" si="127"/>
        <v>0</v>
      </c>
      <c r="AS129" s="223">
        <f t="shared" si="127"/>
        <v>0</v>
      </c>
      <c r="AT129" s="223">
        <f t="shared" si="127"/>
        <v>0</v>
      </c>
      <c r="AU129" s="223">
        <f t="shared" si="127"/>
        <v>0</v>
      </c>
      <c r="AV129" s="223">
        <f t="shared" si="127"/>
        <v>0</v>
      </c>
      <c r="AW129" s="223">
        <f t="shared" si="127"/>
        <v>0</v>
      </c>
      <c r="AX129" s="223">
        <f t="shared" si="127"/>
        <v>0</v>
      </c>
      <c r="AY129" s="223">
        <f t="shared" si="127"/>
        <v>0</v>
      </c>
      <c r="AZ129" s="223">
        <f t="shared" si="127"/>
        <v>0</v>
      </c>
      <c r="BA129" s="223">
        <f t="shared" si="127"/>
        <v>0</v>
      </c>
      <c r="BB129" s="223">
        <f t="shared" si="127"/>
        <v>0</v>
      </c>
      <c r="BC129" s="223">
        <f t="shared" si="127"/>
        <v>0</v>
      </c>
      <c r="BD129" s="223">
        <f t="shared" si="127"/>
        <v>0</v>
      </c>
      <c r="BE129" s="223">
        <f t="shared" si="127"/>
        <v>0</v>
      </c>
      <c r="BF129" s="223">
        <f t="shared" si="127"/>
        <v>0</v>
      </c>
      <c r="BG129" s="223">
        <f t="shared" si="127"/>
        <v>0</v>
      </c>
      <c r="BH129" s="223">
        <f t="shared" si="127"/>
        <v>0</v>
      </c>
      <c r="BI129" s="223">
        <f t="shared" si="127"/>
        <v>0</v>
      </c>
      <c r="BJ129" s="223">
        <f t="shared" si="127"/>
        <v>0</v>
      </c>
      <c r="BK129" s="223">
        <f t="shared" si="127"/>
        <v>0</v>
      </c>
      <c r="BL129" s="223">
        <f t="shared" si="127"/>
        <v>0</v>
      </c>
      <c r="BM129" s="223">
        <f t="shared" si="127"/>
        <v>0</v>
      </c>
      <c r="BN129" s="223">
        <f t="shared" si="127"/>
        <v>0</v>
      </c>
      <c r="BO129" s="223">
        <f t="shared" si="127"/>
        <v>0</v>
      </c>
      <c r="BP129" s="223">
        <f t="shared" si="127"/>
        <v>0</v>
      </c>
      <c r="BQ129" s="223">
        <f t="shared" si="127"/>
        <v>0</v>
      </c>
      <c r="BR129" s="223">
        <f t="shared" si="127"/>
        <v>0</v>
      </c>
      <c r="BS129" s="223">
        <f t="shared" si="127"/>
        <v>0</v>
      </c>
      <c r="BT129" s="223">
        <f t="shared" si="127"/>
        <v>0</v>
      </c>
      <c r="BU129" s="223">
        <f t="shared" si="127"/>
        <v>0</v>
      </c>
      <c r="BV129" s="223">
        <f t="shared" ref="BV129:CA129" si="128" xml:space="preserve"> $F126 * BV127 * BV128</f>
        <v>0</v>
      </c>
      <c r="BW129" s="223">
        <f t="shared" si="128"/>
        <v>0</v>
      </c>
      <c r="BX129" s="223">
        <f t="shared" si="128"/>
        <v>0</v>
      </c>
      <c r="BY129" s="223">
        <f t="shared" si="128"/>
        <v>0</v>
      </c>
      <c r="BZ129" s="223">
        <f t="shared" si="128"/>
        <v>0</v>
      </c>
      <c r="CA129" s="223">
        <f t="shared" si="128"/>
        <v>0</v>
      </c>
    </row>
    <row r="130" spans="1:79"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44"/>
      <c r="AF130" s="344"/>
      <c r="AG130" s="344"/>
      <c r="AH130" s="344"/>
      <c r="AI130" s="344"/>
      <c r="AJ130" s="344"/>
      <c r="AK130" s="344"/>
      <c r="AL130" s="344"/>
      <c r="AM130" s="344"/>
      <c r="AN130" s="344"/>
      <c r="AO130" s="344"/>
      <c r="AP130" s="344"/>
      <c r="AQ130" s="344"/>
      <c r="AR130" s="344"/>
      <c r="AS130" s="344"/>
      <c r="AT130" s="344"/>
      <c r="AU130" s="344"/>
      <c r="AV130" s="344"/>
      <c r="AW130" s="344"/>
      <c r="AX130" s="344"/>
      <c r="AY130" s="344"/>
      <c r="AZ130" s="344"/>
      <c r="BA130" s="344"/>
      <c r="BB130" s="344"/>
      <c r="BC130" s="344"/>
      <c r="BD130" s="344"/>
      <c r="BE130" s="344"/>
      <c r="BF130" s="344"/>
      <c r="BG130" s="344"/>
      <c r="BH130" s="344"/>
      <c r="BI130" s="344"/>
      <c r="BJ130" s="344"/>
      <c r="BK130" s="344"/>
      <c r="BL130" s="344"/>
      <c r="BM130" s="344"/>
      <c r="BN130" s="344"/>
      <c r="BO130" s="344"/>
      <c r="BP130" s="344"/>
      <c r="BQ130" s="344"/>
      <c r="BR130" s="344"/>
      <c r="BS130" s="344"/>
      <c r="BT130" s="344"/>
      <c r="BU130" s="344"/>
      <c r="BV130" s="344"/>
      <c r="BW130" s="344"/>
      <c r="BX130" s="344"/>
      <c r="BY130" s="344"/>
      <c r="BZ130" s="344"/>
      <c r="CA130" s="344"/>
    </row>
    <row r="131" spans="1:79">
      <c r="C131" s="51" t="s">
        <v>628</v>
      </c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4"/>
      <c r="AL131" s="344"/>
      <c r="AM131" s="344"/>
      <c r="AN131" s="344"/>
      <c r="AO131" s="344"/>
      <c r="AP131" s="344"/>
      <c r="AQ131" s="344"/>
      <c r="AR131" s="344"/>
      <c r="AS131" s="344"/>
      <c r="AT131" s="344"/>
      <c r="AU131" s="344"/>
      <c r="AV131" s="344"/>
      <c r="AW131" s="344"/>
      <c r="AX131" s="344"/>
      <c r="AY131" s="344"/>
      <c r="AZ131" s="344"/>
      <c r="BA131" s="344"/>
      <c r="BB131" s="344"/>
      <c r="BC131" s="344"/>
      <c r="BD131" s="344"/>
      <c r="BE131" s="344"/>
      <c r="BF131" s="344"/>
      <c r="BG131" s="344"/>
      <c r="BH131" s="344"/>
      <c r="BI131" s="344"/>
      <c r="BJ131" s="344"/>
      <c r="BK131" s="344"/>
      <c r="BL131" s="344"/>
      <c r="BM131" s="344"/>
      <c r="BN131" s="344"/>
      <c r="BO131" s="344"/>
      <c r="BP131" s="344"/>
      <c r="BQ131" s="344"/>
      <c r="BR131" s="344"/>
      <c r="BS131" s="344"/>
      <c r="BT131" s="344"/>
      <c r="BU131" s="344"/>
      <c r="BV131" s="344"/>
      <c r="BW131" s="344"/>
      <c r="BX131" s="344"/>
      <c r="BY131" s="344"/>
      <c r="BZ131" s="344"/>
      <c r="CA131" s="344"/>
    </row>
    <row r="132" spans="1:79">
      <c r="E132" s="279" t="str">
        <f xml:space="preserve"> E$114</f>
        <v>Natural gas consumption cost - domectic POS</v>
      </c>
      <c r="F132" s="279">
        <f t="shared" ref="F132:BQ132" si="129" xml:space="preserve"> F$114</f>
        <v>0</v>
      </c>
      <c r="G132" s="279" t="str">
        <f t="shared" si="129"/>
        <v>£ MM</v>
      </c>
      <c r="H132" s="279">
        <f t="shared" si="129"/>
        <v>1591.7611968080714</v>
      </c>
      <c r="I132" s="279">
        <f t="shared" si="129"/>
        <v>0</v>
      </c>
      <c r="J132" s="279">
        <f t="shared" si="129"/>
        <v>0</v>
      </c>
      <c r="K132" s="279">
        <f t="shared" si="129"/>
        <v>0</v>
      </c>
      <c r="L132" s="279">
        <f t="shared" si="129"/>
        <v>0</v>
      </c>
      <c r="M132" s="279">
        <f t="shared" si="129"/>
        <v>0</v>
      </c>
      <c r="N132" s="279">
        <f t="shared" si="129"/>
        <v>0</v>
      </c>
      <c r="O132" s="279">
        <f t="shared" si="129"/>
        <v>0</v>
      </c>
      <c r="P132" s="279">
        <f t="shared" si="129"/>
        <v>0</v>
      </c>
      <c r="Q132" s="279">
        <f t="shared" si="129"/>
        <v>0</v>
      </c>
      <c r="R132" s="279">
        <f t="shared" si="129"/>
        <v>79.533584782333463</v>
      </c>
      <c r="S132" s="279">
        <f t="shared" si="129"/>
        <v>79.533584782333463</v>
      </c>
      <c r="T132" s="279">
        <f t="shared" si="129"/>
        <v>79.751485014613834</v>
      </c>
      <c r="U132" s="279">
        <f t="shared" si="129"/>
        <v>79.533584782333463</v>
      </c>
      <c r="V132" s="279">
        <f t="shared" si="129"/>
        <v>79.533584782333463</v>
      </c>
      <c r="W132" s="279">
        <f t="shared" si="129"/>
        <v>79.533584782333463</v>
      </c>
      <c r="X132" s="279">
        <f t="shared" si="129"/>
        <v>79.751485014613834</v>
      </c>
      <c r="Y132" s="279">
        <f t="shared" si="129"/>
        <v>79.533584782333463</v>
      </c>
      <c r="Z132" s="279">
        <f t="shared" si="129"/>
        <v>79.533584782333463</v>
      </c>
      <c r="AA132" s="279">
        <f t="shared" si="129"/>
        <v>79.533584782333463</v>
      </c>
      <c r="AB132" s="279">
        <f t="shared" si="129"/>
        <v>79.751485014613834</v>
      </c>
      <c r="AC132" s="279">
        <f t="shared" si="129"/>
        <v>79.533584782333463</v>
      </c>
      <c r="AD132" s="279">
        <f t="shared" si="129"/>
        <v>79.533584782333463</v>
      </c>
      <c r="AE132" s="279">
        <f t="shared" si="129"/>
        <v>79.533584782333463</v>
      </c>
      <c r="AF132" s="279">
        <f t="shared" si="129"/>
        <v>79.751485014613834</v>
      </c>
      <c r="AG132" s="279">
        <f t="shared" si="129"/>
        <v>79.533584782333463</v>
      </c>
      <c r="AH132" s="279">
        <f t="shared" si="129"/>
        <v>79.533584782333463</v>
      </c>
      <c r="AI132" s="279">
        <f t="shared" si="129"/>
        <v>79.533584782333463</v>
      </c>
      <c r="AJ132" s="279">
        <f t="shared" si="129"/>
        <v>79.751485014613834</v>
      </c>
      <c r="AK132" s="279">
        <f t="shared" si="129"/>
        <v>79.533584782333463</v>
      </c>
      <c r="AL132" s="279">
        <f t="shared" si="129"/>
        <v>0</v>
      </c>
      <c r="AM132" s="279">
        <f t="shared" si="129"/>
        <v>0</v>
      </c>
      <c r="AN132" s="279">
        <f t="shared" si="129"/>
        <v>0</v>
      </c>
      <c r="AO132" s="279">
        <f t="shared" si="129"/>
        <v>0</v>
      </c>
      <c r="AP132" s="279">
        <f t="shared" si="129"/>
        <v>0</v>
      </c>
      <c r="AQ132" s="279">
        <f t="shared" si="129"/>
        <v>0</v>
      </c>
      <c r="AR132" s="279">
        <f t="shared" si="129"/>
        <v>0</v>
      </c>
      <c r="AS132" s="279">
        <f t="shared" si="129"/>
        <v>0</v>
      </c>
      <c r="AT132" s="279">
        <f t="shared" si="129"/>
        <v>0</v>
      </c>
      <c r="AU132" s="279">
        <f t="shared" si="129"/>
        <v>0</v>
      </c>
      <c r="AV132" s="279">
        <f t="shared" si="129"/>
        <v>0</v>
      </c>
      <c r="AW132" s="279">
        <f t="shared" si="129"/>
        <v>0</v>
      </c>
      <c r="AX132" s="279">
        <f t="shared" si="129"/>
        <v>0</v>
      </c>
      <c r="AY132" s="279">
        <f t="shared" si="129"/>
        <v>0</v>
      </c>
      <c r="AZ132" s="279">
        <f t="shared" si="129"/>
        <v>0</v>
      </c>
      <c r="BA132" s="279">
        <f t="shared" si="129"/>
        <v>0</v>
      </c>
      <c r="BB132" s="279">
        <f t="shared" si="129"/>
        <v>0</v>
      </c>
      <c r="BC132" s="279">
        <f t="shared" si="129"/>
        <v>0</v>
      </c>
      <c r="BD132" s="279">
        <f t="shared" si="129"/>
        <v>0</v>
      </c>
      <c r="BE132" s="279">
        <f t="shared" si="129"/>
        <v>0</v>
      </c>
      <c r="BF132" s="279">
        <f t="shared" si="129"/>
        <v>0</v>
      </c>
      <c r="BG132" s="279">
        <f t="shared" si="129"/>
        <v>0</v>
      </c>
      <c r="BH132" s="279">
        <f t="shared" si="129"/>
        <v>0</v>
      </c>
      <c r="BI132" s="279">
        <f t="shared" si="129"/>
        <v>0</v>
      </c>
      <c r="BJ132" s="279">
        <f t="shared" si="129"/>
        <v>0</v>
      </c>
      <c r="BK132" s="279">
        <f t="shared" si="129"/>
        <v>0</v>
      </c>
      <c r="BL132" s="279">
        <f t="shared" si="129"/>
        <v>0</v>
      </c>
      <c r="BM132" s="279">
        <f t="shared" si="129"/>
        <v>0</v>
      </c>
      <c r="BN132" s="279">
        <f t="shared" si="129"/>
        <v>0</v>
      </c>
      <c r="BO132" s="279">
        <f t="shared" si="129"/>
        <v>0</v>
      </c>
      <c r="BP132" s="279">
        <f t="shared" si="129"/>
        <v>0</v>
      </c>
      <c r="BQ132" s="279">
        <f t="shared" si="129"/>
        <v>0</v>
      </c>
      <c r="BR132" s="279">
        <f t="shared" ref="BR132:CA132" si="130" xml:space="preserve"> BR$114</f>
        <v>0</v>
      </c>
      <c r="BS132" s="279">
        <f t="shared" si="130"/>
        <v>0</v>
      </c>
      <c r="BT132" s="279">
        <f t="shared" si="130"/>
        <v>0</v>
      </c>
      <c r="BU132" s="279">
        <f t="shared" si="130"/>
        <v>0</v>
      </c>
      <c r="BV132" s="279">
        <f t="shared" si="130"/>
        <v>0</v>
      </c>
      <c r="BW132" s="279">
        <f t="shared" si="130"/>
        <v>0</v>
      </c>
      <c r="BX132" s="279">
        <f t="shared" si="130"/>
        <v>0</v>
      </c>
      <c r="BY132" s="279">
        <f t="shared" si="130"/>
        <v>0</v>
      </c>
      <c r="BZ132" s="279">
        <f t="shared" si="130"/>
        <v>0</v>
      </c>
      <c r="CA132" s="279">
        <f t="shared" si="130"/>
        <v>0</v>
      </c>
    </row>
    <row r="133" spans="1:79">
      <c r="E133" s="279" t="str">
        <f xml:space="preserve"> E$129</f>
        <v>Natural gas consumption cost - interconnector POS</v>
      </c>
      <c r="F133" s="279">
        <f t="shared" ref="F133:BQ133" si="131" xml:space="preserve"> F$129</f>
        <v>0</v>
      </c>
      <c r="G133" s="279" t="str">
        <f t="shared" si="131"/>
        <v>£ MM</v>
      </c>
      <c r="H133" s="279">
        <f t="shared" si="131"/>
        <v>0</v>
      </c>
      <c r="I133" s="279">
        <f t="shared" si="131"/>
        <v>0</v>
      </c>
      <c r="J133" s="279">
        <f t="shared" si="131"/>
        <v>0</v>
      </c>
      <c r="K133" s="279">
        <f t="shared" si="131"/>
        <v>0</v>
      </c>
      <c r="L133" s="279">
        <f t="shared" si="131"/>
        <v>0</v>
      </c>
      <c r="M133" s="279">
        <f t="shared" si="131"/>
        <v>0</v>
      </c>
      <c r="N133" s="279">
        <f t="shared" si="131"/>
        <v>0</v>
      </c>
      <c r="O133" s="279">
        <f t="shared" si="131"/>
        <v>0</v>
      </c>
      <c r="P133" s="279">
        <f t="shared" si="131"/>
        <v>0</v>
      </c>
      <c r="Q133" s="279">
        <f t="shared" si="131"/>
        <v>0</v>
      </c>
      <c r="R133" s="279">
        <f t="shared" si="131"/>
        <v>0</v>
      </c>
      <c r="S133" s="279">
        <f t="shared" si="131"/>
        <v>0</v>
      </c>
      <c r="T133" s="279">
        <f t="shared" si="131"/>
        <v>0</v>
      </c>
      <c r="U133" s="279">
        <f t="shared" si="131"/>
        <v>0</v>
      </c>
      <c r="V133" s="279">
        <f t="shared" si="131"/>
        <v>0</v>
      </c>
      <c r="W133" s="279">
        <f t="shared" si="131"/>
        <v>0</v>
      </c>
      <c r="X133" s="279">
        <f t="shared" si="131"/>
        <v>0</v>
      </c>
      <c r="Y133" s="279">
        <f t="shared" si="131"/>
        <v>0</v>
      </c>
      <c r="Z133" s="279">
        <f t="shared" si="131"/>
        <v>0</v>
      </c>
      <c r="AA133" s="279">
        <f t="shared" si="131"/>
        <v>0</v>
      </c>
      <c r="AB133" s="279">
        <f t="shared" si="131"/>
        <v>0</v>
      </c>
      <c r="AC133" s="279">
        <f t="shared" si="131"/>
        <v>0</v>
      </c>
      <c r="AD133" s="279">
        <f t="shared" si="131"/>
        <v>0</v>
      </c>
      <c r="AE133" s="279">
        <f t="shared" si="131"/>
        <v>0</v>
      </c>
      <c r="AF133" s="279">
        <f t="shared" si="131"/>
        <v>0</v>
      </c>
      <c r="AG133" s="279">
        <f t="shared" si="131"/>
        <v>0</v>
      </c>
      <c r="AH133" s="279">
        <f t="shared" si="131"/>
        <v>0</v>
      </c>
      <c r="AI133" s="279">
        <f t="shared" si="131"/>
        <v>0</v>
      </c>
      <c r="AJ133" s="279">
        <f t="shared" si="131"/>
        <v>0</v>
      </c>
      <c r="AK133" s="279">
        <f t="shared" si="131"/>
        <v>0</v>
      </c>
      <c r="AL133" s="279">
        <f t="shared" si="131"/>
        <v>0</v>
      </c>
      <c r="AM133" s="279">
        <f t="shared" si="131"/>
        <v>0</v>
      </c>
      <c r="AN133" s="279">
        <f t="shared" si="131"/>
        <v>0</v>
      </c>
      <c r="AO133" s="279">
        <f t="shared" si="131"/>
        <v>0</v>
      </c>
      <c r="AP133" s="279">
        <f t="shared" si="131"/>
        <v>0</v>
      </c>
      <c r="AQ133" s="279">
        <f t="shared" si="131"/>
        <v>0</v>
      </c>
      <c r="AR133" s="279">
        <f t="shared" si="131"/>
        <v>0</v>
      </c>
      <c r="AS133" s="279">
        <f t="shared" si="131"/>
        <v>0</v>
      </c>
      <c r="AT133" s="279">
        <f t="shared" si="131"/>
        <v>0</v>
      </c>
      <c r="AU133" s="279">
        <f t="shared" si="131"/>
        <v>0</v>
      </c>
      <c r="AV133" s="279">
        <f t="shared" si="131"/>
        <v>0</v>
      </c>
      <c r="AW133" s="279">
        <f t="shared" si="131"/>
        <v>0</v>
      </c>
      <c r="AX133" s="279">
        <f t="shared" si="131"/>
        <v>0</v>
      </c>
      <c r="AY133" s="279">
        <f t="shared" si="131"/>
        <v>0</v>
      </c>
      <c r="AZ133" s="279">
        <f t="shared" si="131"/>
        <v>0</v>
      </c>
      <c r="BA133" s="279">
        <f t="shared" si="131"/>
        <v>0</v>
      </c>
      <c r="BB133" s="279">
        <f t="shared" si="131"/>
        <v>0</v>
      </c>
      <c r="BC133" s="279">
        <f t="shared" si="131"/>
        <v>0</v>
      </c>
      <c r="BD133" s="279">
        <f t="shared" si="131"/>
        <v>0</v>
      </c>
      <c r="BE133" s="279">
        <f t="shared" si="131"/>
        <v>0</v>
      </c>
      <c r="BF133" s="279">
        <f t="shared" si="131"/>
        <v>0</v>
      </c>
      <c r="BG133" s="279">
        <f t="shared" si="131"/>
        <v>0</v>
      </c>
      <c r="BH133" s="279">
        <f t="shared" si="131"/>
        <v>0</v>
      </c>
      <c r="BI133" s="279">
        <f t="shared" si="131"/>
        <v>0</v>
      </c>
      <c r="BJ133" s="279">
        <f t="shared" si="131"/>
        <v>0</v>
      </c>
      <c r="BK133" s="279">
        <f t="shared" si="131"/>
        <v>0</v>
      </c>
      <c r="BL133" s="279">
        <f t="shared" si="131"/>
        <v>0</v>
      </c>
      <c r="BM133" s="279">
        <f t="shared" si="131"/>
        <v>0</v>
      </c>
      <c r="BN133" s="279">
        <f t="shared" si="131"/>
        <v>0</v>
      </c>
      <c r="BO133" s="279">
        <f t="shared" si="131"/>
        <v>0</v>
      </c>
      <c r="BP133" s="279">
        <f t="shared" si="131"/>
        <v>0</v>
      </c>
      <c r="BQ133" s="279">
        <f t="shared" si="131"/>
        <v>0</v>
      </c>
      <c r="BR133" s="279">
        <f t="shared" ref="BR133:CA133" si="132" xml:space="preserve"> BR$129</f>
        <v>0</v>
      </c>
      <c r="BS133" s="279">
        <f t="shared" si="132"/>
        <v>0</v>
      </c>
      <c r="BT133" s="279">
        <f t="shared" si="132"/>
        <v>0</v>
      </c>
      <c r="BU133" s="279">
        <f t="shared" si="132"/>
        <v>0</v>
      </c>
      <c r="BV133" s="279">
        <f t="shared" si="132"/>
        <v>0</v>
      </c>
      <c r="BW133" s="279">
        <f t="shared" si="132"/>
        <v>0</v>
      </c>
      <c r="BX133" s="279">
        <f t="shared" si="132"/>
        <v>0</v>
      </c>
      <c r="BY133" s="279">
        <f t="shared" si="132"/>
        <v>0</v>
      </c>
      <c r="BZ133" s="279">
        <f t="shared" si="132"/>
        <v>0</v>
      </c>
      <c r="CA133" s="279">
        <f t="shared" si="132"/>
        <v>0</v>
      </c>
    </row>
    <row r="134" spans="1:79" s="705" customFormat="1">
      <c r="A134" s="712"/>
      <c r="B134" s="712"/>
      <c r="C134" s="713"/>
      <c r="E134" s="705" t="s">
        <v>547</v>
      </c>
      <c r="G134" s="705" t="s">
        <v>560</v>
      </c>
      <c r="H134" s="705">
        <f xml:space="preserve"> SUM(J134:CA134)</f>
        <v>1591.7611968080714</v>
      </c>
      <c r="J134" s="705">
        <f>SUM(J132:J133)</f>
        <v>0</v>
      </c>
      <c r="K134" s="705">
        <f t="shared" ref="K134:BV134" si="133">SUM(K132:K133)</f>
        <v>0</v>
      </c>
      <c r="L134" s="705">
        <f t="shared" si="133"/>
        <v>0</v>
      </c>
      <c r="M134" s="705">
        <f t="shared" si="133"/>
        <v>0</v>
      </c>
      <c r="N134" s="705">
        <f t="shared" si="133"/>
        <v>0</v>
      </c>
      <c r="O134" s="705">
        <f t="shared" si="133"/>
        <v>0</v>
      </c>
      <c r="P134" s="705">
        <f t="shared" si="133"/>
        <v>0</v>
      </c>
      <c r="Q134" s="705">
        <f t="shared" si="133"/>
        <v>0</v>
      </c>
      <c r="R134" s="705">
        <f t="shared" si="133"/>
        <v>79.533584782333463</v>
      </c>
      <c r="S134" s="705">
        <f t="shared" si="133"/>
        <v>79.533584782333463</v>
      </c>
      <c r="T134" s="705">
        <f t="shared" si="133"/>
        <v>79.751485014613834</v>
      </c>
      <c r="U134" s="705">
        <f t="shared" si="133"/>
        <v>79.533584782333463</v>
      </c>
      <c r="V134" s="705">
        <f t="shared" si="133"/>
        <v>79.533584782333463</v>
      </c>
      <c r="W134" s="705">
        <f t="shared" si="133"/>
        <v>79.533584782333463</v>
      </c>
      <c r="X134" s="705">
        <f t="shared" si="133"/>
        <v>79.751485014613834</v>
      </c>
      <c r="Y134" s="705">
        <f t="shared" si="133"/>
        <v>79.533584782333463</v>
      </c>
      <c r="Z134" s="705">
        <f t="shared" si="133"/>
        <v>79.533584782333463</v>
      </c>
      <c r="AA134" s="705">
        <f t="shared" si="133"/>
        <v>79.533584782333463</v>
      </c>
      <c r="AB134" s="705">
        <f t="shared" si="133"/>
        <v>79.751485014613834</v>
      </c>
      <c r="AC134" s="705">
        <f t="shared" si="133"/>
        <v>79.533584782333463</v>
      </c>
      <c r="AD134" s="705">
        <f t="shared" si="133"/>
        <v>79.533584782333463</v>
      </c>
      <c r="AE134" s="705">
        <f t="shared" si="133"/>
        <v>79.533584782333463</v>
      </c>
      <c r="AF134" s="705">
        <f t="shared" si="133"/>
        <v>79.751485014613834</v>
      </c>
      <c r="AG134" s="705">
        <f t="shared" si="133"/>
        <v>79.533584782333463</v>
      </c>
      <c r="AH134" s="705">
        <f t="shared" si="133"/>
        <v>79.533584782333463</v>
      </c>
      <c r="AI134" s="705">
        <f t="shared" si="133"/>
        <v>79.533584782333463</v>
      </c>
      <c r="AJ134" s="705">
        <f t="shared" si="133"/>
        <v>79.751485014613834</v>
      </c>
      <c r="AK134" s="705">
        <f t="shared" si="133"/>
        <v>79.533584782333463</v>
      </c>
      <c r="AL134" s="705">
        <f t="shared" si="133"/>
        <v>0</v>
      </c>
      <c r="AM134" s="705">
        <f t="shared" si="133"/>
        <v>0</v>
      </c>
      <c r="AN134" s="705">
        <f t="shared" si="133"/>
        <v>0</v>
      </c>
      <c r="AO134" s="705">
        <f t="shared" si="133"/>
        <v>0</v>
      </c>
      <c r="AP134" s="705">
        <f t="shared" si="133"/>
        <v>0</v>
      </c>
      <c r="AQ134" s="705">
        <f t="shared" si="133"/>
        <v>0</v>
      </c>
      <c r="AR134" s="705">
        <f t="shared" si="133"/>
        <v>0</v>
      </c>
      <c r="AS134" s="705">
        <f t="shared" si="133"/>
        <v>0</v>
      </c>
      <c r="AT134" s="705">
        <f t="shared" si="133"/>
        <v>0</v>
      </c>
      <c r="AU134" s="705">
        <f t="shared" si="133"/>
        <v>0</v>
      </c>
      <c r="AV134" s="705">
        <f t="shared" si="133"/>
        <v>0</v>
      </c>
      <c r="AW134" s="705">
        <f t="shared" si="133"/>
        <v>0</v>
      </c>
      <c r="AX134" s="705">
        <f t="shared" si="133"/>
        <v>0</v>
      </c>
      <c r="AY134" s="705">
        <f t="shared" si="133"/>
        <v>0</v>
      </c>
      <c r="AZ134" s="705">
        <f t="shared" si="133"/>
        <v>0</v>
      </c>
      <c r="BA134" s="705">
        <f t="shared" si="133"/>
        <v>0</v>
      </c>
      <c r="BB134" s="705">
        <f t="shared" si="133"/>
        <v>0</v>
      </c>
      <c r="BC134" s="705">
        <f t="shared" si="133"/>
        <v>0</v>
      </c>
      <c r="BD134" s="705">
        <f t="shared" si="133"/>
        <v>0</v>
      </c>
      <c r="BE134" s="705">
        <f t="shared" si="133"/>
        <v>0</v>
      </c>
      <c r="BF134" s="705">
        <f t="shared" si="133"/>
        <v>0</v>
      </c>
      <c r="BG134" s="705">
        <f t="shared" si="133"/>
        <v>0</v>
      </c>
      <c r="BH134" s="705">
        <f t="shared" si="133"/>
        <v>0</v>
      </c>
      <c r="BI134" s="705">
        <f t="shared" si="133"/>
        <v>0</v>
      </c>
      <c r="BJ134" s="705">
        <f t="shared" si="133"/>
        <v>0</v>
      </c>
      <c r="BK134" s="705">
        <f t="shared" si="133"/>
        <v>0</v>
      </c>
      <c r="BL134" s="705">
        <f t="shared" si="133"/>
        <v>0</v>
      </c>
      <c r="BM134" s="705">
        <f t="shared" si="133"/>
        <v>0</v>
      </c>
      <c r="BN134" s="705">
        <f t="shared" si="133"/>
        <v>0</v>
      </c>
      <c r="BO134" s="705">
        <f t="shared" si="133"/>
        <v>0</v>
      </c>
      <c r="BP134" s="705">
        <f t="shared" si="133"/>
        <v>0</v>
      </c>
      <c r="BQ134" s="705">
        <f t="shared" si="133"/>
        <v>0</v>
      </c>
      <c r="BR134" s="705">
        <f t="shared" si="133"/>
        <v>0</v>
      </c>
      <c r="BS134" s="705">
        <f t="shared" si="133"/>
        <v>0</v>
      </c>
      <c r="BT134" s="705">
        <f t="shared" si="133"/>
        <v>0</v>
      </c>
      <c r="BU134" s="705">
        <f t="shared" si="133"/>
        <v>0</v>
      </c>
      <c r="BV134" s="705">
        <f t="shared" si="133"/>
        <v>0</v>
      </c>
      <c r="BW134" s="705">
        <f t="shared" ref="BW134:CA134" si="134">SUM(BW132:BW133)</f>
        <v>0</v>
      </c>
      <c r="BX134" s="705">
        <f t="shared" si="134"/>
        <v>0</v>
      </c>
      <c r="BY134" s="705">
        <f t="shared" si="134"/>
        <v>0</v>
      </c>
      <c r="BZ134" s="705">
        <f t="shared" si="134"/>
        <v>0</v>
      </c>
      <c r="CA134" s="705">
        <f t="shared" si="134"/>
        <v>0</v>
      </c>
    </row>
    <row r="135" spans="1:79">
      <c r="E135" s="344"/>
      <c r="F135" s="344"/>
      <c r="G135" s="344"/>
      <c r="H135" s="344"/>
      <c r="I135" s="344"/>
      <c r="J135" s="344"/>
      <c r="K135" s="344"/>
      <c r="L135" s="344"/>
      <c r="M135" s="344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4"/>
      <c r="AN135" s="344"/>
      <c r="AO135" s="344"/>
      <c r="AP135" s="344"/>
      <c r="AQ135" s="344"/>
      <c r="AR135" s="344"/>
      <c r="AS135" s="344"/>
      <c r="AT135" s="344"/>
      <c r="AU135" s="344"/>
      <c r="AV135" s="344"/>
      <c r="AW135" s="344"/>
      <c r="AX135" s="344"/>
      <c r="AY135" s="344"/>
      <c r="AZ135" s="344"/>
      <c r="BA135" s="344"/>
      <c r="BB135" s="344"/>
      <c r="BC135" s="344"/>
      <c r="BD135" s="344"/>
      <c r="BE135" s="344"/>
      <c r="BF135" s="344"/>
      <c r="BG135" s="344"/>
      <c r="BH135" s="344"/>
      <c r="BI135" s="344"/>
      <c r="BJ135" s="344"/>
      <c r="BK135" s="344"/>
      <c r="BL135" s="344"/>
      <c r="BM135" s="344"/>
      <c r="BN135" s="344"/>
      <c r="BO135" s="344"/>
      <c r="BP135" s="344"/>
      <c r="BQ135" s="344"/>
      <c r="BR135" s="344"/>
      <c r="BS135" s="344"/>
      <c r="BT135" s="344"/>
      <c r="BU135" s="344"/>
      <c r="BV135" s="344"/>
      <c r="BW135" s="344"/>
      <c r="BX135" s="344"/>
      <c r="BY135" s="344"/>
      <c r="BZ135" s="344"/>
      <c r="CA135" s="344"/>
    </row>
    <row r="136" spans="1:79">
      <c r="B136" s="1" t="s">
        <v>586</v>
      </c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44"/>
      <c r="AT136" s="344"/>
      <c r="AU136" s="344"/>
      <c r="AV136" s="344"/>
      <c r="AW136" s="344"/>
      <c r="AX136" s="344"/>
      <c r="AY136" s="344"/>
      <c r="AZ136" s="344"/>
      <c r="BA136" s="344"/>
      <c r="BB136" s="344"/>
      <c r="BC136" s="344"/>
      <c r="BD136" s="344"/>
      <c r="BE136" s="344"/>
      <c r="BF136" s="344"/>
      <c r="BG136" s="344"/>
      <c r="BH136" s="344"/>
      <c r="BI136" s="344"/>
      <c r="BJ136" s="344"/>
      <c r="BK136" s="344"/>
      <c r="BL136" s="344"/>
      <c r="BM136" s="344"/>
      <c r="BN136" s="344"/>
      <c r="BO136" s="344"/>
      <c r="BP136" s="344"/>
      <c r="BQ136" s="344"/>
      <c r="BR136" s="344"/>
      <c r="BS136" s="344"/>
      <c r="BT136" s="344"/>
      <c r="BU136" s="344"/>
      <c r="BV136" s="344"/>
      <c r="BW136" s="344"/>
      <c r="BX136" s="344"/>
      <c r="BY136" s="344"/>
      <c r="BZ136" s="344"/>
      <c r="CA136" s="344"/>
    </row>
    <row r="137" spans="1:79" s="312" customFormat="1">
      <c r="A137" s="284"/>
      <c r="B137" s="285"/>
      <c r="C137" s="365"/>
      <c r="E137" s="351" t="str">
        <f xml:space="preserve"> Input!E$85</f>
        <v>Natural gas feedstock</v>
      </c>
      <c r="F137" s="351">
        <f xml:space="preserve"> Input!F$85</f>
        <v>30</v>
      </c>
      <c r="G137" s="351" t="str">
        <f xml:space="preserve"> Input!G$85</f>
        <v>MMscfd</v>
      </c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  <c r="AQ137" s="351"/>
      <c r="AR137" s="351"/>
      <c r="AS137" s="351"/>
      <c r="AT137" s="351"/>
      <c r="AU137" s="351"/>
      <c r="AV137" s="351"/>
      <c r="AW137" s="351"/>
      <c r="AX137" s="351"/>
      <c r="AY137" s="351"/>
      <c r="AZ137" s="351"/>
      <c r="BA137" s="351"/>
      <c r="BB137" s="351"/>
      <c r="BC137" s="351"/>
      <c r="BD137" s="351"/>
      <c r="BE137" s="351"/>
      <c r="BF137" s="351"/>
      <c r="BG137" s="351"/>
      <c r="BH137" s="351"/>
      <c r="BI137" s="351"/>
      <c r="BJ137" s="351"/>
      <c r="BK137" s="351"/>
      <c r="BL137" s="351"/>
      <c r="BM137" s="351"/>
      <c r="BN137" s="351"/>
      <c r="BO137" s="351"/>
      <c r="BP137" s="351"/>
      <c r="BQ137" s="351"/>
      <c r="BR137" s="351"/>
      <c r="BS137" s="351"/>
      <c r="BT137" s="351"/>
      <c r="BU137" s="351"/>
      <c r="BV137" s="351"/>
      <c r="BW137" s="351"/>
      <c r="BX137" s="351"/>
      <c r="BY137" s="351"/>
      <c r="BZ137" s="351"/>
      <c r="CA137" s="351"/>
    </row>
    <row r="138" spans="1:79" s="312" customFormat="1">
      <c r="A138" s="284"/>
      <c r="B138" s="285"/>
      <c r="C138" s="365"/>
      <c r="E138" s="351" t="str">
        <f xml:space="preserve"> Input!E$94</f>
        <v>Natural gas emissions factor</v>
      </c>
      <c r="F138" s="351">
        <f xml:space="preserve"> Input!F$94</f>
        <v>76.904590242730137</v>
      </c>
      <c r="G138" s="351" t="str">
        <f xml:space="preserve"> Input!G$94</f>
        <v>kg CO2 per Mscf</v>
      </c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  <c r="AR138" s="351"/>
      <c r="AS138" s="351"/>
      <c r="AT138" s="351"/>
      <c r="AU138" s="351"/>
      <c r="AV138" s="351"/>
      <c r="AW138" s="351"/>
      <c r="AX138" s="351"/>
      <c r="AY138" s="351"/>
      <c r="AZ138" s="351"/>
      <c r="BA138" s="351"/>
      <c r="BB138" s="351"/>
      <c r="BC138" s="351"/>
      <c r="BD138" s="351"/>
      <c r="BE138" s="351"/>
      <c r="BF138" s="351"/>
      <c r="BG138" s="351"/>
      <c r="BH138" s="351"/>
      <c r="BI138" s="351"/>
      <c r="BJ138" s="351"/>
      <c r="BK138" s="351"/>
      <c r="BL138" s="351"/>
      <c r="BM138" s="351"/>
      <c r="BN138" s="351"/>
      <c r="BO138" s="351"/>
      <c r="BP138" s="351"/>
      <c r="BQ138" s="351"/>
      <c r="BR138" s="351"/>
      <c r="BS138" s="351"/>
      <c r="BT138" s="351"/>
      <c r="BU138" s="351"/>
      <c r="BV138" s="351"/>
      <c r="BW138" s="351"/>
      <c r="BX138" s="351"/>
      <c r="BY138" s="351"/>
      <c r="BZ138" s="351"/>
      <c r="CA138" s="351"/>
    </row>
    <row r="139" spans="1:79" s="224" customFormat="1">
      <c r="A139" s="190"/>
      <c r="B139" s="175"/>
      <c r="C139" s="191"/>
      <c r="E139" s="314" t="str">
        <f xml:space="preserve"> Input!E$198</f>
        <v>Units in a million</v>
      </c>
      <c r="F139" s="314">
        <f xml:space="preserve"> Input!F$198</f>
        <v>1000000</v>
      </c>
      <c r="G139" s="314" t="str">
        <f xml:space="preserve"> Input!G$198</f>
        <v>units</v>
      </c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314"/>
      <c r="AE139" s="314"/>
      <c r="AF139" s="314"/>
      <c r="AG139" s="314"/>
      <c r="AH139" s="314"/>
      <c r="AI139" s="314"/>
      <c r="AJ139" s="314"/>
      <c r="AK139" s="314"/>
      <c r="AL139" s="314"/>
      <c r="AM139" s="314"/>
      <c r="AN139" s="314"/>
      <c r="AO139" s="314"/>
      <c r="AP139" s="314"/>
      <c r="AQ139" s="314"/>
      <c r="AR139" s="314"/>
      <c r="AS139" s="314"/>
      <c r="AT139" s="314"/>
      <c r="AU139" s="314"/>
      <c r="AV139" s="314"/>
      <c r="AW139" s="314"/>
      <c r="AX139" s="314"/>
      <c r="AY139" s="314"/>
      <c r="AZ139" s="314"/>
      <c r="BA139" s="314"/>
      <c r="BB139" s="314"/>
      <c r="BC139" s="314"/>
      <c r="BD139" s="314"/>
      <c r="BE139" s="314"/>
      <c r="BF139" s="314"/>
      <c r="BG139" s="314"/>
      <c r="BH139" s="314"/>
      <c r="BI139" s="314"/>
      <c r="BJ139" s="314"/>
      <c r="BK139" s="314"/>
      <c r="BL139" s="314"/>
      <c r="BM139" s="314"/>
      <c r="BN139" s="314"/>
      <c r="BO139" s="314"/>
      <c r="BP139" s="314"/>
      <c r="BQ139" s="314"/>
      <c r="BR139" s="314"/>
      <c r="BS139" s="314"/>
      <c r="BT139" s="314"/>
      <c r="BU139" s="314"/>
      <c r="BV139" s="314"/>
      <c r="BW139" s="314"/>
      <c r="BX139" s="314"/>
      <c r="BY139" s="314"/>
      <c r="BZ139" s="314"/>
      <c r="CA139" s="314"/>
    </row>
    <row r="140" spans="1:79" s="312" customFormat="1">
      <c r="A140" s="284"/>
      <c r="B140" s="285"/>
      <c r="C140" s="365"/>
      <c r="E140" s="369" t="str">
        <f xml:space="preserve"> Time!E$103</f>
        <v>Days in operation period</v>
      </c>
      <c r="F140" s="369">
        <f xml:space="preserve"> Time!F$103</f>
        <v>0</v>
      </c>
      <c r="G140" s="369" t="str">
        <f xml:space="preserve"> Time!G$103</f>
        <v>days</v>
      </c>
      <c r="H140" s="369">
        <f xml:space="preserve"> Time!H$103</f>
        <v>7305</v>
      </c>
      <c r="I140" s="369">
        <f xml:space="preserve"> Time!I$103</f>
        <v>0</v>
      </c>
      <c r="J140" s="369">
        <f xml:space="preserve"> Time!J$103</f>
        <v>0</v>
      </c>
      <c r="K140" s="369">
        <f xml:space="preserve"> Time!K$103</f>
        <v>0</v>
      </c>
      <c r="L140" s="369">
        <f xml:space="preserve"> Time!L$103</f>
        <v>0</v>
      </c>
      <c r="M140" s="369">
        <f xml:space="preserve"> Time!M$103</f>
        <v>0</v>
      </c>
      <c r="N140" s="369">
        <f xml:space="preserve"> Time!N$103</f>
        <v>0</v>
      </c>
      <c r="O140" s="369">
        <f xml:space="preserve"> Time!O$103</f>
        <v>0</v>
      </c>
      <c r="P140" s="369">
        <f xml:space="preserve"> Time!P$103</f>
        <v>0</v>
      </c>
      <c r="Q140" s="369">
        <f xml:space="preserve"> Time!Q$103</f>
        <v>0</v>
      </c>
      <c r="R140" s="369">
        <f xml:space="preserve"> Time!R$103</f>
        <v>365</v>
      </c>
      <c r="S140" s="369">
        <f xml:space="preserve"> Time!S$103</f>
        <v>365</v>
      </c>
      <c r="T140" s="369">
        <f xml:space="preserve"> Time!T$103</f>
        <v>366</v>
      </c>
      <c r="U140" s="369">
        <f xml:space="preserve"> Time!U$103</f>
        <v>365</v>
      </c>
      <c r="V140" s="369">
        <f xml:space="preserve"> Time!V$103</f>
        <v>365</v>
      </c>
      <c r="W140" s="369">
        <f xml:space="preserve"> Time!W$103</f>
        <v>365</v>
      </c>
      <c r="X140" s="369">
        <f xml:space="preserve"> Time!X$103</f>
        <v>366</v>
      </c>
      <c r="Y140" s="369">
        <f xml:space="preserve"> Time!Y$103</f>
        <v>365</v>
      </c>
      <c r="Z140" s="369">
        <f xml:space="preserve"> Time!Z$103</f>
        <v>365</v>
      </c>
      <c r="AA140" s="369">
        <f xml:space="preserve"> Time!AA$103</f>
        <v>365</v>
      </c>
      <c r="AB140" s="369">
        <f xml:space="preserve"> Time!AB$103</f>
        <v>366</v>
      </c>
      <c r="AC140" s="369">
        <f xml:space="preserve"> Time!AC$103</f>
        <v>365</v>
      </c>
      <c r="AD140" s="369">
        <f xml:space="preserve"> Time!AD$103</f>
        <v>365</v>
      </c>
      <c r="AE140" s="369">
        <f xml:space="preserve"> Time!AE$103</f>
        <v>365</v>
      </c>
      <c r="AF140" s="369">
        <f xml:space="preserve"> Time!AF$103</f>
        <v>366</v>
      </c>
      <c r="AG140" s="369">
        <f xml:space="preserve"> Time!AG$103</f>
        <v>365</v>
      </c>
      <c r="AH140" s="369">
        <f xml:space="preserve"> Time!AH$103</f>
        <v>365</v>
      </c>
      <c r="AI140" s="369">
        <f xml:space="preserve"> Time!AI$103</f>
        <v>365</v>
      </c>
      <c r="AJ140" s="369">
        <f xml:space="preserve"> Time!AJ$103</f>
        <v>366</v>
      </c>
      <c r="AK140" s="369">
        <f xml:space="preserve"> Time!AK$103</f>
        <v>365</v>
      </c>
      <c r="AL140" s="369">
        <f xml:space="preserve"> Time!AL$103</f>
        <v>0</v>
      </c>
      <c r="AM140" s="369">
        <f xml:space="preserve"> Time!AM$103</f>
        <v>0</v>
      </c>
      <c r="AN140" s="369">
        <f xml:space="preserve"> Time!AN$103</f>
        <v>0</v>
      </c>
      <c r="AO140" s="369">
        <f xml:space="preserve"> Time!AO$103</f>
        <v>0</v>
      </c>
      <c r="AP140" s="369">
        <f xml:space="preserve"> Time!AP$103</f>
        <v>0</v>
      </c>
      <c r="AQ140" s="369">
        <f xml:space="preserve"> Time!AQ$103</f>
        <v>0</v>
      </c>
      <c r="AR140" s="369">
        <f xml:space="preserve"> Time!AR$103</f>
        <v>0</v>
      </c>
      <c r="AS140" s="369">
        <f xml:space="preserve"> Time!AS$103</f>
        <v>0</v>
      </c>
      <c r="AT140" s="369">
        <f xml:space="preserve"> Time!AT$103</f>
        <v>0</v>
      </c>
      <c r="AU140" s="369">
        <f xml:space="preserve"> Time!AU$103</f>
        <v>0</v>
      </c>
      <c r="AV140" s="369">
        <f xml:space="preserve"> Time!AV$103</f>
        <v>0</v>
      </c>
      <c r="AW140" s="369">
        <f xml:space="preserve"> Time!AW$103</f>
        <v>0</v>
      </c>
      <c r="AX140" s="369">
        <f xml:space="preserve"> Time!AX$103</f>
        <v>0</v>
      </c>
      <c r="AY140" s="369">
        <f xml:space="preserve"> Time!AY$103</f>
        <v>0</v>
      </c>
      <c r="AZ140" s="369">
        <f xml:space="preserve"> Time!AZ$103</f>
        <v>0</v>
      </c>
      <c r="BA140" s="369">
        <f xml:space="preserve"> Time!BA$103</f>
        <v>0</v>
      </c>
      <c r="BB140" s="369">
        <f xml:space="preserve"> Time!BB$103</f>
        <v>0</v>
      </c>
      <c r="BC140" s="369">
        <f xml:space="preserve"> Time!BC$103</f>
        <v>0</v>
      </c>
      <c r="BD140" s="369">
        <f xml:space="preserve"> Time!BD$103</f>
        <v>0</v>
      </c>
      <c r="BE140" s="369">
        <f xml:space="preserve"> Time!BE$103</f>
        <v>0</v>
      </c>
      <c r="BF140" s="369">
        <f xml:space="preserve"> Time!BF$103</f>
        <v>0</v>
      </c>
      <c r="BG140" s="369">
        <f xml:space="preserve"> Time!BG$103</f>
        <v>0</v>
      </c>
      <c r="BH140" s="369">
        <f xml:space="preserve"> Time!BH$103</f>
        <v>0</v>
      </c>
      <c r="BI140" s="369">
        <f xml:space="preserve"> Time!BI$103</f>
        <v>0</v>
      </c>
      <c r="BJ140" s="369">
        <f xml:space="preserve"> Time!BJ$103</f>
        <v>0</v>
      </c>
      <c r="BK140" s="369">
        <f xml:space="preserve"> Time!BK$103</f>
        <v>0</v>
      </c>
      <c r="BL140" s="369">
        <f xml:space="preserve"> Time!BL$103</f>
        <v>0</v>
      </c>
      <c r="BM140" s="369">
        <f xml:space="preserve"> Time!BM$103</f>
        <v>0</v>
      </c>
      <c r="BN140" s="369">
        <f xml:space="preserve"> Time!BN$103</f>
        <v>0</v>
      </c>
      <c r="BO140" s="369">
        <f xml:space="preserve"> Time!BO$103</f>
        <v>0</v>
      </c>
      <c r="BP140" s="369">
        <f xml:space="preserve"> Time!BP$103</f>
        <v>0</v>
      </c>
      <c r="BQ140" s="369">
        <f xml:space="preserve"> Time!BQ$103</f>
        <v>0</v>
      </c>
      <c r="BR140" s="369">
        <f xml:space="preserve"> Time!BR$103</f>
        <v>0</v>
      </c>
      <c r="BS140" s="369">
        <f xml:space="preserve"> Time!BS$103</f>
        <v>0</v>
      </c>
      <c r="BT140" s="369">
        <f xml:space="preserve"> Time!BT$103</f>
        <v>0</v>
      </c>
      <c r="BU140" s="369">
        <f xml:space="preserve"> Time!BU$103</f>
        <v>0</v>
      </c>
      <c r="BV140" s="369">
        <f xml:space="preserve"> Time!BV$103</f>
        <v>0</v>
      </c>
      <c r="BW140" s="369">
        <f xml:space="preserve"> Time!BW$103</f>
        <v>0</v>
      </c>
      <c r="BX140" s="369">
        <f xml:space="preserve"> Time!BX$103</f>
        <v>0</v>
      </c>
      <c r="BY140" s="369">
        <f xml:space="preserve"> Time!BY$103</f>
        <v>0</v>
      </c>
      <c r="BZ140" s="369">
        <f xml:space="preserve"> Time!BZ$103</f>
        <v>0</v>
      </c>
      <c r="CA140" s="369">
        <f xml:space="preserve"> Time!CA$103</f>
        <v>0</v>
      </c>
    </row>
    <row r="141" spans="1:79" s="406" customFormat="1">
      <c r="A141" s="135"/>
      <c r="B141" s="135"/>
      <c r="C141" s="138"/>
      <c r="E141" s="406" t="s">
        <v>685</v>
      </c>
      <c r="G141" s="406" t="s">
        <v>684</v>
      </c>
      <c r="H141" s="406">
        <f xml:space="preserve"> SUM(J141:CA141)</f>
        <v>16.853640951694313</v>
      </c>
      <c r="J141" s="406">
        <f t="shared" ref="J141:AO141" si="135" xml:space="preserve"> $F137 * $F138 * J140 / $F139</f>
        <v>0</v>
      </c>
      <c r="K141" s="406">
        <f t="shared" si="135"/>
        <v>0</v>
      </c>
      <c r="L141" s="406">
        <f t="shared" si="135"/>
        <v>0</v>
      </c>
      <c r="M141" s="406">
        <f t="shared" si="135"/>
        <v>0</v>
      </c>
      <c r="N141" s="406">
        <f t="shared" si="135"/>
        <v>0</v>
      </c>
      <c r="O141" s="406">
        <f t="shared" si="135"/>
        <v>0</v>
      </c>
      <c r="P141" s="406">
        <f t="shared" si="135"/>
        <v>0</v>
      </c>
      <c r="Q141" s="406">
        <f t="shared" si="135"/>
        <v>0</v>
      </c>
      <c r="R141" s="406">
        <f t="shared" si="135"/>
        <v>0.84210526315789491</v>
      </c>
      <c r="S141" s="406">
        <f t="shared" si="135"/>
        <v>0.84210526315789491</v>
      </c>
      <c r="T141" s="406">
        <f t="shared" si="135"/>
        <v>0.84441240086517688</v>
      </c>
      <c r="U141" s="406">
        <f t="shared" si="135"/>
        <v>0.84210526315789491</v>
      </c>
      <c r="V141" s="406">
        <f t="shared" si="135"/>
        <v>0.84210526315789491</v>
      </c>
      <c r="W141" s="406">
        <f t="shared" si="135"/>
        <v>0.84210526315789491</v>
      </c>
      <c r="X141" s="406">
        <f t="shared" si="135"/>
        <v>0.84441240086517688</v>
      </c>
      <c r="Y141" s="406">
        <f t="shared" si="135"/>
        <v>0.84210526315789491</v>
      </c>
      <c r="Z141" s="406">
        <f t="shared" si="135"/>
        <v>0.84210526315789491</v>
      </c>
      <c r="AA141" s="406">
        <f t="shared" si="135"/>
        <v>0.84210526315789491</v>
      </c>
      <c r="AB141" s="406">
        <f t="shared" si="135"/>
        <v>0.84441240086517688</v>
      </c>
      <c r="AC141" s="406">
        <f t="shared" si="135"/>
        <v>0.84210526315789491</v>
      </c>
      <c r="AD141" s="406">
        <f t="shared" si="135"/>
        <v>0.84210526315789491</v>
      </c>
      <c r="AE141" s="406">
        <f t="shared" si="135"/>
        <v>0.84210526315789491</v>
      </c>
      <c r="AF141" s="406">
        <f t="shared" si="135"/>
        <v>0.84441240086517688</v>
      </c>
      <c r="AG141" s="406">
        <f t="shared" si="135"/>
        <v>0.84210526315789491</v>
      </c>
      <c r="AH141" s="406">
        <f t="shared" si="135"/>
        <v>0.84210526315789491</v>
      </c>
      <c r="AI141" s="406">
        <f t="shared" si="135"/>
        <v>0.84210526315789491</v>
      </c>
      <c r="AJ141" s="406">
        <f t="shared" si="135"/>
        <v>0.84441240086517688</v>
      </c>
      <c r="AK141" s="406">
        <f t="shared" si="135"/>
        <v>0.84210526315789491</v>
      </c>
      <c r="AL141" s="406">
        <f t="shared" si="135"/>
        <v>0</v>
      </c>
      <c r="AM141" s="406">
        <f t="shared" si="135"/>
        <v>0</v>
      </c>
      <c r="AN141" s="406">
        <f t="shared" si="135"/>
        <v>0</v>
      </c>
      <c r="AO141" s="406">
        <f t="shared" si="135"/>
        <v>0</v>
      </c>
      <c r="AP141" s="406">
        <f t="shared" ref="AP141:BU141" si="136" xml:space="preserve"> $F137 * $F138 * AP140 / $F139</f>
        <v>0</v>
      </c>
      <c r="AQ141" s="406">
        <f t="shared" si="136"/>
        <v>0</v>
      </c>
      <c r="AR141" s="406">
        <f t="shared" si="136"/>
        <v>0</v>
      </c>
      <c r="AS141" s="406">
        <f t="shared" si="136"/>
        <v>0</v>
      </c>
      <c r="AT141" s="406">
        <f t="shared" si="136"/>
        <v>0</v>
      </c>
      <c r="AU141" s="406">
        <f t="shared" si="136"/>
        <v>0</v>
      </c>
      <c r="AV141" s="406">
        <f t="shared" si="136"/>
        <v>0</v>
      </c>
      <c r="AW141" s="406">
        <f t="shared" si="136"/>
        <v>0</v>
      </c>
      <c r="AX141" s="406">
        <f t="shared" si="136"/>
        <v>0</v>
      </c>
      <c r="AY141" s="406">
        <f t="shared" si="136"/>
        <v>0</v>
      </c>
      <c r="AZ141" s="406">
        <f t="shared" si="136"/>
        <v>0</v>
      </c>
      <c r="BA141" s="406">
        <f t="shared" si="136"/>
        <v>0</v>
      </c>
      <c r="BB141" s="406">
        <f t="shared" si="136"/>
        <v>0</v>
      </c>
      <c r="BC141" s="406">
        <f t="shared" si="136"/>
        <v>0</v>
      </c>
      <c r="BD141" s="406">
        <f t="shared" si="136"/>
        <v>0</v>
      </c>
      <c r="BE141" s="406">
        <f t="shared" si="136"/>
        <v>0</v>
      </c>
      <c r="BF141" s="406">
        <f t="shared" si="136"/>
        <v>0</v>
      </c>
      <c r="BG141" s="406">
        <f t="shared" si="136"/>
        <v>0</v>
      </c>
      <c r="BH141" s="406">
        <f t="shared" si="136"/>
        <v>0</v>
      </c>
      <c r="BI141" s="406">
        <f t="shared" si="136"/>
        <v>0</v>
      </c>
      <c r="BJ141" s="406">
        <f t="shared" si="136"/>
        <v>0</v>
      </c>
      <c r="BK141" s="406">
        <f t="shared" si="136"/>
        <v>0</v>
      </c>
      <c r="BL141" s="406">
        <f t="shared" si="136"/>
        <v>0</v>
      </c>
      <c r="BM141" s="406">
        <f t="shared" si="136"/>
        <v>0</v>
      </c>
      <c r="BN141" s="406">
        <f t="shared" si="136"/>
        <v>0</v>
      </c>
      <c r="BO141" s="406">
        <f t="shared" si="136"/>
        <v>0</v>
      </c>
      <c r="BP141" s="406">
        <f t="shared" si="136"/>
        <v>0</v>
      </c>
      <c r="BQ141" s="406">
        <f t="shared" si="136"/>
        <v>0</v>
      </c>
      <c r="BR141" s="406">
        <f t="shared" si="136"/>
        <v>0</v>
      </c>
      <c r="BS141" s="406">
        <f t="shared" si="136"/>
        <v>0</v>
      </c>
      <c r="BT141" s="406">
        <f t="shared" si="136"/>
        <v>0</v>
      </c>
      <c r="BU141" s="406">
        <f t="shared" si="136"/>
        <v>0</v>
      </c>
      <c r="BV141" s="406">
        <f t="shared" ref="BV141:CA141" si="137" xml:space="preserve"> $F137 * $F138 * BV140 / $F139</f>
        <v>0</v>
      </c>
      <c r="BW141" s="406">
        <f t="shared" si="137"/>
        <v>0</v>
      </c>
      <c r="BX141" s="406">
        <f t="shared" si="137"/>
        <v>0</v>
      </c>
      <c r="BY141" s="406">
        <f t="shared" si="137"/>
        <v>0</v>
      </c>
      <c r="BZ141" s="406">
        <f t="shared" si="137"/>
        <v>0</v>
      </c>
      <c r="CA141" s="406">
        <f t="shared" si="137"/>
        <v>0</v>
      </c>
    </row>
    <row r="142" spans="1:79" s="224" customFormat="1">
      <c r="A142" s="190"/>
      <c r="B142" s="175"/>
      <c r="C142" s="191"/>
      <c r="D142" s="317"/>
      <c r="E142" s="314"/>
      <c r="F142" s="327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254"/>
      <c r="S142" s="314"/>
      <c r="T142" s="314"/>
      <c r="U142" s="314"/>
      <c r="V142" s="314"/>
      <c r="W142" s="314"/>
      <c r="X142" s="314"/>
      <c r="Y142" s="314"/>
      <c r="Z142" s="314"/>
      <c r="AA142" s="314"/>
      <c r="AB142" s="314"/>
      <c r="AC142" s="314"/>
      <c r="AD142" s="314"/>
      <c r="AE142" s="314"/>
      <c r="AF142" s="314"/>
      <c r="AG142" s="314"/>
      <c r="AH142" s="314"/>
      <c r="AI142" s="314"/>
      <c r="AJ142" s="314"/>
      <c r="AK142" s="314"/>
      <c r="AL142" s="314"/>
      <c r="AM142" s="314"/>
      <c r="AN142" s="314"/>
      <c r="AO142" s="314"/>
      <c r="AP142" s="314"/>
      <c r="AQ142" s="314"/>
      <c r="AR142" s="314"/>
      <c r="AS142" s="314"/>
      <c r="AT142" s="314"/>
      <c r="AU142" s="314"/>
      <c r="AV142" s="314"/>
      <c r="AW142" s="314"/>
      <c r="AX142" s="314"/>
      <c r="AY142" s="314"/>
      <c r="AZ142" s="314"/>
      <c r="BA142" s="314"/>
      <c r="BB142" s="314"/>
      <c r="BC142" s="314"/>
      <c r="BD142" s="314"/>
      <c r="BE142" s="314"/>
      <c r="BF142" s="314"/>
      <c r="BG142" s="314"/>
      <c r="BH142" s="314"/>
      <c r="BI142" s="314"/>
      <c r="BJ142" s="314"/>
      <c r="BK142" s="314"/>
      <c r="BL142" s="314"/>
      <c r="BM142" s="314"/>
      <c r="BN142" s="314"/>
      <c r="BO142" s="314"/>
      <c r="BP142" s="314"/>
      <c r="BQ142" s="314"/>
      <c r="BR142" s="314"/>
      <c r="BS142" s="314"/>
      <c r="BT142" s="314"/>
      <c r="BU142" s="314"/>
      <c r="BV142" s="314"/>
      <c r="BW142" s="314"/>
      <c r="BX142" s="314"/>
      <c r="BY142" s="314"/>
      <c r="BZ142" s="314"/>
      <c r="CA142" s="314"/>
    </row>
    <row r="143" spans="1:79" s="160" customFormat="1">
      <c r="A143" s="113"/>
      <c r="B143" s="114"/>
      <c r="C143" s="115"/>
      <c r="D143" s="409"/>
      <c r="E143" s="228" t="str">
        <f xml:space="preserve"> Input!E$95</f>
        <v>Carbon capture rate</v>
      </c>
      <c r="F143" s="228">
        <f xml:space="preserve"> Input!F$95</f>
        <v>0.95</v>
      </c>
      <c r="G143" s="228" t="str">
        <f xml:space="preserve"> Input!G$95</f>
        <v>%</v>
      </c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  <c r="BP143" s="228"/>
      <c r="BQ143" s="228"/>
      <c r="BR143" s="228"/>
      <c r="BS143" s="228"/>
      <c r="BT143" s="228"/>
      <c r="BU143" s="228"/>
      <c r="BV143" s="228"/>
      <c r="BW143" s="228"/>
      <c r="BX143" s="228"/>
      <c r="BY143" s="228"/>
      <c r="BZ143" s="228"/>
      <c r="CA143" s="228"/>
    </row>
    <row r="144" spans="1:79" s="160" customFormat="1">
      <c r="A144" s="113"/>
      <c r="B144" s="114"/>
      <c r="C144" s="115"/>
      <c r="D144" s="409"/>
      <c r="E144" s="677" t="str">
        <f xml:space="preserve"> E$141</f>
        <v>Carbon content of natural gas</v>
      </c>
      <c r="F144" s="677">
        <f t="shared" ref="F144:BQ144" si="138" xml:space="preserve"> F$141</f>
        <v>0</v>
      </c>
      <c r="G144" s="677" t="str">
        <f t="shared" si="138"/>
        <v>MMt CO2e</v>
      </c>
      <c r="H144" s="677">
        <f t="shared" si="138"/>
        <v>16.853640951694313</v>
      </c>
      <c r="I144" s="677">
        <f t="shared" si="138"/>
        <v>0</v>
      </c>
      <c r="J144" s="677">
        <f t="shared" si="138"/>
        <v>0</v>
      </c>
      <c r="K144" s="677">
        <f t="shared" si="138"/>
        <v>0</v>
      </c>
      <c r="L144" s="677">
        <f t="shared" si="138"/>
        <v>0</v>
      </c>
      <c r="M144" s="677">
        <f t="shared" si="138"/>
        <v>0</v>
      </c>
      <c r="N144" s="677">
        <f t="shared" si="138"/>
        <v>0</v>
      </c>
      <c r="O144" s="677">
        <f t="shared" si="138"/>
        <v>0</v>
      </c>
      <c r="P144" s="677">
        <f t="shared" si="138"/>
        <v>0</v>
      </c>
      <c r="Q144" s="677">
        <f t="shared" si="138"/>
        <v>0</v>
      </c>
      <c r="R144" s="677">
        <f t="shared" si="138"/>
        <v>0.84210526315789491</v>
      </c>
      <c r="S144" s="677">
        <f t="shared" si="138"/>
        <v>0.84210526315789491</v>
      </c>
      <c r="T144" s="677">
        <f t="shared" si="138"/>
        <v>0.84441240086517688</v>
      </c>
      <c r="U144" s="677">
        <f t="shared" si="138"/>
        <v>0.84210526315789491</v>
      </c>
      <c r="V144" s="677">
        <f t="shared" si="138"/>
        <v>0.84210526315789491</v>
      </c>
      <c r="W144" s="677">
        <f t="shared" si="138"/>
        <v>0.84210526315789491</v>
      </c>
      <c r="X144" s="677">
        <f t="shared" si="138"/>
        <v>0.84441240086517688</v>
      </c>
      <c r="Y144" s="677">
        <f t="shared" si="138"/>
        <v>0.84210526315789491</v>
      </c>
      <c r="Z144" s="677">
        <f t="shared" si="138"/>
        <v>0.84210526315789491</v>
      </c>
      <c r="AA144" s="677">
        <f t="shared" si="138"/>
        <v>0.84210526315789491</v>
      </c>
      <c r="AB144" s="677">
        <f t="shared" si="138"/>
        <v>0.84441240086517688</v>
      </c>
      <c r="AC144" s="677">
        <f t="shared" si="138"/>
        <v>0.84210526315789491</v>
      </c>
      <c r="AD144" s="677">
        <f t="shared" si="138"/>
        <v>0.84210526315789491</v>
      </c>
      <c r="AE144" s="677">
        <f t="shared" si="138"/>
        <v>0.84210526315789491</v>
      </c>
      <c r="AF144" s="677">
        <f t="shared" si="138"/>
        <v>0.84441240086517688</v>
      </c>
      <c r="AG144" s="677">
        <f t="shared" si="138"/>
        <v>0.84210526315789491</v>
      </c>
      <c r="AH144" s="677">
        <f t="shared" si="138"/>
        <v>0.84210526315789491</v>
      </c>
      <c r="AI144" s="677">
        <f t="shared" si="138"/>
        <v>0.84210526315789491</v>
      </c>
      <c r="AJ144" s="677">
        <f t="shared" si="138"/>
        <v>0.84441240086517688</v>
      </c>
      <c r="AK144" s="677">
        <f t="shared" si="138"/>
        <v>0.84210526315789491</v>
      </c>
      <c r="AL144" s="677">
        <f t="shared" si="138"/>
        <v>0</v>
      </c>
      <c r="AM144" s="677">
        <f t="shared" si="138"/>
        <v>0</v>
      </c>
      <c r="AN144" s="677">
        <f t="shared" si="138"/>
        <v>0</v>
      </c>
      <c r="AO144" s="677">
        <f t="shared" si="138"/>
        <v>0</v>
      </c>
      <c r="AP144" s="677">
        <f t="shared" si="138"/>
        <v>0</v>
      </c>
      <c r="AQ144" s="677">
        <f t="shared" si="138"/>
        <v>0</v>
      </c>
      <c r="AR144" s="677">
        <f t="shared" si="138"/>
        <v>0</v>
      </c>
      <c r="AS144" s="677">
        <f t="shared" si="138"/>
        <v>0</v>
      </c>
      <c r="AT144" s="677">
        <f t="shared" si="138"/>
        <v>0</v>
      </c>
      <c r="AU144" s="677">
        <f t="shared" si="138"/>
        <v>0</v>
      </c>
      <c r="AV144" s="677">
        <f t="shared" si="138"/>
        <v>0</v>
      </c>
      <c r="AW144" s="677">
        <f t="shared" si="138"/>
        <v>0</v>
      </c>
      <c r="AX144" s="677">
        <f t="shared" si="138"/>
        <v>0</v>
      </c>
      <c r="AY144" s="677">
        <f t="shared" si="138"/>
        <v>0</v>
      </c>
      <c r="AZ144" s="677">
        <f t="shared" si="138"/>
        <v>0</v>
      </c>
      <c r="BA144" s="677">
        <f t="shared" si="138"/>
        <v>0</v>
      </c>
      <c r="BB144" s="677">
        <f t="shared" si="138"/>
        <v>0</v>
      </c>
      <c r="BC144" s="677">
        <f t="shared" si="138"/>
        <v>0</v>
      </c>
      <c r="BD144" s="677">
        <f t="shared" si="138"/>
        <v>0</v>
      </c>
      <c r="BE144" s="677">
        <f t="shared" si="138"/>
        <v>0</v>
      </c>
      <c r="BF144" s="677">
        <f t="shared" si="138"/>
        <v>0</v>
      </c>
      <c r="BG144" s="677">
        <f t="shared" si="138"/>
        <v>0</v>
      </c>
      <c r="BH144" s="677">
        <f t="shared" si="138"/>
        <v>0</v>
      </c>
      <c r="BI144" s="677">
        <f t="shared" si="138"/>
        <v>0</v>
      </c>
      <c r="BJ144" s="677">
        <f t="shared" si="138"/>
        <v>0</v>
      </c>
      <c r="BK144" s="677">
        <f t="shared" si="138"/>
        <v>0</v>
      </c>
      <c r="BL144" s="677">
        <f t="shared" si="138"/>
        <v>0</v>
      </c>
      <c r="BM144" s="677">
        <f t="shared" si="138"/>
        <v>0</v>
      </c>
      <c r="BN144" s="677">
        <f t="shared" si="138"/>
        <v>0</v>
      </c>
      <c r="BO144" s="677">
        <f t="shared" si="138"/>
        <v>0</v>
      </c>
      <c r="BP144" s="677">
        <f t="shared" si="138"/>
        <v>0</v>
      </c>
      <c r="BQ144" s="677">
        <f t="shared" si="138"/>
        <v>0</v>
      </c>
      <c r="BR144" s="677">
        <f t="shared" ref="BR144:CA144" si="139" xml:space="preserve"> BR$141</f>
        <v>0</v>
      </c>
      <c r="BS144" s="677">
        <f t="shared" si="139"/>
        <v>0</v>
      </c>
      <c r="BT144" s="677">
        <f t="shared" si="139"/>
        <v>0</v>
      </c>
      <c r="BU144" s="677">
        <f t="shared" si="139"/>
        <v>0</v>
      </c>
      <c r="BV144" s="677">
        <f t="shared" si="139"/>
        <v>0</v>
      </c>
      <c r="BW144" s="677">
        <f t="shared" si="139"/>
        <v>0</v>
      </c>
      <c r="BX144" s="677">
        <f t="shared" si="139"/>
        <v>0</v>
      </c>
      <c r="BY144" s="677">
        <f t="shared" si="139"/>
        <v>0</v>
      </c>
      <c r="BZ144" s="677">
        <f t="shared" si="139"/>
        <v>0</v>
      </c>
      <c r="CA144" s="677">
        <f t="shared" si="139"/>
        <v>0</v>
      </c>
    </row>
    <row r="145" spans="1:79" s="327" customFormat="1">
      <c r="A145" s="134"/>
      <c r="B145" s="135"/>
      <c r="C145" s="138"/>
      <c r="D145" s="659"/>
      <c r="E145" s="327" t="s">
        <v>694</v>
      </c>
      <c r="G145" s="327" t="s">
        <v>684</v>
      </c>
      <c r="H145" s="327">
        <f xml:space="preserve"> SUM(J145:CA145)</f>
        <v>16.010958904109593</v>
      </c>
      <c r="J145" s="327">
        <f xml:space="preserve"> $F143 * J144</f>
        <v>0</v>
      </c>
      <c r="K145" s="327">
        <f t="shared" ref="K145:BV145" si="140" xml:space="preserve"> $F143 * K144</f>
        <v>0</v>
      </c>
      <c r="L145" s="327">
        <f t="shared" si="140"/>
        <v>0</v>
      </c>
      <c r="M145" s="327">
        <f t="shared" si="140"/>
        <v>0</v>
      </c>
      <c r="N145" s="327">
        <f t="shared" si="140"/>
        <v>0</v>
      </c>
      <c r="O145" s="327">
        <f t="shared" si="140"/>
        <v>0</v>
      </c>
      <c r="P145" s="327">
        <f t="shared" si="140"/>
        <v>0</v>
      </c>
      <c r="Q145" s="327">
        <f t="shared" si="140"/>
        <v>0</v>
      </c>
      <c r="R145" s="327">
        <f t="shared" si="140"/>
        <v>0.80000000000000016</v>
      </c>
      <c r="S145" s="327">
        <f t="shared" si="140"/>
        <v>0.80000000000000016</v>
      </c>
      <c r="T145" s="327">
        <f t="shared" si="140"/>
        <v>0.802191780821918</v>
      </c>
      <c r="U145" s="327">
        <f t="shared" si="140"/>
        <v>0.80000000000000016</v>
      </c>
      <c r="V145" s="327">
        <f t="shared" si="140"/>
        <v>0.80000000000000016</v>
      </c>
      <c r="W145" s="327">
        <f t="shared" si="140"/>
        <v>0.80000000000000016</v>
      </c>
      <c r="X145" s="327">
        <f t="shared" si="140"/>
        <v>0.802191780821918</v>
      </c>
      <c r="Y145" s="327">
        <f t="shared" si="140"/>
        <v>0.80000000000000016</v>
      </c>
      <c r="Z145" s="327">
        <f t="shared" si="140"/>
        <v>0.80000000000000016</v>
      </c>
      <c r="AA145" s="327">
        <f t="shared" si="140"/>
        <v>0.80000000000000016</v>
      </c>
      <c r="AB145" s="327">
        <f t="shared" si="140"/>
        <v>0.802191780821918</v>
      </c>
      <c r="AC145" s="327">
        <f t="shared" si="140"/>
        <v>0.80000000000000016</v>
      </c>
      <c r="AD145" s="327">
        <f t="shared" si="140"/>
        <v>0.80000000000000016</v>
      </c>
      <c r="AE145" s="327">
        <f t="shared" si="140"/>
        <v>0.80000000000000016</v>
      </c>
      <c r="AF145" s="327">
        <f t="shared" si="140"/>
        <v>0.802191780821918</v>
      </c>
      <c r="AG145" s="327">
        <f t="shared" si="140"/>
        <v>0.80000000000000016</v>
      </c>
      <c r="AH145" s="327">
        <f t="shared" si="140"/>
        <v>0.80000000000000016</v>
      </c>
      <c r="AI145" s="327">
        <f t="shared" si="140"/>
        <v>0.80000000000000016</v>
      </c>
      <c r="AJ145" s="327">
        <f t="shared" si="140"/>
        <v>0.802191780821918</v>
      </c>
      <c r="AK145" s="327">
        <f t="shared" si="140"/>
        <v>0.80000000000000016</v>
      </c>
      <c r="AL145" s="327">
        <f t="shared" si="140"/>
        <v>0</v>
      </c>
      <c r="AM145" s="327">
        <f t="shared" si="140"/>
        <v>0</v>
      </c>
      <c r="AN145" s="327">
        <f t="shared" si="140"/>
        <v>0</v>
      </c>
      <c r="AO145" s="327">
        <f t="shared" si="140"/>
        <v>0</v>
      </c>
      <c r="AP145" s="327">
        <f t="shared" si="140"/>
        <v>0</v>
      </c>
      <c r="AQ145" s="327">
        <f t="shared" si="140"/>
        <v>0</v>
      </c>
      <c r="AR145" s="327">
        <f t="shared" si="140"/>
        <v>0</v>
      </c>
      <c r="AS145" s="327">
        <f t="shared" si="140"/>
        <v>0</v>
      </c>
      <c r="AT145" s="327">
        <f t="shared" si="140"/>
        <v>0</v>
      </c>
      <c r="AU145" s="327">
        <f t="shared" si="140"/>
        <v>0</v>
      </c>
      <c r="AV145" s="327">
        <f t="shared" si="140"/>
        <v>0</v>
      </c>
      <c r="AW145" s="327">
        <f t="shared" si="140"/>
        <v>0</v>
      </c>
      <c r="AX145" s="327">
        <f t="shared" si="140"/>
        <v>0</v>
      </c>
      <c r="AY145" s="327">
        <f t="shared" si="140"/>
        <v>0</v>
      </c>
      <c r="AZ145" s="327">
        <f t="shared" si="140"/>
        <v>0</v>
      </c>
      <c r="BA145" s="327">
        <f t="shared" si="140"/>
        <v>0</v>
      </c>
      <c r="BB145" s="327">
        <f t="shared" si="140"/>
        <v>0</v>
      </c>
      <c r="BC145" s="327">
        <f t="shared" si="140"/>
        <v>0</v>
      </c>
      <c r="BD145" s="327">
        <f t="shared" si="140"/>
        <v>0</v>
      </c>
      <c r="BE145" s="327">
        <f t="shared" si="140"/>
        <v>0</v>
      </c>
      <c r="BF145" s="327">
        <f t="shared" si="140"/>
        <v>0</v>
      </c>
      <c r="BG145" s="327">
        <f t="shared" si="140"/>
        <v>0</v>
      </c>
      <c r="BH145" s="327">
        <f t="shared" si="140"/>
        <v>0</v>
      </c>
      <c r="BI145" s="327">
        <f t="shared" si="140"/>
        <v>0</v>
      </c>
      <c r="BJ145" s="327">
        <f t="shared" si="140"/>
        <v>0</v>
      </c>
      <c r="BK145" s="327">
        <f t="shared" si="140"/>
        <v>0</v>
      </c>
      <c r="BL145" s="327">
        <f t="shared" si="140"/>
        <v>0</v>
      </c>
      <c r="BM145" s="327">
        <f t="shared" si="140"/>
        <v>0</v>
      </c>
      <c r="BN145" s="327">
        <f t="shared" si="140"/>
        <v>0</v>
      </c>
      <c r="BO145" s="327">
        <f t="shared" si="140"/>
        <v>0</v>
      </c>
      <c r="BP145" s="327">
        <f t="shared" si="140"/>
        <v>0</v>
      </c>
      <c r="BQ145" s="327">
        <f t="shared" si="140"/>
        <v>0</v>
      </c>
      <c r="BR145" s="327">
        <f t="shared" si="140"/>
        <v>0</v>
      </c>
      <c r="BS145" s="327">
        <f t="shared" si="140"/>
        <v>0</v>
      </c>
      <c r="BT145" s="327">
        <f t="shared" si="140"/>
        <v>0</v>
      </c>
      <c r="BU145" s="327">
        <f t="shared" si="140"/>
        <v>0</v>
      </c>
      <c r="BV145" s="327">
        <f t="shared" si="140"/>
        <v>0</v>
      </c>
      <c r="BW145" s="327">
        <f t="shared" ref="BW145:CA145" si="141" xml:space="preserve"> $F143 * BW144</f>
        <v>0</v>
      </c>
      <c r="BX145" s="327">
        <f t="shared" si="141"/>
        <v>0</v>
      </c>
      <c r="BY145" s="327">
        <f t="shared" si="141"/>
        <v>0</v>
      </c>
      <c r="BZ145" s="327">
        <f t="shared" si="141"/>
        <v>0</v>
      </c>
      <c r="CA145" s="327">
        <f t="shared" si="141"/>
        <v>0</v>
      </c>
    </row>
    <row r="146" spans="1:79" s="159" customFormat="1">
      <c r="A146" s="134"/>
      <c r="B146" s="135"/>
      <c r="C146" s="138"/>
      <c r="D146" s="410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  <c r="AC146" s="254"/>
      <c r="AD146" s="254"/>
      <c r="AE146" s="254"/>
      <c r="AF146" s="254"/>
      <c r="AG146" s="254"/>
      <c r="AH146" s="254"/>
      <c r="AI146" s="254"/>
      <c r="AJ146" s="254"/>
      <c r="AK146" s="254"/>
      <c r="AL146" s="254"/>
      <c r="AM146" s="254"/>
      <c r="AN146" s="254"/>
      <c r="AO146" s="254"/>
      <c r="AP146" s="254"/>
      <c r="AQ146" s="254"/>
      <c r="AR146" s="254"/>
      <c r="AS146" s="254"/>
      <c r="AT146" s="254"/>
      <c r="AU146" s="254"/>
      <c r="AV146" s="254"/>
      <c r="AW146" s="254"/>
      <c r="AX146" s="254"/>
      <c r="AY146" s="254"/>
      <c r="AZ146" s="254"/>
      <c r="BA146" s="254"/>
      <c r="BB146" s="254"/>
      <c r="BC146" s="254"/>
      <c r="BD146" s="254"/>
      <c r="BE146" s="254"/>
      <c r="BF146" s="254"/>
      <c r="BG146" s="254"/>
      <c r="BH146" s="254"/>
      <c r="BI146" s="254"/>
      <c r="BJ146" s="254"/>
      <c r="BK146" s="254"/>
      <c r="BL146" s="254"/>
      <c r="BM146" s="254"/>
      <c r="BN146" s="254"/>
      <c r="BO146" s="254"/>
      <c r="BP146" s="254"/>
      <c r="BQ146" s="254"/>
      <c r="BR146" s="254"/>
      <c r="BS146" s="254"/>
      <c r="BT146" s="254"/>
      <c r="BU146" s="254"/>
      <c r="BV146" s="254"/>
      <c r="BW146" s="254"/>
      <c r="BX146" s="254"/>
      <c r="BY146" s="254"/>
      <c r="BZ146" s="254"/>
      <c r="CA146" s="254"/>
    </row>
    <row r="147" spans="1:79" s="159" customFormat="1">
      <c r="A147" s="134"/>
      <c r="B147" s="135"/>
      <c r="C147" s="138"/>
      <c r="D147" s="410"/>
      <c r="E147" s="653" t="str">
        <f xml:space="preserve"> E$141</f>
        <v>Carbon content of natural gas</v>
      </c>
      <c r="F147" s="653">
        <f t="shared" ref="F147:BQ147" si="142" xml:space="preserve"> F$141</f>
        <v>0</v>
      </c>
      <c r="G147" s="653" t="str">
        <f t="shared" si="142"/>
        <v>MMt CO2e</v>
      </c>
      <c r="H147" s="653">
        <f t="shared" si="142"/>
        <v>16.853640951694313</v>
      </c>
      <c r="I147" s="653">
        <f t="shared" si="142"/>
        <v>0</v>
      </c>
      <c r="J147" s="653">
        <f t="shared" si="142"/>
        <v>0</v>
      </c>
      <c r="K147" s="653">
        <f t="shared" si="142"/>
        <v>0</v>
      </c>
      <c r="L147" s="653">
        <f t="shared" si="142"/>
        <v>0</v>
      </c>
      <c r="M147" s="653">
        <f t="shared" si="142"/>
        <v>0</v>
      </c>
      <c r="N147" s="653">
        <f t="shared" si="142"/>
        <v>0</v>
      </c>
      <c r="O147" s="653">
        <f t="shared" si="142"/>
        <v>0</v>
      </c>
      <c r="P147" s="653">
        <f t="shared" si="142"/>
        <v>0</v>
      </c>
      <c r="Q147" s="653">
        <f t="shared" si="142"/>
        <v>0</v>
      </c>
      <c r="R147" s="653">
        <f t="shared" si="142"/>
        <v>0.84210526315789491</v>
      </c>
      <c r="S147" s="653">
        <f t="shared" si="142"/>
        <v>0.84210526315789491</v>
      </c>
      <c r="T147" s="653">
        <f t="shared" si="142"/>
        <v>0.84441240086517688</v>
      </c>
      <c r="U147" s="653">
        <f t="shared" si="142"/>
        <v>0.84210526315789491</v>
      </c>
      <c r="V147" s="653">
        <f t="shared" si="142"/>
        <v>0.84210526315789491</v>
      </c>
      <c r="W147" s="653">
        <f t="shared" si="142"/>
        <v>0.84210526315789491</v>
      </c>
      <c r="X147" s="653">
        <f t="shared" si="142"/>
        <v>0.84441240086517688</v>
      </c>
      <c r="Y147" s="653">
        <f t="shared" si="142"/>
        <v>0.84210526315789491</v>
      </c>
      <c r="Z147" s="653">
        <f t="shared" si="142"/>
        <v>0.84210526315789491</v>
      </c>
      <c r="AA147" s="653">
        <f t="shared" si="142"/>
        <v>0.84210526315789491</v>
      </c>
      <c r="AB147" s="653">
        <f t="shared" si="142"/>
        <v>0.84441240086517688</v>
      </c>
      <c r="AC147" s="653">
        <f t="shared" si="142"/>
        <v>0.84210526315789491</v>
      </c>
      <c r="AD147" s="653">
        <f t="shared" si="142"/>
        <v>0.84210526315789491</v>
      </c>
      <c r="AE147" s="653">
        <f t="shared" si="142"/>
        <v>0.84210526315789491</v>
      </c>
      <c r="AF147" s="653">
        <f t="shared" si="142"/>
        <v>0.84441240086517688</v>
      </c>
      <c r="AG147" s="653">
        <f t="shared" si="142"/>
        <v>0.84210526315789491</v>
      </c>
      <c r="AH147" s="653">
        <f t="shared" si="142"/>
        <v>0.84210526315789491</v>
      </c>
      <c r="AI147" s="653">
        <f t="shared" si="142"/>
        <v>0.84210526315789491</v>
      </c>
      <c r="AJ147" s="653">
        <f t="shared" si="142"/>
        <v>0.84441240086517688</v>
      </c>
      <c r="AK147" s="653">
        <f t="shared" si="142"/>
        <v>0.84210526315789491</v>
      </c>
      <c r="AL147" s="653">
        <f t="shared" si="142"/>
        <v>0</v>
      </c>
      <c r="AM147" s="653">
        <f t="shared" si="142"/>
        <v>0</v>
      </c>
      <c r="AN147" s="653">
        <f t="shared" si="142"/>
        <v>0</v>
      </c>
      <c r="AO147" s="653">
        <f t="shared" si="142"/>
        <v>0</v>
      </c>
      <c r="AP147" s="653">
        <f t="shared" si="142"/>
        <v>0</v>
      </c>
      <c r="AQ147" s="653">
        <f t="shared" si="142"/>
        <v>0</v>
      </c>
      <c r="AR147" s="653">
        <f t="shared" si="142"/>
        <v>0</v>
      </c>
      <c r="AS147" s="653">
        <f t="shared" si="142"/>
        <v>0</v>
      </c>
      <c r="AT147" s="653">
        <f t="shared" si="142"/>
        <v>0</v>
      </c>
      <c r="AU147" s="653">
        <f t="shared" si="142"/>
        <v>0</v>
      </c>
      <c r="AV147" s="653">
        <f t="shared" si="142"/>
        <v>0</v>
      </c>
      <c r="AW147" s="653">
        <f t="shared" si="142"/>
        <v>0</v>
      </c>
      <c r="AX147" s="653">
        <f t="shared" si="142"/>
        <v>0</v>
      </c>
      <c r="AY147" s="653">
        <f t="shared" si="142"/>
        <v>0</v>
      </c>
      <c r="AZ147" s="653">
        <f t="shared" si="142"/>
        <v>0</v>
      </c>
      <c r="BA147" s="653">
        <f t="shared" si="142"/>
        <v>0</v>
      </c>
      <c r="BB147" s="653">
        <f t="shared" si="142"/>
        <v>0</v>
      </c>
      <c r="BC147" s="653">
        <f t="shared" si="142"/>
        <v>0</v>
      </c>
      <c r="BD147" s="653">
        <f t="shared" si="142"/>
        <v>0</v>
      </c>
      <c r="BE147" s="653">
        <f t="shared" si="142"/>
        <v>0</v>
      </c>
      <c r="BF147" s="653">
        <f t="shared" si="142"/>
        <v>0</v>
      </c>
      <c r="BG147" s="653">
        <f t="shared" si="142"/>
        <v>0</v>
      </c>
      <c r="BH147" s="653">
        <f t="shared" si="142"/>
        <v>0</v>
      </c>
      <c r="BI147" s="653">
        <f t="shared" si="142"/>
        <v>0</v>
      </c>
      <c r="BJ147" s="653">
        <f t="shared" si="142"/>
        <v>0</v>
      </c>
      <c r="BK147" s="653">
        <f t="shared" si="142"/>
        <v>0</v>
      </c>
      <c r="BL147" s="653">
        <f t="shared" si="142"/>
        <v>0</v>
      </c>
      <c r="BM147" s="653">
        <f t="shared" si="142"/>
        <v>0</v>
      </c>
      <c r="BN147" s="653">
        <f t="shared" si="142"/>
        <v>0</v>
      </c>
      <c r="BO147" s="653">
        <f t="shared" si="142"/>
        <v>0</v>
      </c>
      <c r="BP147" s="653">
        <f t="shared" si="142"/>
        <v>0</v>
      </c>
      <c r="BQ147" s="653">
        <f t="shared" si="142"/>
        <v>0</v>
      </c>
      <c r="BR147" s="653">
        <f t="shared" ref="BR147:CA147" si="143" xml:space="preserve"> BR$141</f>
        <v>0</v>
      </c>
      <c r="BS147" s="653">
        <f t="shared" si="143"/>
        <v>0</v>
      </c>
      <c r="BT147" s="653">
        <f t="shared" si="143"/>
        <v>0</v>
      </c>
      <c r="BU147" s="653">
        <f t="shared" si="143"/>
        <v>0</v>
      </c>
      <c r="BV147" s="653">
        <f t="shared" si="143"/>
        <v>0</v>
      </c>
      <c r="BW147" s="653">
        <f t="shared" si="143"/>
        <v>0</v>
      </c>
      <c r="BX147" s="653">
        <f t="shared" si="143"/>
        <v>0</v>
      </c>
      <c r="BY147" s="653">
        <f t="shared" si="143"/>
        <v>0</v>
      </c>
      <c r="BZ147" s="653">
        <f t="shared" si="143"/>
        <v>0</v>
      </c>
      <c r="CA147" s="653">
        <f t="shared" si="143"/>
        <v>0</v>
      </c>
    </row>
    <row r="148" spans="1:79" s="159" customFormat="1">
      <c r="A148" s="134"/>
      <c r="B148" s="135"/>
      <c r="C148" s="138"/>
      <c r="D148" s="410" t="s">
        <v>108</v>
      </c>
      <c r="E148" s="653" t="str">
        <f xml:space="preserve"> E$145</f>
        <v>Carbon captured &amp; stored</v>
      </c>
      <c r="F148" s="653">
        <f t="shared" ref="F148:BQ148" si="144" xml:space="preserve"> F$145</f>
        <v>0</v>
      </c>
      <c r="G148" s="653" t="str">
        <f t="shared" si="144"/>
        <v>MMt CO2e</v>
      </c>
      <c r="H148" s="653">
        <f t="shared" si="144"/>
        <v>16.010958904109593</v>
      </c>
      <c r="I148" s="653">
        <f t="shared" si="144"/>
        <v>0</v>
      </c>
      <c r="J148" s="653">
        <f t="shared" si="144"/>
        <v>0</v>
      </c>
      <c r="K148" s="653">
        <f t="shared" si="144"/>
        <v>0</v>
      </c>
      <c r="L148" s="653">
        <f t="shared" si="144"/>
        <v>0</v>
      </c>
      <c r="M148" s="653">
        <f t="shared" si="144"/>
        <v>0</v>
      </c>
      <c r="N148" s="653">
        <f t="shared" si="144"/>
        <v>0</v>
      </c>
      <c r="O148" s="653">
        <f t="shared" si="144"/>
        <v>0</v>
      </c>
      <c r="P148" s="653">
        <f t="shared" si="144"/>
        <v>0</v>
      </c>
      <c r="Q148" s="653">
        <f t="shared" si="144"/>
        <v>0</v>
      </c>
      <c r="R148" s="653">
        <f t="shared" si="144"/>
        <v>0.80000000000000016</v>
      </c>
      <c r="S148" s="653">
        <f t="shared" si="144"/>
        <v>0.80000000000000016</v>
      </c>
      <c r="T148" s="653">
        <f t="shared" si="144"/>
        <v>0.802191780821918</v>
      </c>
      <c r="U148" s="653">
        <f t="shared" si="144"/>
        <v>0.80000000000000016</v>
      </c>
      <c r="V148" s="653">
        <f t="shared" si="144"/>
        <v>0.80000000000000016</v>
      </c>
      <c r="W148" s="653">
        <f t="shared" si="144"/>
        <v>0.80000000000000016</v>
      </c>
      <c r="X148" s="653">
        <f t="shared" si="144"/>
        <v>0.802191780821918</v>
      </c>
      <c r="Y148" s="653">
        <f t="shared" si="144"/>
        <v>0.80000000000000016</v>
      </c>
      <c r="Z148" s="653">
        <f t="shared" si="144"/>
        <v>0.80000000000000016</v>
      </c>
      <c r="AA148" s="653">
        <f t="shared" si="144"/>
        <v>0.80000000000000016</v>
      </c>
      <c r="AB148" s="653">
        <f t="shared" si="144"/>
        <v>0.802191780821918</v>
      </c>
      <c r="AC148" s="653">
        <f t="shared" si="144"/>
        <v>0.80000000000000016</v>
      </c>
      <c r="AD148" s="653">
        <f t="shared" si="144"/>
        <v>0.80000000000000016</v>
      </c>
      <c r="AE148" s="653">
        <f t="shared" si="144"/>
        <v>0.80000000000000016</v>
      </c>
      <c r="AF148" s="653">
        <f t="shared" si="144"/>
        <v>0.802191780821918</v>
      </c>
      <c r="AG148" s="653">
        <f t="shared" si="144"/>
        <v>0.80000000000000016</v>
      </c>
      <c r="AH148" s="653">
        <f t="shared" si="144"/>
        <v>0.80000000000000016</v>
      </c>
      <c r="AI148" s="653">
        <f t="shared" si="144"/>
        <v>0.80000000000000016</v>
      </c>
      <c r="AJ148" s="653">
        <f t="shared" si="144"/>
        <v>0.802191780821918</v>
      </c>
      <c r="AK148" s="653">
        <f t="shared" si="144"/>
        <v>0.80000000000000016</v>
      </c>
      <c r="AL148" s="653">
        <f t="shared" si="144"/>
        <v>0</v>
      </c>
      <c r="AM148" s="653">
        <f t="shared" si="144"/>
        <v>0</v>
      </c>
      <c r="AN148" s="653">
        <f t="shared" si="144"/>
        <v>0</v>
      </c>
      <c r="AO148" s="653">
        <f t="shared" si="144"/>
        <v>0</v>
      </c>
      <c r="AP148" s="653">
        <f t="shared" si="144"/>
        <v>0</v>
      </c>
      <c r="AQ148" s="653">
        <f t="shared" si="144"/>
        <v>0</v>
      </c>
      <c r="AR148" s="653">
        <f t="shared" si="144"/>
        <v>0</v>
      </c>
      <c r="AS148" s="653">
        <f t="shared" si="144"/>
        <v>0</v>
      </c>
      <c r="AT148" s="653">
        <f t="shared" si="144"/>
        <v>0</v>
      </c>
      <c r="AU148" s="653">
        <f t="shared" si="144"/>
        <v>0</v>
      </c>
      <c r="AV148" s="653">
        <f t="shared" si="144"/>
        <v>0</v>
      </c>
      <c r="AW148" s="653">
        <f t="shared" si="144"/>
        <v>0</v>
      </c>
      <c r="AX148" s="653">
        <f t="shared" si="144"/>
        <v>0</v>
      </c>
      <c r="AY148" s="653">
        <f t="shared" si="144"/>
        <v>0</v>
      </c>
      <c r="AZ148" s="653">
        <f t="shared" si="144"/>
        <v>0</v>
      </c>
      <c r="BA148" s="653">
        <f t="shared" si="144"/>
        <v>0</v>
      </c>
      <c r="BB148" s="653">
        <f t="shared" si="144"/>
        <v>0</v>
      </c>
      <c r="BC148" s="653">
        <f t="shared" si="144"/>
        <v>0</v>
      </c>
      <c r="BD148" s="653">
        <f t="shared" si="144"/>
        <v>0</v>
      </c>
      <c r="BE148" s="653">
        <f t="shared" si="144"/>
        <v>0</v>
      </c>
      <c r="BF148" s="653">
        <f t="shared" si="144"/>
        <v>0</v>
      </c>
      <c r="BG148" s="653">
        <f t="shared" si="144"/>
        <v>0</v>
      </c>
      <c r="BH148" s="653">
        <f t="shared" si="144"/>
        <v>0</v>
      </c>
      <c r="BI148" s="653">
        <f t="shared" si="144"/>
        <v>0</v>
      </c>
      <c r="BJ148" s="653">
        <f t="shared" si="144"/>
        <v>0</v>
      </c>
      <c r="BK148" s="653">
        <f t="shared" si="144"/>
        <v>0</v>
      </c>
      <c r="BL148" s="653">
        <f t="shared" si="144"/>
        <v>0</v>
      </c>
      <c r="BM148" s="653">
        <f t="shared" si="144"/>
        <v>0</v>
      </c>
      <c r="BN148" s="653">
        <f t="shared" si="144"/>
        <v>0</v>
      </c>
      <c r="BO148" s="653">
        <f t="shared" si="144"/>
        <v>0</v>
      </c>
      <c r="BP148" s="653">
        <f t="shared" si="144"/>
        <v>0</v>
      </c>
      <c r="BQ148" s="653">
        <f t="shared" si="144"/>
        <v>0</v>
      </c>
      <c r="BR148" s="653">
        <f t="shared" ref="BR148:CA148" si="145" xml:space="preserve"> BR$145</f>
        <v>0</v>
      </c>
      <c r="BS148" s="653">
        <f t="shared" si="145"/>
        <v>0</v>
      </c>
      <c r="BT148" s="653">
        <f t="shared" si="145"/>
        <v>0</v>
      </c>
      <c r="BU148" s="653">
        <f t="shared" si="145"/>
        <v>0</v>
      </c>
      <c r="BV148" s="653">
        <f t="shared" si="145"/>
        <v>0</v>
      </c>
      <c r="BW148" s="653">
        <f t="shared" si="145"/>
        <v>0</v>
      </c>
      <c r="BX148" s="653">
        <f t="shared" si="145"/>
        <v>0</v>
      </c>
      <c r="BY148" s="653">
        <f t="shared" si="145"/>
        <v>0</v>
      </c>
      <c r="BZ148" s="653">
        <f t="shared" si="145"/>
        <v>0</v>
      </c>
      <c r="CA148" s="653">
        <f t="shared" si="145"/>
        <v>0</v>
      </c>
    </row>
    <row r="149" spans="1:79" s="327" customFormat="1">
      <c r="A149" s="134"/>
      <c r="B149" s="135"/>
      <c r="C149" s="138"/>
      <c r="D149" s="659"/>
      <c r="E149" s="327" t="s">
        <v>602</v>
      </c>
      <c r="G149" s="327" t="s">
        <v>684</v>
      </c>
      <c r="H149" s="327">
        <f xml:space="preserve"> SUM(J149:CA149)</f>
        <v>0.84268204758471577</v>
      </c>
      <c r="J149" s="327">
        <f xml:space="preserve"> J147 - J148</f>
        <v>0</v>
      </c>
      <c r="K149" s="327">
        <f t="shared" ref="K149:BV149" si="146" xml:space="preserve"> K147 - K148</f>
        <v>0</v>
      </c>
      <c r="L149" s="327">
        <f t="shared" si="146"/>
        <v>0</v>
      </c>
      <c r="M149" s="327">
        <f t="shared" si="146"/>
        <v>0</v>
      </c>
      <c r="N149" s="327">
        <f t="shared" si="146"/>
        <v>0</v>
      </c>
      <c r="O149" s="327">
        <f t="shared" si="146"/>
        <v>0</v>
      </c>
      <c r="P149" s="327">
        <f t="shared" si="146"/>
        <v>0</v>
      </c>
      <c r="Q149" s="327">
        <f t="shared" si="146"/>
        <v>0</v>
      </c>
      <c r="R149" s="327">
        <f t="shared" si="146"/>
        <v>4.2105263157894757E-2</v>
      </c>
      <c r="S149" s="327">
        <f t="shared" si="146"/>
        <v>4.2105263157894757E-2</v>
      </c>
      <c r="T149" s="327">
        <f t="shared" si="146"/>
        <v>4.2220620043258883E-2</v>
      </c>
      <c r="U149" s="327">
        <f t="shared" si="146"/>
        <v>4.2105263157894757E-2</v>
      </c>
      <c r="V149" s="327">
        <f t="shared" si="146"/>
        <v>4.2105263157894757E-2</v>
      </c>
      <c r="W149" s="327">
        <f t="shared" si="146"/>
        <v>4.2105263157894757E-2</v>
      </c>
      <c r="X149" s="327">
        <f t="shared" si="146"/>
        <v>4.2220620043258883E-2</v>
      </c>
      <c r="Y149" s="327">
        <f t="shared" si="146"/>
        <v>4.2105263157894757E-2</v>
      </c>
      <c r="Z149" s="327">
        <f t="shared" si="146"/>
        <v>4.2105263157894757E-2</v>
      </c>
      <c r="AA149" s="327">
        <f t="shared" si="146"/>
        <v>4.2105263157894757E-2</v>
      </c>
      <c r="AB149" s="327">
        <f t="shared" si="146"/>
        <v>4.2220620043258883E-2</v>
      </c>
      <c r="AC149" s="327">
        <f t="shared" si="146"/>
        <v>4.2105263157894757E-2</v>
      </c>
      <c r="AD149" s="327">
        <f t="shared" si="146"/>
        <v>4.2105263157894757E-2</v>
      </c>
      <c r="AE149" s="327">
        <f t="shared" si="146"/>
        <v>4.2105263157894757E-2</v>
      </c>
      <c r="AF149" s="327">
        <f t="shared" si="146"/>
        <v>4.2220620043258883E-2</v>
      </c>
      <c r="AG149" s="327">
        <f t="shared" si="146"/>
        <v>4.2105263157894757E-2</v>
      </c>
      <c r="AH149" s="327">
        <f t="shared" si="146"/>
        <v>4.2105263157894757E-2</v>
      </c>
      <c r="AI149" s="327">
        <f t="shared" si="146"/>
        <v>4.2105263157894757E-2</v>
      </c>
      <c r="AJ149" s="327">
        <f t="shared" si="146"/>
        <v>4.2220620043258883E-2</v>
      </c>
      <c r="AK149" s="327">
        <f t="shared" si="146"/>
        <v>4.2105263157894757E-2</v>
      </c>
      <c r="AL149" s="327">
        <f t="shared" si="146"/>
        <v>0</v>
      </c>
      <c r="AM149" s="327">
        <f t="shared" si="146"/>
        <v>0</v>
      </c>
      <c r="AN149" s="327">
        <f t="shared" si="146"/>
        <v>0</v>
      </c>
      <c r="AO149" s="327">
        <f t="shared" si="146"/>
        <v>0</v>
      </c>
      <c r="AP149" s="327">
        <f t="shared" si="146"/>
        <v>0</v>
      </c>
      <c r="AQ149" s="327">
        <f t="shared" si="146"/>
        <v>0</v>
      </c>
      <c r="AR149" s="327">
        <f t="shared" si="146"/>
        <v>0</v>
      </c>
      <c r="AS149" s="327">
        <f t="shared" si="146"/>
        <v>0</v>
      </c>
      <c r="AT149" s="327">
        <f t="shared" si="146"/>
        <v>0</v>
      </c>
      <c r="AU149" s="327">
        <f t="shared" si="146"/>
        <v>0</v>
      </c>
      <c r="AV149" s="327">
        <f t="shared" si="146"/>
        <v>0</v>
      </c>
      <c r="AW149" s="327">
        <f t="shared" si="146"/>
        <v>0</v>
      </c>
      <c r="AX149" s="327">
        <f t="shared" si="146"/>
        <v>0</v>
      </c>
      <c r="AY149" s="327">
        <f t="shared" si="146"/>
        <v>0</v>
      </c>
      <c r="AZ149" s="327">
        <f t="shared" si="146"/>
        <v>0</v>
      </c>
      <c r="BA149" s="327">
        <f t="shared" si="146"/>
        <v>0</v>
      </c>
      <c r="BB149" s="327">
        <f t="shared" si="146"/>
        <v>0</v>
      </c>
      <c r="BC149" s="327">
        <f t="shared" si="146"/>
        <v>0</v>
      </c>
      <c r="BD149" s="327">
        <f t="shared" si="146"/>
        <v>0</v>
      </c>
      <c r="BE149" s="327">
        <f t="shared" si="146"/>
        <v>0</v>
      </c>
      <c r="BF149" s="327">
        <f t="shared" si="146"/>
        <v>0</v>
      </c>
      <c r="BG149" s="327">
        <f t="shared" si="146"/>
        <v>0</v>
      </c>
      <c r="BH149" s="327">
        <f t="shared" si="146"/>
        <v>0</v>
      </c>
      <c r="BI149" s="327">
        <f t="shared" si="146"/>
        <v>0</v>
      </c>
      <c r="BJ149" s="327">
        <f t="shared" si="146"/>
        <v>0</v>
      </c>
      <c r="BK149" s="327">
        <f t="shared" si="146"/>
        <v>0</v>
      </c>
      <c r="BL149" s="327">
        <f t="shared" si="146"/>
        <v>0</v>
      </c>
      <c r="BM149" s="327">
        <f t="shared" si="146"/>
        <v>0</v>
      </c>
      <c r="BN149" s="327">
        <f t="shared" si="146"/>
        <v>0</v>
      </c>
      <c r="BO149" s="327">
        <f t="shared" si="146"/>
        <v>0</v>
      </c>
      <c r="BP149" s="327">
        <f t="shared" si="146"/>
        <v>0</v>
      </c>
      <c r="BQ149" s="327">
        <f t="shared" si="146"/>
        <v>0</v>
      </c>
      <c r="BR149" s="327">
        <f t="shared" si="146"/>
        <v>0</v>
      </c>
      <c r="BS149" s="327">
        <f t="shared" si="146"/>
        <v>0</v>
      </c>
      <c r="BT149" s="327">
        <f t="shared" si="146"/>
        <v>0</v>
      </c>
      <c r="BU149" s="327">
        <f t="shared" si="146"/>
        <v>0</v>
      </c>
      <c r="BV149" s="327">
        <f t="shared" si="146"/>
        <v>0</v>
      </c>
      <c r="BW149" s="327">
        <f t="shared" ref="BW149:CA149" si="147" xml:space="preserve"> BW147 - BW148</f>
        <v>0</v>
      </c>
      <c r="BX149" s="327">
        <f t="shared" si="147"/>
        <v>0</v>
      </c>
      <c r="BY149" s="327">
        <f t="shared" si="147"/>
        <v>0</v>
      </c>
      <c r="BZ149" s="327">
        <f t="shared" si="147"/>
        <v>0</v>
      </c>
      <c r="CA149" s="327">
        <f t="shared" si="147"/>
        <v>0</v>
      </c>
    </row>
    <row r="150" spans="1:79" s="159" customFormat="1">
      <c r="A150" s="134"/>
      <c r="B150" s="135"/>
      <c r="C150" s="138"/>
      <c r="D150" s="410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54"/>
      <c r="AH150" s="254"/>
      <c r="AI150" s="254"/>
      <c r="AJ150" s="254"/>
      <c r="AK150" s="254"/>
      <c r="AL150" s="254"/>
      <c r="AM150" s="254"/>
      <c r="AN150" s="254"/>
      <c r="AO150" s="254"/>
      <c r="AP150" s="254"/>
      <c r="AQ150" s="254"/>
      <c r="AR150" s="254"/>
      <c r="AS150" s="254"/>
      <c r="AT150" s="254"/>
      <c r="AU150" s="254"/>
      <c r="AV150" s="254"/>
      <c r="AW150" s="254"/>
      <c r="AX150" s="254"/>
      <c r="AY150" s="254"/>
      <c r="AZ150" s="254"/>
      <c r="BA150" s="254"/>
      <c r="BB150" s="254"/>
      <c r="BC150" s="254"/>
      <c r="BD150" s="254"/>
      <c r="BE150" s="254"/>
      <c r="BF150" s="254"/>
      <c r="BG150" s="254"/>
      <c r="BH150" s="254"/>
      <c r="BI150" s="254"/>
      <c r="BJ150" s="254"/>
      <c r="BK150" s="254"/>
      <c r="BL150" s="254"/>
      <c r="BM150" s="254"/>
      <c r="BN150" s="254"/>
      <c r="BO150" s="254"/>
      <c r="BP150" s="254"/>
      <c r="BQ150" s="254"/>
      <c r="BR150" s="254"/>
      <c r="BS150" s="254"/>
      <c r="BT150" s="254"/>
      <c r="BU150" s="254"/>
      <c r="BV150" s="254"/>
      <c r="BW150" s="254"/>
      <c r="BX150" s="254"/>
      <c r="BY150" s="254"/>
      <c r="BZ150" s="254"/>
      <c r="CA150" s="254"/>
    </row>
    <row r="151" spans="1:79" s="312" customFormat="1">
      <c r="A151" s="284"/>
      <c r="B151" s="285"/>
      <c r="C151" s="365"/>
      <c r="D151" s="413"/>
      <c r="E151" s="351" t="str">
        <f xml:space="preserve"> Input!E$97</f>
        <v>Carbon price</v>
      </c>
      <c r="F151" s="351">
        <f xml:space="preserve"> Input!F$97</f>
        <v>43.5</v>
      </c>
      <c r="G151" s="351" t="str">
        <f xml:space="preserve"> Input!G$97</f>
        <v>£ per tonne CO2</v>
      </c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  <c r="AR151" s="351"/>
      <c r="AS151" s="351"/>
      <c r="AT151" s="351"/>
      <c r="AU151" s="351"/>
      <c r="AV151" s="351"/>
      <c r="AW151" s="351"/>
      <c r="AX151" s="351"/>
      <c r="AY151" s="351"/>
      <c r="AZ151" s="351"/>
      <c r="BA151" s="351"/>
      <c r="BB151" s="351"/>
      <c r="BC151" s="351"/>
      <c r="BD151" s="351"/>
      <c r="BE151" s="351"/>
      <c r="BF151" s="351"/>
      <c r="BG151" s="351"/>
      <c r="BH151" s="351"/>
      <c r="BI151" s="351"/>
      <c r="BJ151" s="351"/>
      <c r="BK151" s="351"/>
      <c r="BL151" s="351"/>
      <c r="BM151" s="351"/>
      <c r="BN151" s="351"/>
      <c r="BO151" s="351"/>
      <c r="BP151" s="351"/>
      <c r="BQ151" s="351"/>
      <c r="BR151" s="351"/>
      <c r="BS151" s="351"/>
      <c r="BT151" s="351"/>
      <c r="BU151" s="351"/>
      <c r="BV151" s="351"/>
      <c r="BW151" s="351"/>
      <c r="BX151" s="351"/>
      <c r="BY151" s="351"/>
      <c r="BZ151" s="351"/>
      <c r="CA151" s="351"/>
    </row>
    <row r="152" spans="1:79">
      <c r="E152" s="555" t="str">
        <f xml:space="preserve"> E$149</f>
        <v>Carbon emitted</v>
      </c>
      <c r="F152" s="555">
        <f t="shared" ref="F152:BQ152" si="148" xml:space="preserve"> F$149</f>
        <v>0</v>
      </c>
      <c r="G152" s="555" t="str">
        <f t="shared" si="148"/>
        <v>MMt CO2e</v>
      </c>
      <c r="H152" s="555">
        <f t="shared" si="148"/>
        <v>0.84268204758471577</v>
      </c>
      <c r="I152" s="555">
        <f t="shared" si="148"/>
        <v>0</v>
      </c>
      <c r="J152" s="555">
        <f t="shared" si="148"/>
        <v>0</v>
      </c>
      <c r="K152" s="555">
        <f t="shared" si="148"/>
        <v>0</v>
      </c>
      <c r="L152" s="555">
        <f t="shared" si="148"/>
        <v>0</v>
      </c>
      <c r="M152" s="555">
        <f t="shared" si="148"/>
        <v>0</v>
      </c>
      <c r="N152" s="555">
        <f t="shared" si="148"/>
        <v>0</v>
      </c>
      <c r="O152" s="555">
        <f t="shared" si="148"/>
        <v>0</v>
      </c>
      <c r="P152" s="555">
        <f t="shared" si="148"/>
        <v>0</v>
      </c>
      <c r="Q152" s="555">
        <f t="shared" si="148"/>
        <v>0</v>
      </c>
      <c r="R152" s="555">
        <f t="shared" si="148"/>
        <v>4.2105263157894757E-2</v>
      </c>
      <c r="S152" s="555">
        <f t="shared" si="148"/>
        <v>4.2105263157894757E-2</v>
      </c>
      <c r="T152" s="555">
        <f t="shared" si="148"/>
        <v>4.2220620043258883E-2</v>
      </c>
      <c r="U152" s="555">
        <f t="shared" si="148"/>
        <v>4.2105263157894757E-2</v>
      </c>
      <c r="V152" s="555">
        <f t="shared" si="148"/>
        <v>4.2105263157894757E-2</v>
      </c>
      <c r="W152" s="555">
        <f t="shared" si="148"/>
        <v>4.2105263157894757E-2</v>
      </c>
      <c r="X152" s="555">
        <f t="shared" si="148"/>
        <v>4.2220620043258883E-2</v>
      </c>
      <c r="Y152" s="555">
        <f t="shared" si="148"/>
        <v>4.2105263157894757E-2</v>
      </c>
      <c r="Z152" s="555">
        <f t="shared" si="148"/>
        <v>4.2105263157894757E-2</v>
      </c>
      <c r="AA152" s="555">
        <f t="shared" si="148"/>
        <v>4.2105263157894757E-2</v>
      </c>
      <c r="AB152" s="555">
        <f t="shared" si="148"/>
        <v>4.2220620043258883E-2</v>
      </c>
      <c r="AC152" s="555">
        <f t="shared" si="148"/>
        <v>4.2105263157894757E-2</v>
      </c>
      <c r="AD152" s="555">
        <f t="shared" si="148"/>
        <v>4.2105263157894757E-2</v>
      </c>
      <c r="AE152" s="555">
        <f t="shared" si="148"/>
        <v>4.2105263157894757E-2</v>
      </c>
      <c r="AF152" s="555">
        <f t="shared" si="148"/>
        <v>4.2220620043258883E-2</v>
      </c>
      <c r="AG152" s="555">
        <f t="shared" si="148"/>
        <v>4.2105263157894757E-2</v>
      </c>
      <c r="AH152" s="555">
        <f t="shared" si="148"/>
        <v>4.2105263157894757E-2</v>
      </c>
      <c r="AI152" s="555">
        <f t="shared" si="148"/>
        <v>4.2105263157894757E-2</v>
      </c>
      <c r="AJ152" s="555">
        <f t="shared" si="148"/>
        <v>4.2220620043258883E-2</v>
      </c>
      <c r="AK152" s="555">
        <f t="shared" si="148"/>
        <v>4.2105263157894757E-2</v>
      </c>
      <c r="AL152" s="555">
        <f t="shared" si="148"/>
        <v>0</v>
      </c>
      <c r="AM152" s="555">
        <f t="shared" si="148"/>
        <v>0</v>
      </c>
      <c r="AN152" s="555">
        <f t="shared" si="148"/>
        <v>0</v>
      </c>
      <c r="AO152" s="555">
        <f t="shared" si="148"/>
        <v>0</v>
      </c>
      <c r="AP152" s="555">
        <f t="shared" si="148"/>
        <v>0</v>
      </c>
      <c r="AQ152" s="555">
        <f t="shared" si="148"/>
        <v>0</v>
      </c>
      <c r="AR152" s="555">
        <f t="shared" si="148"/>
        <v>0</v>
      </c>
      <c r="AS152" s="555">
        <f t="shared" si="148"/>
        <v>0</v>
      </c>
      <c r="AT152" s="555">
        <f t="shared" si="148"/>
        <v>0</v>
      </c>
      <c r="AU152" s="555">
        <f t="shared" si="148"/>
        <v>0</v>
      </c>
      <c r="AV152" s="555">
        <f t="shared" si="148"/>
        <v>0</v>
      </c>
      <c r="AW152" s="555">
        <f t="shared" si="148"/>
        <v>0</v>
      </c>
      <c r="AX152" s="555">
        <f t="shared" si="148"/>
        <v>0</v>
      </c>
      <c r="AY152" s="555">
        <f t="shared" si="148"/>
        <v>0</v>
      </c>
      <c r="AZ152" s="555">
        <f t="shared" si="148"/>
        <v>0</v>
      </c>
      <c r="BA152" s="555">
        <f t="shared" si="148"/>
        <v>0</v>
      </c>
      <c r="BB152" s="555">
        <f t="shared" si="148"/>
        <v>0</v>
      </c>
      <c r="BC152" s="555">
        <f t="shared" si="148"/>
        <v>0</v>
      </c>
      <c r="BD152" s="555">
        <f t="shared" si="148"/>
        <v>0</v>
      </c>
      <c r="BE152" s="555">
        <f t="shared" si="148"/>
        <v>0</v>
      </c>
      <c r="BF152" s="555">
        <f t="shared" si="148"/>
        <v>0</v>
      </c>
      <c r="BG152" s="555">
        <f t="shared" si="148"/>
        <v>0</v>
      </c>
      <c r="BH152" s="555">
        <f t="shared" si="148"/>
        <v>0</v>
      </c>
      <c r="BI152" s="555">
        <f t="shared" si="148"/>
        <v>0</v>
      </c>
      <c r="BJ152" s="555">
        <f t="shared" si="148"/>
        <v>0</v>
      </c>
      <c r="BK152" s="555">
        <f t="shared" si="148"/>
        <v>0</v>
      </c>
      <c r="BL152" s="555">
        <f t="shared" si="148"/>
        <v>0</v>
      </c>
      <c r="BM152" s="555">
        <f t="shared" si="148"/>
        <v>0</v>
      </c>
      <c r="BN152" s="555">
        <f t="shared" si="148"/>
        <v>0</v>
      </c>
      <c r="BO152" s="555">
        <f t="shared" si="148"/>
        <v>0</v>
      </c>
      <c r="BP152" s="555">
        <f t="shared" si="148"/>
        <v>0</v>
      </c>
      <c r="BQ152" s="555">
        <f t="shared" si="148"/>
        <v>0</v>
      </c>
      <c r="BR152" s="555">
        <f t="shared" ref="BR152:CA152" si="149" xml:space="preserve"> BR$149</f>
        <v>0</v>
      </c>
      <c r="BS152" s="555">
        <f t="shared" si="149"/>
        <v>0</v>
      </c>
      <c r="BT152" s="555">
        <f t="shared" si="149"/>
        <v>0</v>
      </c>
      <c r="BU152" s="555">
        <f t="shared" si="149"/>
        <v>0</v>
      </c>
      <c r="BV152" s="555">
        <f t="shared" si="149"/>
        <v>0</v>
      </c>
      <c r="BW152" s="555">
        <f t="shared" si="149"/>
        <v>0</v>
      </c>
      <c r="BX152" s="555">
        <f t="shared" si="149"/>
        <v>0</v>
      </c>
      <c r="BY152" s="555">
        <f t="shared" si="149"/>
        <v>0</v>
      </c>
      <c r="BZ152" s="555">
        <f t="shared" si="149"/>
        <v>0</v>
      </c>
      <c r="CA152" s="555">
        <f t="shared" si="149"/>
        <v>0</v>
      </c>
    </row>
    <row r="153" spans="1:79" s="176" customFormat="1">
      <c r="A153" s="341"/>
      <c r="B153" s="341"/>
      <c r="C153" s="342"/>
      <c r="D153" s="654"/>
      <c r="E153" s="343" t="str">
        <f xml:space="preserve"> Esc!E$26</f>
        <v>Indexation factor - opcost</v>
      </c>
      <c r="F153" s="343">
        <f xml:space="preserve"> Esc!F$26</f>
        <v>0</v>
      </c>
      <c r="G153" s="343" t="str">
        <f xml:space="preserve"> Esc!G$26</f>
        <v>factor</v>
      </c>
      <c r="H153" s="343">
        <f xml:space="preserve"> Esc!H$26</f>
        <v>0</v>
      </c>
      <c r="I153" s="343">
        <f xml:space="preserve"> Esc!I$26</f>
        <v>0</v>
      </c>
      <c r="J153" s="343">
        <f xml:space="preserve"> Esc!J$26</f>
        <v>1</v>
      </c>
      <c r="K153" s="343">
        <f xml:space="preserve"> Esc!K$26</f>
        <v>1</v>
      </c>
      <c r="L153" s="343">
        <f xml:space="preserve"> Esc!L$26</f>
        <v>1</v>
      </c>
      <c r="M153" s="343">
        <f xml:space="preserve"> Esc!M$26</f>
        <v>1</v>
      </c>
      <c r="N153" s="343">
        <f xml:space="preserve"> Esc!N$26</f>
        <v>1</v>
      </c>
      <c r="O153" s="343">
        <f xml:space="preserve"> Esc!O$26</f>
        <v>1</v>
      </c>
      <c r="P153" s="343">
        <f xml:space="preserve"> Esc!P$26</f>
        <v>1</v>
      </c>
      <c r="Q153" s="343">
        <f xml:space="preserve"> Esc!Q$26</f>
        <v>1</v>
      </c>
      <c r="R153" s="343">
        <f xml:space="preserve"> Esc!R$26</f>
        <v>1</v>
      </c>
      <c r="S153" s="343">
        <f xml:space="preserve"> Esc!S$26</f>
        <v>1</v>
      </c>
      <c r="T153" s="343">
        <f xml:space="preserve"> Esc!T$26</f>
        <v>1</v>
      </c>
      <c r="U153" s="343">
        <f xml:space="preserve"> Esc!U$26</f>
        <v>1</v>
      </c>
      <c r="V153" s="343">
        <f xml:space="preserve"> Esc!V$26</f>
        <v>1</v>
      </c>
      <c r="W153" s="343">
        <f xml:space="preserve"> Esc!W$26</f>
        <v>1</v>
      </c>
      <c r="X153" s="343">
        <f xml:space="preserve"> Esc!X$26</f>
        <v>1</v>
      </c>
      <c r="Y153" s="343">
        <f xml:space="preserve"> Esc!Y$26</f>
        <v>1</v>
      </c>
      <c r="Z153" s="343">
        <f xml:space="preserve"> Esc!Z$26</f>
        <v>1</v>
      </c>
      <c r="AA153" s="343">
        <f xml:space="preserve"> Esc!AA$26</f>
        <v>1</v>
      </c>
      <c r="AB153" s="343">
        <f xml:space="preserve"> Esc!AB$26</f>
        <v>1</v>
      </c>
      <c r="AC153" s="343">
        <f xml:space="preserve"> Esc!AC$26</f>
        <v>1</v>
      </c>
      <c r="AD153" s="343">
        <f xml:space="preserve"> Esc!AD$26</f>
        <v>1</v>
      </c>
      <c r="AE153" s="343">
        <f xml:space="preserve"> Esc!AE$26</f>
        <v>1</v>
      </c>
      <c r="AF153" s="343">
        <f xml:space="preserve"> Esc!AF$26</f>
        <v>1</v>
      </c>
      <c r="AG153" s="343">
        <f xml:space="preserve"> Esc!AG$26</f>
        <v>1</v>
      </c>
      <c r="AH153" s="343">
        <f xml:space="preserve"> Esc!AH$26</f>
        <v>1</v>
      </c>
      <c r="AI153" s="343">
        <f xml:space="preserve"> Esc!AI$26</f>
        <v>1</v>
      </c>
      <c r="AJ153" s="343">
        <f xml:space="preserve"> Esc!AJ$26</f>
        <v>1</v>
      </c>
      <c r="AK153" s="343">
        <f xml:space="preserve"> Esc!AK$26</f>
        <v>1</v>
      </c>
      <c r="AL153" s="343">
        <f xml:space="preserve"> Esc!AL$26</f>
        <v>1</v>
      </c>
      <c r="AM153" s="343">
        <f xml:space="preserve"> Esc!AM$26</f>
        <v>1</v>
      </c>
      <c r="AN153" s="343">
        <f xml:space="preserve"> Esc!AN$26</f>
        <v>1</v>
      </c>
      <c r="AO153" s="343">
        <f xml:space="preserve"> Esc!AO$26</f>
        <v>1</v>
      </c>
      <c r="AP153" s="343">
        <f xml:space="preserve"> Esc!AP$26</f>
        <v>1</v>
      </c>
      <c r="AQ153" s="343">
        <f xml:space="preserve"> Esc!AQ$26</f>
        <v>1</v>
      </c>
      <c r="AR153" s="343">
        <f xml:space="preserve"> Esc!AR$26</f>
        <v>1</v>
      </c>
      <c r="AS153" s="343">
        <f xml:space="preserve"> Esc!AS$26</f>
        <v>1</v>
      </c>
      <c r="AT153" s="343">
        <f xml:space="preserve"> Esc!AT$26</f>
        <v>1</v>
      </c>
      <c r="AU153" s="343">
        <f xml:space="preserve"> Esc!AU$26</f>
        <v>1</v>
      </c>
      <c r="AV153" s="343">
        <f xml:space="preserve"> Esc!AV$26</f>
        <v>1</v>
      </c>
      <c r="AW153" s="343">
        <f xml:space="preserve"> Esc!AW$26</f>
        <v>1</v>
      </c>
      <c r="AX153" s="343">
        <f xml:space="preserve"> Esc!AX$26</f>
        <v>1</v>
      </c>
      <c r="AY153" s="343">
        <f xml:space="preserve"> Esc!AY$26</f>
        <v>1</v>
      </c>
      <c r="AZ153" s="343">
        <f xml:space="preserve"> Esc!AZ$26</f>
        <v>1</v>
      </c>
      <c r="BA153" s="343">
        <f xml:space="preserve"> Esc!BA$26</f>
        <v>1</v>
      </c>
      <c r="BB153" s="343">
        <f xml:space="preserve"> Esc!BB$26</f>
        <v>1</v>
      </c>
      <c r="BC153" s="343">
        <f xml:space="preserve"> Esc!BC$26</f>
        <v>1</v>
      </c>
      <c r="BD153" s="343">
        <f xml:space="preserve"> Esc!BD$26</f>
        <v>1</v>
      </c>
      <c r="BE153" s="343">
        <f xml:space="preserve"> Esc!BE$26</f>
        <v>1</v>
      </c>
      <c r="BF153" s="343">
        <f xml:space="preserve"> Esc!BF$26</f>
        <v>1</v>
      </c>
      <c r="BG153" s="343">
        <f xml:space="preserve"> Esc!BG$26</f>
        <v>1</v>
      </c>
      <c r="BH153" s="343">
        <f xml:space="preserve"> Esc!BH$26</f>
        <v>1</v>
      </c>
      <c r="BI153" s="343">
        <f xml:space="preserve"> Esc!BI$26</f>
        <v>1</v>
      </c>
      <c r="BJ153" s="343">
        <f xml:space="preserve"> Esc!BJ$26</f>
        <v>1</v>
      </c>
      <c r="BK153" s="343">
        <f xml:space="preserve"> Esc!BK$26</f>
        <v>1</v>
      </c>
      <c r="BL153" s="343">
        <f xml:space="preserve"> Esc!BL$26</f>
        <v>1</v>
      </c>
      <c r="BM153" s="343">
        <f xml:space="preserve"> Esc!BM$26</f>
        <v>1</v>
      </c>
      <c r="BN153" s="343">
        <f xml:space="preserve"> Esc!BN$26</f>
        <v>1</v>
      </c>
      <c r="BO153" s="343">
        <f xml:space="preserve"> Esc!BO$26</f>
        <v>1</v>
      </c>
      <c r="BP153" s="343">
        <f xml:space="preserve"> Esc!BP$26</f>
        <v>1</v>
      </c>
      <c r="BQ153" s="343">
        <f xml:space="preserve"> Esc!BQ$26</f>
        <v>1</v>
      </c>
      <c r="BR153" s="343">
        <f xml:space="preserve"> Esc!BR$26</f>
        <v>1</v>
      </c>
      <c r="BS153" s="343">
        <f xml:space="preserve"> Esc!BS$26</f>
        <v>1</v>
      </c>
      <c r="BT153" s="343">
        <f xml:space="preserve"> Esc!BT$26</f>
        <v>1</v>
      </c>
      <c r="BU153" s="343">
        <f xml:space="preserve"> Esc!BU$26</f>
        <v>1</v>
      </c>
      <c r="BV153" s="343">
        <f xml:space="preserve"> Esc!BV$26</f>
        <v>1</v>
      </c>
      <c r="BW153" s="343">
        <f xml:space="preserve"> Esc!BW$26</f>
        <v>1</v>
      </c>
      <c r="BX153" s="343">
        <f xml:space="preserve"> Esc!BX$26</f>
        <v>1</v>
      </c>
      <c r="BY153" s="343">
        <f xml:space="preserve"> Esc!BY$26</f>
        <v>1</v>
      </c>
      <c r="BZ153" s="343">
        <f xml:space="preserve"> Esc!BZ$26</f>
        <v>1</v>
      </c>
      <c r="CA153" s="343">
        <f xml:space="preserve"> Esc!CA$26</f>
        <v>1</v>
      </c>
    </row>
    <row r="154" spans="1:79" s="721" customFormat="1">
      <c r="A154" s="718"/>
      <c r="B154" s="718"/>
      <c r="C154" s="719"/>
      <c r="D154" s="720"/>
      <c r="E154" s="721" t="s">
        <v>603</v>
      </c>
      <c r="G154" s="721" t="s">
        <v>560</v>
      </c>
      <c r="H154" s="721">
        <f xml:space="preserve"> SUM(J154:CA154)</f>
        <v>36.656669069935127</v>
      </c>
      <c r="J154" s="721">
        <f xml:space="preserve"> $F151 * J152 * J153</f>
        <v>0</v>
      </c>
      <c r="K154" s="721">
        <f t="shared" ref="K154:BV154" si="150" xml:space="preserve"> $F151 * K152 * K153</f>
        <v>0</v>
      </c>
      <c r="L154" s="721">
        <f t="shared" si="150"/>
        <v>0</v>
      </c>
      <c r="M154" s="721">
        <f t="shared" si="150"/>
        <v>0</v>
      </c>
      <c r="N154" s="721">
        <f t="shared" si="150"/>
        <v>0</v>
      </c>
      <c r="O154" s="721">
        <f t="shared" si="150"/>
        <v>0</v>
      </c>
      <c r="P154" s="721">
        <f t="shared" si="150"/>
        <v>0</v>
      </c>
      <c r="Q154" s="721">
        <f t="shared" si="150"/>
        <v>0</v>
      </c>
      <c r="R154" s="721">
        <f t="shared" si="150"/>
        <v>1.8315789473684219</v>
      </c>
      <c r="S154" s="721">
        <f t="shared" si="150"/>
        <v>1.8315789473684219</v>
      </c>
      <c r="T154" s="721">
        <f t="shared" si="150"/>
        <v>1.8365969718817614</v>
      </c>
      <c r="U154" s="721">
        <f t="shared" si="150"/>
        <v>1.8315789473684219</v>
      </c>
      <c r="V154" s="721">
        <f t="shared" si="150"/>
        <v>1.8315789473684219</v>
      </c>
      <c r="W154" s="721">
        <f t="shared" si="150"/>
        <v>1.8315789473684219</v>
      </c>
      <c r="X154" s="721">
        <f t="shared" si="150"/>
        <v>1.8365969718817614</v>
      </c>
      <c r="Y154" s="721">
        <f t="shared" si="150"/>
        <v>1.8315789473684219</v>
      </c>
      <c r="Z154" s="721">
        <f t="shared" si="150"/>
        <v>1.8315789473684219</v>
      </c>
      <c r="AA154" s="721">
        <f t="shared" si="150"/>
        <v>1.8315789473684219</v>
      </c>
      <c r="AB154" s="721">
        <f t="shared" si="150"/>
        <v>1.8365969718817614</v>
      </c>
      <c r="AC154" s="721">
        <f t="shared" si="150"/>
        <v>1.8315789473684219</v>
      </c>
      <c r="AD154" s="721">
        <f t="shared" si="150"/>
        <v>1.8315789473684219</v>
      </c>
      <c r="AE154" s="721">
        <f t="shared" si="150"/>
        <v>1.8315789473684219</v>
      </c>
      <c r="AF154" s="721">
        <f t="shared" si="150"/>
        <v>1.8365969718817614</v>
      </c>
      <c r="AG154" s="721">
        <f t="shared" si="150"/>
        <v>1.8315789473684219</v>
      </c>
      <c r="AH154" s="721">
        <f t="shared" si="150"/>
        <v>1.8315789473684219</v>
      </c>
      <c r="AI154" s="721">
        <f t="shared" si="150"/>
        <v>1.8315789473684219</v>
      </c>
      <c r="AJ154" s="721">
        <f t="shared" si="150"/>
        <v>1.8365969718817614</v>
      </c>
      <c r="AK154" s="721">
        <f t="shared" si="150"/>
        <v>1.8315789473684219</v>
      </c>
      <c r="AL154" s="721">
        <f t="shared" si="150"/>
        <v>0</v>
      </c>
      <c r="AM154" s="721">
        <f t="shared" si="150"/>
        <v>0</v>
      </c>
      <c r="AN154" s="721">
        <f t="shared" si="150"/>
        <v>0</v>
      </c>
      <c r="AO154" s="721">
        <f t="shared" si="150"/>
        <v>0</v>
      </c>
      <c r="AP154" s="721">
        <f t="shared" si="150"/>
        <v>0</v>
      </c>
      <c r="AQ154" s="721">
        <f t="shared" si="150"/>
        <v>0</v>
      </c>
      <c r="AR154" s="721">
        <f t="shared" si="150"/>
        <v>0</v>
      </c>
      <c r="AS154" s="721">
        <f t="shared" si="150"/>
        <v>0</v>
      </c>
      <c r="AT154" s="721">
        <f t="shared" si="150"/>
        <v>0</v>
      </c>
      <c r="AU154" s="721">
        <f t="shared" si="150"/>
        <v>0</v>
      </c>
      <c r="AV154" s="721">
        <f t="shared" si="150"/>
        <v>0</v>
      </c>
      <c r="AW154" s="721">
        <f t="shared" si="150"/>
        <v>0</v>
      </c>
      <c r="AX154" s="721">
        <f t="shared" si="150"/>
        <v>0</v>
      </c>
      <c r="AY154" s="721">
        <f t="shared" si="150"/>
        <v>0</v>
      </c>
      <c r="AZ154" s="721">
        <f t="shared" si="150"/>
        <v>0</v>
      </c>
      <c r="BA154" s="721">
        <f t="shared" si="150"/>
        <v>0</v>
      </c>
      <c r="BB154" s="721">
        <f t="shared" si="150"/>
        <v>0</v>
      </c>
      <c r="BC154" s="721">
        <f t="shared" si="150"/>
        <v>0</v>
      </c>
      <c r="BD154" s="721">
        <f t="shared" si="150"/>
        <v>0</v>
      </c>
      <c r="BE154" s="721">
        <f t="shared" si="150"/>
        <v>0</v>
      </c>
      <c r="BF154" s="721">
        <f t="shared" si="150"/>
        <v>0</v>
      </c>
      <c r="BG154" s="721">
        <f t="shared" si="150"/>
        <v>0</v>
      </c>
      <c r="BH154" s="721">
        <f t="shared" si="150"/>
        <v>0</v>
      </c>
      <c r="BI154" s="721">
        <f t="shared" si="150"/>
        <v>0</v>
      </c>
      <c r="BJ154" s="721">
        <f t="shared" si="150"/>
        <v>0</v>
      </c>
      <c r="BK154" s="721">
        <f t="shared" si="150"/>
        <v>0</v>
      </c>
      <c r="BL154" s="721">
        <f t="shared" si="150"/>
        <v>0</v>
      </c>
      <c r="BM154" s="721">
        <f t="shared" si="150"/>
        <v>0</v>
      </c>
      <c r="BN154" s="721">
        <f t="shared" si="150"/>
        <v>0</v>
      </c>
      <c r="BO154" s="721">
        <f t="shared" si="150"/>
        <v>0</v>
      </c>
      <c r="BP154" s="721">
        <f t="shared" si="150"/>
        <v>0</v>
      </c>
      <c r="BQ154" s="721">
        <f t="shared" si="150"/>
        <v>0</v>
      </c>
      <c r="BR154" s="721">
        <f t="shared" si="150"/>
        <v>0</v>
      </c>
      <c r="BS154" s="721">
        <f t="shared" si="150"/>
        <v>0</v>
      </c>
      <c r="BT154" s="721">
        <f t="shared" si="150"/>
        <v>0</v>
      </c>
      <c r="BU154" s="721">
        <f t="shared" si="150"/>
        <v>0</v>
      </c>
      <c r="BV154" s="721">
        <f t="shared" si="150"/>
        <v>0</v>
      </c>
      <c r="BW154" s="721">
        <f t="shared" ref="BW154:CA154" si="151" xml:space="preserve"> $F151 * BW152 * BW153</f>
        <v>0</v>
      </c>
      <c r="BX154" s="721">
        <f t="shared" si="151"/>
        <v>0</v>
      </c>
      <c r="BY154" s="721">
        <f t="shared" si="151"/>
        <v>0</v>
      </c>
      <c r="BZ154" s="721">
        <f t="shared" si="151"/>
        <v>0</v>
      </c>
      <c r="CA154" s="721">
        <f t="shared" si="151"/>
        <v>0</v>
      </c>
    </row>
    <row r="155" spans="1:79" s="176" customFormat="1">
      <c r="A155" s="341"/>
      <c r="B155" s="341"/>
      <c r="C155" s="342"/>
      <c r="D155" s="654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  <c r="AO155" s="343"/>
      <c r="AP155" s="343"/>
      <c r="AQ155" s="343"/>
      <c r="AR155" s="343"/>
      <c r="AS155" s="343"/>
      <c r="AT155" s="343"/>
      <c r="AU155" s="343"/>
      <c r="AV155" s="343"/>
      <c r="AW155" s="343"/>
      <c r="AX155" s="343"/>
      <c r="AY155" s="343"/>
      <c r="AZ155" s="343"/>
      <c r="BA155" s="343"/>
      <c r="BB155" s="343"/>
      <c r="BC155" s="343"/>
      <c r="BD155" s="343"/>
      <c r="BE155" s="343"/>
      <c r="BF155" s="343"/>
      <c r="BG155" s="343"/>
      <c r="BH155" s="343"/>
      <c r="BI155" s="343"/>
      <c r="BJ155" s="343"/>
      <c r="BK155" s="343"/>
      <c r="BL155" s="343"/>
      <c r="BM155" s="343"/>
      <c r="BN155" s="343"/>
      <c r="BO155" s="343"/>
      <c r="BP155" s="343"/>
      <c r="BQ155" s="343"/>
      <c r="BR155" s="343"/>
      <c r="BS155" s="343"/>
      <c r="BT155" s="343"/>
      <c r="BU155" s="343"/>
      <c r="BV155" s="343"/>
      <c r="BW155" s="343"/>
      <c r="BX155" s="343"/>
      <c r="BY155" s="343"/>
      <c r="BZ155" s="343"/>
      <c r="CA155" s="343"/>
    </row>
    <row r="156" spans="1:79">
      <c r="B156" s="1" t="s">
        <v>695</v>
      </c>
    </row>
    <row r="157" spans="1:79" s="312" customFormat="1">
      <c r="A157" s="284"/>
      <c r="B157" s="285"/>
      <c r="C157" s="365"/>
      <c r="E157" s="351" t="str">
        <f xml:space="preserve"> Input!E$100</f>
        <v>CO2 transport and storage tariff</v>
      </c>
      <c r="F157" s="351">
        <f xml:space="preserve"> Input!F$100</f>
        <v>0</v>
      </c>
      <c r="G157" s="351" t="str">
        <f xml:space="preserve"> Input!G$100</f>
        <v>£ per tonne CO2</v>
      </c>
    </row>
    <row r="158" spans="1:79">
      <c r="E158" s="555" t="str">
        <f xml:space="preserve"> E$145</f>
        <v>Carbon captured &amp; stored</v>
      </c>
      <c r="F158" s="555">
        <f t="shared" ref="F158:BQ158" si="152" xml:space="preserve"> F$145</f>
        <v>0</v>
      </c>
      <c r="G158" s="555" t="str">
        <f t="shared" si="152"/>
        <v>MMt CO2e</v>
      </c>
      <c r="H158" s="555">
        <f t="shared" si="152"/>
        <v>16.010958904109593</v>
      </c>
      <c r="I158" s="555">
        <f t="shared" si="152"/>
        <v>0</v>
      </c>
      <c r="J158" s="555">
        <f t="shared" si="152"/>
        <v>0</v>
      </c>
      <c r="K158" s="555">
        <f t="shared" si="152"/>
        <v>0</v>
      </c>
      <c r="L158" s="555">
        <f t="shared" si="152"/>
        <v>0</v>
      </c>
      <c r="M158" s="555">
        <f t="shared" si="152"/>
        <v>0</v>
      </c>
      <c r="N158" s="555">
        <f t="shared" si="152"/>
        <v>0</v>
      </c>
      <c r="O158" s="555">
        <f t="shared" si="152"/>
        <v>0</v>
      </c>
      <c r="P158" s="555">
        <f t="shared" si="152"/>
        <v>0</v>
      </c>
      <c r="Q158" s="555">
        <f t="shared" si="152"/>
        <v>0</v>
      </c>
      <c r="R158" s="555">
        <f t="shared" si="152"/>
        <v>0.80000000000000016</v>
      </c>
      <c r="S158" s="555">
        <f t="shared" si="152"/>
        <v>0.80000000000000016</v>
      </c>
      <c r="T158" s="555">
        <f t="shared" si="152"/>
        <v>0.802191780821918</v>
      </c>
      <c r="U158" s="555">
        <f t="shared" si="152"/>
        <v>0.80000000000000016</v>
      </c>
      <c r="V158" s="555">
        <f t="shared" si="152"/>
        <v>0.80000000000000016</v>
      </c>
      <c r="W158" s="555">
        <f t="shared" si="152"/>
        <v>0.80000000000000016</v>
      </c>
      <c r="X158" s="555">
        <f t="shared" si="152"/>
        <v>0.802191780821918</v>
      </c>
      <c r="Y158" s="555">
        <f t="shared" si="152"/>
        <v>0.80000000000000016</v>
      </c>
      <c r="Z158" s="555">
        <f t="shared" si="152"/>
        <v>0.80000000000000016</v>
      </c>
      <c r="AA158" s="555">
        <f t="shared" si="152"/>
        <v>0.80000000000000016</v>
      </c>
      <c r="AB158" s="555">
        <f t="shared" si="152"/>
        <v>0.802191780821918</v>
      </c>
      <c r="AC158" s="555">
        <f t="shared" si="152"/>
        <v>0.80000000000000016</v>
      </c>
      <c r="AD158" s="555">
        <f t="shared" si="152"/>
        <v>0.80000000000000016</v>
      </c>
      <c r="AE158" s="555">
        <f t="shared" si="152"/>
        <v>0.80000000000000016</v>
      </c>
      <c r="AF158" s="555">
        <f t="shared" si="152"/>
        <v>0.802191780821918</v>
      </c>
      <c r="AG158" s="555">
        <f t="shared" si="152"/>
        <v>0.80000000000000016</v>
      </c>
      <c r="AH158" s="555">
        <f t="shared" si="152"/>
        <v>0.80000000000000016</v>
      </c>
      <c r="AI158" s="555">
        <f t="shared" si="152"/>
        <v>0.80000000000000016</v>
      </c>
      <c r="AJ158" s="555">
        <f t="shared" si="152"/>
        <v>0.802191780821918</v>
      </c>
      <c r="AK158" s="555">
        <f t="shared" si="152"/>
        <v>0.80000000000000016</v>
      </c>
      <c r="AL158" s="555">
        <f t="shared" si="152"/>
        <v>0</v>
      </c>
      <c r="AM158" s="555">
        <f t="shared" si="152"/>
        <v>0</v>
      </c>
      <c r="AN158" s="555">
        <f t="shared" si="152"/>
        <v>0</v>
      </c>
      <c r="AO158" s="555">
        <f t="shared" si="152"/>
        <v>0</v>
      </c>
      <c r="AP158" s="555">
        <f t="shared" si="152"/>
        <v>0</v>
      </c>
      <c r="AQ158" s="555">
        <f t="shared" si="152"/>
        <v>0</v>
      </c>
      <c r="AR158" s="555">
        <f t="shared" si="152"/>
        <v>0</v>
      </c>
      <c r="AS158" s="555">
        <f t="shared" si="152"/>
        <v>0</v>
      </c>
      <c r="AT158" s="555">
        <f t="shared" si="152"/>
        <v>0</v>
      </c>
      <c r="AU158" s="555">
        <f t="shared" si="152"/>
        <v>0</v>
      </c>
      <c r="AV158" s="555">
        <f t="shared" si="152"/>
        <v>0</v>
      </c>
      <c r="AW158" s="555">
        <f t="shared" si="152"/>
        <v>0</v>
      </c>
      <c r="AX158" s="555">
        <f t="shared" si="152"/>
        <v>0</v>
      </c>
      <c r="AY158" s="555">
        <f t="shared" si="152"/>
        <v>0</v>
      </c>
      <c r="AZ158" s="555">
        <f t="shared" si="152"/>
        <v>0</v>
      </c>
      <c r="BA158" s="555">
        <f t="shared" si="152"/>
        <v>0</v>
      </c>
      <c r="BB158" s="555">
        <f t="shared" si="152"/>
        <v>0</v>
      </c>
      <c r="BC158" s="555">
        <f t="shared" si="152"/>
        <v>0</v>
      </c>
      <c r="BD158" s="555">
        <f t="shared" si="152"/>
        <v>0</v>
      </c>
      <c r="BE158" s="555">
        <f t="shared" si="152"/>
        <v>0</v>
      </c>
      <c r="BF158" s="555">
        <f t="shared" si="152"/>
        <v>0</v>
      </c>
      <c r="BG158" s="555">
        <f t="shared" si="152"/>
        <v>0</v>
      </c>
      <c r="BH158" s="555">
        <f t="shared" si="152"/>
        <v>0</v>
      </c>
      <c r="BI158" s="555">
        <f t="shared" si="152"/>
        <v>0</v>
      </c>
      <c r="BJ158" s="555">
        <f t="shared" si="152"/>
        <v>0</v>
      </c>
      <c r="BK158" s="555">
        <f t="shared" si="152"/>
        <v>0</v>
      </c>
      <c r="BL158" s="555">
        <f t="shared" si="152"/>
        <v>0</v>
      </c>
      <c r="BM158" s="555">
        <f t="shared" si="152"/>
        <v>0</v>
      </c>
      <c r="BN158" s="555">
        <f t="shared" si="152"/>
        <v>0</v>
      </c>
      <c r="BO158" s="555">
        <f t="shared" si="152"/>
        <v>0</v>
      </c>
      <c r="BP158" s="555">
        <f t="shared" si="152"/>
        <v>0</v>
      </c>
      <c r="BQ158" s="555">
        <f t="shared" si="152"/>
        <v>0</v>
      </c>
      <c r="BR158" s="555">
        <f t="shared" ref="BR158:CA158" si="153" xml:space="preserve"> BR$145</f>
        <v>0</v>
      </c>
      <c r="BS158" s="555">
        <f t="shared" si="153"/>
        <v>0</v>
      </c>
      <c r="BT158" s="555">
        <f t="shared" si="153"/>
        <v>0</v>
      </c>
      <c r="BU158" s="555">
        <f t="shared" si="153"/>
        <v>0</v>
      </c>
      <c r="BV158" s="555">
        <f t="shared" si="153"/>
        <v>0</v>
      </c>
      <c r="BW158" s="555">
        <f t="shared" si="153"/>
        <v>0</v>
      </c>
      <c r="BX158" s="555">
        <f t="shared" si="153"/>
        <v>0</v>
      </c>
      <c r="BY158" s="555">
        <f t="shared" si="153"/>
        <v>0</v>
      </c>
      <c r="BZ158" s="555">
        <f t="shared" si="153"/>
        <v>0</v>
      </c>
      <c r="CA158" s="555">
        <f t="shared" si="153"/>
        <v>0</v>
      </c>
    </row>
    <row r="159" spans="1:79" s="176" customFormat="1">
      <c r="A159" s="341"/>
      <c r="B159" s="341"/>
      <c r="C159" s="342"/>
      <c r="D159" s="654"/>
      <c r="E159" s="343" t="str">
        <f xml:space="preserve"> Esc!E$26</f>
        <v>Indexation factor - opcost</v>
      </c>
      <c r="F159" s="343">
        <f xml:space="preserve"> Esc!F$26</f>
        <v>0</v>
      </c>
      <c r="G159" s="343" t="str">
        <f xml:space="preserve"> Esc!G$26</f>
        <v>factor</v>
      </c>
      <c r="H159" s="343">
        <f xml:space="preserve"> Esc!H$26</f>
        <v>0</v>
      </c>
      <c r="I159" s="343">
        <f xml:space="preserve"> Esc!I$26</f>
        <v>0</v>
      </c>
      <c r="J159" s="343">
        <f xml:space="preserve"> Esc!J$26</f>
        <v>1</v>
      </c>
      <c r="K159" s="343">
        <f xml:space="preserve"> Esc!K$26</f>
        <v>1</v>
      </c>
      <c r="L159" s="343">
        <f xml:space="preserve"> Esc!L$26</f>
        <v>1</v>
      </c>
      <c r="M159" s="343">
        <f xml:space="preserve"> Esc!M$26</f>
        <v>1</v>
      </c>
      <c r="N159" s="343">
        <f xml:space="preserve"> Esc!N$26</f>
        <v>1</v>
      </c>
      <c r="O159" s="343">
        <f xml:space="preserve"> Esc!O$26</f>
        <v>1</v>
      </c>
      <c r="P159" s="343">
        <f xml:space="preserve"> Esc!P$26</f>
        <v>1</v>
      </c>
      <c r="Q159" s="343">
        <f xml:space="preserve"> Esc!Q$26</f>
        <v>1</v>
      </c>
      <c r="R159" s="343">
        <f xml:space="preserve"> Esc!R$26</f>
        <v>1</v>
      </c>
      <c r="S159" s="343">
        <f xml:space="preserve"> Esc!S$26</f>
        <v>1</v>
      </c>
      <c r="T159" s="343">
        <f xml:space="preserve"> Esc!T$26</f>
        <v>1</v>
      </c>
      <c r="U159" s="343">
        <f xml:space="preserve"> Esc!U$26</f>
        <v>1</v>
      </c>
      <c r="V159" s="343">
        <f xml:space="preserve"> Esc!V$26</f>
        <v>1</v>
      </c>
      <c r="W159" s="343">
        <f xml:space="preserve"> Esc!W$26</f>
        <v>1</v>
      </c>
      <c r="X159" s="343">
        <f xml:space="preserve"> Esc!X$26</f>
        <v>1</v>
      </c>
      <c r="Y159" s="343">
        <f xml:space="preserve"> Esc!Y$26</f>
        <v>1</v>
      </c>
      <c r="Z159" s="343">
        <f xml:space="preserve"> Esc!Z$26</f>
        <v>1</v>
      </c>
      <c r="AA159" s="343">
        <f xml:space="preserve"> Esc!AA$26</f>
        <v>1</v>
      </c>
      <c r="AB159" s="343">
        <f xml:space="preserve"> Esc!AB$26</f>
        <v>1</v>
      </c>
      <c r="AC159" s="343">
        <f xml:space="preserve"> Esc!AC$26</f>
        <v>1</v>
      </c>
      <c r="AD159" s="343">
        <f xml:space="preserve"> Esc!AD$26</f>
        <v>1</v>
      </c>
      <c r="AE159" s="343">
        <f xml:space="preserve"> Esc!AE$26</f>
        <v>1</v>
      </c>
      <c r="AF159" s="343">
        <f xml:space="preserve"> Esc!AF$26</f>
        <v>1</v>
      </c>
      <c r="AG159" s="343">
        <f xml:space="preserve"> Esc!AG$26</f>
        <v>1</v>
      </c>
      <c r="AH159" s="343">
        <f xml:space="preserve"> Esc!AH$26</f>
        <v>1</v>
      </c>
      <c r="AI159" s="343">
        <f xml:space="preserve"> Esc!AI$26</f>
        <v>1</v>
      </c>
      <c r="AJ159" s="343">
        <f xml:space="preserve"> Esc!AJ$26</f>
        <v>1</v>
      </c>
      <c r="AK159" s="343">
        <f xml:space="preserve"> Esc!AK$26</f>
        <v>1</v>
      </c>
      <c r="AL159" s="343">
        <f xml:space="preserve"> Esc!AL$26</f>
        <v>1</v>
      </c>
      <c r="AM159" s="343">
        <f xml:space="preserve"> Esc!AM$26</f>
        <v>1</v>
      </c>
      <c r="AN159" s="343">
        <f xml:space="preserve"> Esc!AN$26</f>
        <v>1</v>
      </c>
      <c r="AO159" s="343">
        <f xml:space="preserve"> Esc!AO$26</f>
        <v>1</v>
      </c>
      <c r="AP159" s="343">
        <f xml:space="preserve"> Esc!AP$26</f>
        <v>1</v>
      </c>
      <c r="AQ159" s="343">
        <f xml:space="preserve"> Esc!AQ$26</f>
        <v>1</v>
      </c>
      <c r="AR159" s="343">
        <f xml:space="preserve"> Esc!AR$26</f>
        <v>1</v>
      </c>
      <c r="AS159" s="343">
        <f xml:space="preserve"> Esc!AS$26</f>
        <v>1</v>
      </c>
      <c r="AT159" s="343">
        <f xml:space="preserve"> Esc!AT$26</f>
        <v>1</v>
      </c>
      <c r="AU159" s="343">
        <f xml:space="preserve"> Esc!AU$26</f>
        <v>1</v>
      </c>
      <c r="AV159" s="343">
        <f xml:space="preserve"> Esc!AV$26</f>
        <v>1</v>
      </c>
      <c r="AW159" s="343">
        <f xml:space="preserve"> Esc!AW$26</f>
        <v>1</v>
      </c>
      <c r="AX159" s="343">
        <f xml:space="preserve"> Esc!AX$26</f>
        <v>1</v>
      </c>
      <c r="AY159" s="343">
        <f xml:space="preserve"> Esc!AY$26</f>
        <v>1</v>
      </c>
      <c r="AZ159" s="343">
        <f xml:space="preserve"> Esc!AZ$26</f>
        <v>1</v>
      </c>
      <c r="BA159" s="343">
        <f xml:space="preserve"> Esc!BA$26</f>
        <v>1</v>
      </c>
      <c r="BB159" s="343">
        <f xml:space="preserve"> Esc!BB$26</f>
        <v>1</v>
      </c>
      <c r="BC159" s="343">
        <f xml:space="preserve"> Esc!BC$26</f>
        <v>1</v>
      </c>
      <c r="BD159" s="343">
        <f xml:space="preserve"> Esc!BD$26</f>
        <v>1</v>
      </c>
      <c r="BE159" s="343">
        <f xml:space="preserve"> Esc!BE$26</f>
        <v>1</v>
      </c>
      <c r="BF159" s="343">
        <f xml:space="preserve"> Esc!BF$26</f>
        <v>1</v>
      </c>
      <c r="BG159" s="343">
        <f xml:space="preserve"> Esc!BG$26</f>
        <v>1</v>
      </c>
      <c r="BH159" s="343">
        <f xml:space="preserve"> Esc!BH$26</f>
        <v>1</v>
      </c>
      <c r="BI159" s="343">
        <f xml:space="preserve"> Esc!BI$26</f>
        <v>1</v>
      </c>
      <c r="BJ159" s="343">
        <f xml:space="preserve"> Esc!BJ$26</f>
        <v>1</v>
      </c>
      <c r="BK159" s="343">
        <f xml:space="preserve"> Esc!BK$26</f>
        <v>1</v>
      </c>
      <c r="BL159" s="343">
        <f xml:space="preserve"> Esc!BL$26</f>
        <v>1</v>
      </c>
      <c r="BM159" s="343">
        <f xml:space="preserve"> Esc!BM$26</f>
        <v>1</v>
      </c>
      <c r="BN159" s="343">
        <f xml:space="preserve"> Esc!BN$26</f>
        <v>1</v>
      </c>
      <c r="BO159" s="343">
        <f xml:space="preserve"> Esc!BO$26</f>
        <v>1</v>
      </c>
      <c r="BP159" s="343">
        <f xml:space="preserve"> Esc!BP$26</f>
        <v>1</v>
      </c>
      <c r="BQ159" s="343">
        <f xml:space="preserve"> Esc!BQ$26</f>
        <v>1</v>
      </c>
      <c r="BR159" s="343">
        <f xml:space="preserve"> Esc!BR$26</f>
        <v>1</v>
      </c>
      <c r="BS159" s="343">
        <f xml:space="preserve"> Esc!BS$26</f>
        <v>1</v>
      </c>
      <c r="BT159" s="343">
        <f xml:space="preserve"> Esc!BT$26</f>
        <v>1</v>
      </c>
      <c r="BU159" s="343">
        <f xml:space="preserve"> Esc!BU$26</f>
        <v>1</v>
      </c>
      <c r="BV159" s="343">
        <f xml:space="preserve"> Esc!BV$26</f>
        <v>1</v>
      </c>
      <c r="BW159" s="343">
        <f xml:space="preserve"> Esc!BW$26</f>
        <v>1</v>
      </c>
      <c r="BX159" s="343">
        <f xml:space="preserve"> Esc!BX$26</f>
        <v>1</v>
      </c>
      <c r="BY159" s="343">
        <f xml:space="preserve"> Esc!BY$26</f>
        <v>1</v>
      </c>
      <c r="BZ159" s="343">
        <f xml:space="preserve"> Esc!BZ$26</f>
        <v>1</v>
      </c>
      <c r="CA159" s="343">
        <f xml:space="preserve"> Esc!CA$26</f>
        <v>1</v>
      </c>
    </row>
    <row r="160" spans="1:79" s="689" customFormat="1">
      <c r="A160" s="683"/>
      <c r="B160" s="683"/>
      <c r="C160" s="684"/>
      <c r="D160" s="685"/>
      <c r="E160" s="689" t="s">
        <v>693</v>
      </c>
      <c r="G160" s="689" t="s">
        <v>560</v>
      </c>
      <c r="H160" s="689">
        <f xml:space="preserve"> SUM(J160:CA160)</f>
        <v>0</v>
      </c>
      <c r="J160" s="689">
        <f t="shared" ref="J160:AO160" si="154" xml:space="preserve"> $F157 * J158 * J159</f>
        <v>0</v>
      </c>
      <c r="K160" s="689">
        <f t="shared" si="154"/>
        <v>0</v>
      </c>
      <c r="L160" s="689">
        <f t="shared" si="154"/>
        <v>0</v>
      </c>
      <c r="M160" s="689">
        <f t="shared" si="154"/>
        <v>0</v>
      </c>
      <c r="N160" s="689">
        <f t="shared" si="154"/>
        <v>0</v>
      </c>
      <c r="O160" s="689">
        <f t="shared" si="154"/>
        <v>0</v>
      </c>
      <c r="P160" s="689">
        <f t="shared" si="154"/>
        <v>0</v>
      </c>
      <c r="Q160" s="689">
        <f t="shared" si="154"/>
        <v>0</v>
      </c>
      <c r="R160" s="689">
        <f t="shared" si="154"/>
        <v>0</v>
      </c>
      <c r="S160" s="689">
        <f t="shared" si="154"/>
        <v>0</v>
      </c>
      <c r="T160" s="689">
        <f t="shared" si="154"/>
        <v>0</v>
      </c>
      <c r="U160" s="689">
        <f t="shared" si="154"/>
        <v>0</v>
      </c>
      <c r="V160" s="689">
        <f t="shared" si="154"/>
        <v>0</v>
      </c>
      <c r="W160" s="689">
        <f t="shared" si="154"/>
        <v>0</v>
      </c>
      <c r="X160" s="689">
        <f t="shared" si="154"/>
        <v>0</v>
      </c>
      <c r="Y160" s="689">
        <f t="shared" si="154"/>
        <v>0</v>
      </c>
      <c r="Z160" s="689">
        <f t="shared" si="154"/>
        <v>0</v>
      </c>
      <c r="AA160" s="689">
        <f t="shared" si="154"/>
        <v>0</v>
      </c>
      <c r="AB160" s="689">
        <f t="shared" si="154"/>
        <v>0</v>
      </c>
      <c r="AC160" s="689">
        <f t="shared" si="154"/>
        <v>0</v>
      </c>
      <c r="AD160" s="689">
        <f t="shared" si="154"/>
        <v>0</v>
      </c>
      <c r="AE160" s="689">
        <f t="shared" si="154"/>
        <v>0</v>
      </c>
      <c r="AF160" s="689">
        <f t="shared" si="154"/>
        <v>0</v>
      </c>
      <c r="AG160" s="689">
        <f t="shared" si="154"/>
        <v>0</v>
      </c>
      <c r="AH160" s="689">
        <f t="shared" si="154"/>
        <v>0</v>
      </c>
      <c r="AI160" s="689">
        <f t="shared" si="154"/>
        <v>0</v>
      </c>
      <c r="AJ160" s="689">
        <f t="shared" si="154"/>
        <v>0</v>
      </c>
      <c r="AK160" s="689">
        <f t="shared" si="154"/>
        <v>0</v>
      </c>
      <c r="AL160" s="689">
        <f t="shared" si="154"/>
        <v>0</v>
      </c>
      <c r="AM160" s="689">
        <f t="shared" si="154"/>
        <v>0</v>
      </c>
      <c r="AN160" s="689">
        <f t="shared" si="154"/>
        <v>0</v>
      </c>
      <c r="AO160" s="689">
        <f t="shared" si="154"/>
        <v>0</v>
      </c>
      <c r="AP160" s="689">
        <f t="shared" ref="AP160:BU160" si="155" xml:space="preserve"> $F157 * AP158 * AP159</f>
        <v>0</v>
      </c>
      <c r="AQ160" s="689">
        <f t="shared" si="155"/>
        <v>0</v>
      </c>
      <c r="AR160" s="689">
        <f t="shared" si="155"/>
        <v>0</v>
      </c>
      <c r="AS160" s="689">
        <f t="shared" si="155"/>
        <v>0</v>
      </c>
      <c r="AT160" s="689">
        <f t="shared" si="155"/>
        <v>0</v>
      </c>
      <c r="AU160" s="689">
        <f t="shared" si="155"/>
        <v>0</v>
      </c>
      <c r="AV160" s="689">
        <f t="shared" si="155"/>
        <v>0</v>
      </c>
      <c r="AW160" s="689">
        <f t="shared" si="155"/>
        <v>0</v>
      </c>
      <c r="AX160" s="689">
        <f t="shared" si="155"/>
        <v>0</v>
      </c>
      <c r="AY160" s="689">
        <f t="shared" si="155"/>
        <v>0</v>
      </c>
      <c r="AZ160" s="689">
        <f t="shared" si="155"/>
        <v>0</v>
      </c>
      <c r="BA160" s="689">
        <f t="shared" si="155"/>
        <v>0</v>
      </c>
      <c r="BB160" s="689">
        <f t="shared" si="155"/>
        <v>0</v>
      </c>
      <c r="BC160" s="689">
        <f t="shared" si="155"/>
        <v>0</v>
      </c>
      <c r="BD160" s="689">
        <f t="shared" si="155"/>
        <v>0</v>
      </c>
      <c r="BE160" s="689">
        <f t="shared" si="155"/>
        <v>0</v>
      </c>
      <c r="BF160" s="689">
        <f t="shared" si="155"/>
        <v>0</v>
      </c>
      <c r="BG160" s="689">
        <f t="shared" si="155"/>
        <v>0</v>
      </c>
      <c r="BH160" s="689">
        <f t="shared" si="155"/>
        <v>0</v>
      </c>
      <c r="BI160" s="689">
        <f t="shared" si="155"/>
        <v>0</v>
      </c>
      <c r="BJ160" s="689">
        <f t="shared" si="155"/>
        <v>0</v>
      </c>
      <c r="BK160" s="689">
        <f t="shared" si="155"/>
        <v>0</v>
      </c>
      <c r="BL160" s="689">
        <f t="shared" si="155"/>
        <v>0</v>
      </c>
      <c r="BM160" s="689">
        <f t="shared" si="155"/>
        <v>0</v>
      </c>
      <c r="BN160" s="689">
        <f t="shared" si="155"/>
        <v>0</v>
      </c>
      <c r="BO160" s="689">
        <f t="shared" si="155"/>
        <v>0</v>
      </c>
      <c r="BP160" s="689">
        <f t="shared" si="155"/>
        <v>0</v>
      </c>
      <c r="BQ160" s="689">
        <f t="shared" si="155"/>
        <v>0</v>
      </c>
      <c r="BR160" s="689">
        <f t="shared" si="155"/>
        <v>0</v>
      </c>
      <c r="BS160" s="689">
        <f t="shared" si="155"/>
        <v>0</v>
      </c>
      <c r="BT160" s="689">
        <f t="shared" si="155"/>
        <v>0</v>
      </c>
      <c r="BU160" s="689">
        <f t="shared" si="155"/>
        <v>0</v>
      </c>
      <c r="BV160" s="689">
        <f t="shared" ref="BV160:CA160" si="156" xml:space="preserve"> $F157 * BV158 * BV159</f>
        <v>0</v>
      </c>
      <c r="BW160" s="689">
        <f t="shared" si="156"/>
        <v>0</v>
      </c>
      <c r="BX160" s="689">
        <f t="shared" si="156"/>
        <v>0</v>
      </c>
      <c r="BY160" s="689">
        <f t="shared" si="156"/>
        <v>0</v>
      </c>
      <c r="BZ160" s="689">
        <f t="shared" si="156"/>
        <v>0</v>
      </c>
      <c r="CA160" s="689">
        <f t="shared" si="156"/>
        <v>0</v>
      </c>
    </row>
    <row r="162" spans="1:79" s="176" customFormat="1">
      <c r="A162" s="341"/>
      <c r="B162" s="341"/>
      <c r="C162" s="342"/>
      <c r="D162" s="654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  <c r="AO162" s="343"/>
      <c r="AP162" s="343"/>
      <c r="AQ162" s="343"/>
      <c r="AR162" s="343"/>
      <c r="AS162" s="343"/>
      <c r="AT162" s="343"/>
      <c r="AU162" s="343"/>
      <c r="AV162" s="343"/>
      <c r="AW162" s="343"/>
      <c r="AX162" s="343"/>
      <c r="AY162" s="343"/>
      <c r="AZ162" s="343"/>
      <c r="BA162" s="343"/>
      <c r="BB162" s="343"/>
      <c r="BC162" s="343"/>
      <c r="BD162" s="343"/>
      <c r="BE162" s="343"/>
      <c r="BF162" s="343"/>
      <c r="BG162" s="343"/>
      <c r="BH162" s="343"/>
      <c r="BI162" s="343"/>
      <c r="BJ162" s="343"/>
      <c r="BK162" s="343"/>
      <c r="BL162" s="343"/>
      <c r="BM162" s="343"/>
      <c r="BN162" s="343"/>
      <c r="BO162" s="343"/>
      <c r="BP162" s="343"/>
      <c r="BQ162" s="343"/>
      <c r="BR162" s="343"/>
      <c r="BS162" s="343"/>
      <c r="BT162" s="343"/>
      <c r="BU162" s="343"/>
      <c r="BV162" s="343"/>
      <c r="BW162" s="343"/>
      <c r="BX162" s="343"/>
      <c r="BY162" s="343"/>
      <c r="BZ162" s="343"/>
      <c r="CA162" s="343"/>
    </row>
    <row r="163" spans="1:79">
      <c r="A163" s="9" t="s">
        <v>239</v>
      </c>
    </row>
    <row r="165" spans="1:79" s="224" customFormat="1">
      <c r="A165" s="190"/>
      <c r="B165" s="175"/>
      <c r="C165" s="191"/>
      <c r="D165" s="317"/>
      <c r="E165" s="600" t="str">
        <f t="shared" ref="E165:AJ165" si="157" xml:space="preserve"> E$13</f>
        <v>Fixed operating cost POS</v>
      </c>
      <c r="F165" s="600">
        <f t="shared" si="157"/>
        <v>0</v>
      </c>
      <c r="G165" s="600" t="str">
        <f t="shared" si="157"/>
        <v>£ MM</v>
      </c>
      <c r="H165" s="600">
        <f t="shared" si="157"/>
        <v>372.82500000000016</v>
      </c>
      <c r="I165" s="600">
        <f t="shared" si="157"/>
        <v>0</v>
      </c>
      <c r="J165" s="600">
        <f t="shared" si="157"/>
        <v>0</v>
      </c>
      <c r="K165" s="600">
        <f t="shared" si="157"/>
        <v>0</v>
      </c>
      <c r="L165" s="600">
        <f t="shared" si="157"/>
        <v>0</v>
      </c>
      <c r="M165" s="600">
        <f t="shared" si="157"/>
        <v>0</v>
      </c>
      <c r="N165" s="600">
        <f t="shared" si="157"/>
        <v>0</v>
      </c>
      <c r="O165" s="600">
        <f t="shared" si="157"/>
        <v>0</v>
      </c>
      <c r="P165" s="600">
        <f t="shared" si="157"/>
        <v>0</v>
      </c>
      <c r="Q165" s="600">
        <f t="shared" si="157"/>
        <v>0</v>
      </c>
      <c r="R165" s="600">
        <f t="shared" si="157"/>
        <v>18.641249999999999</v>
      </c>
      <c r="S165" s="600">
        <f t="shared" si="157"/>
        <v>18.641249999999999</v>
      </c>
      <c r="T165" s="600">
        <f t="shared" si="157"/>
        <v>18.641249999999999</v>
      </c>
      <c r="U165" s="600">
        <f t="shared" si="157"/>
        <v>18.641249999999999</v>
      </c>
      <c r="V165" s="600">
        <f t="shared" si="157"/>
        <v>18.641249999999999</v>
      </c>
      <c r="W165" s="600">
        <f t="shared" si="157"/>
        <v>18.641249999999999</v>
      </c>
      <c r="X165" s="600">
        <f t="shared" si="157"/>
        <v>18.641249999999999</v>
      </c>
      <c r="Y165" s="600">
        <f t="shared" si="157"/>
        <v>18.641249999999999</v>
      </c>
      <c r="Z165" s="600">
        <f t="shared" si="157"/>
        <v>18.641249999999999</v>
      </c>
      <c r="AA165" s="600">
        <f t="shared" si="157"/>
        <v>18.641249999999999</v>
      </c>
      <c r="AB165" s="600">
        <f t="shared" si="157"/>
        <v>18.641249999999999</v>
      </c>
      <c r="AC165" s="600">
        <f t="shared" si="157"/>
        <v>18.641249999999999</v>
      </c>
      <c r="AD165" s="600">
        <f t="shared" si="157"/>
        <v>18.641249999999999</v>
      </c>
      <c r="AE165" s="600">
        <f t="shared" si="157"/>
        <v>18.641249999999999</v>
      </c>
      <c r="AF165" s="600">
        <f t="shared" si="157"/>
        <v>18.641249999999999</v>
      </c>
      <c r="AG165" s="600">
        <f t="shared" si="157"/>
        <v>18.641249999999999</v>
      </c>
      <c r="AH165" s="600">
        <f t="shared" si="157"/>
        <v>18.641249999999999</v>
      </c>
      <c r="AI165" s="600">
        <f t="shared" si="157"/>
        <v>18.641249999999999</v>
      </c>
      <c r="AJ165" s="600">
        <f t="shared" si="157"/>
        <v>18.641249999999999</v>
      </c>
      <c r="AK165" s="600">
        <f t="shared" ref="AK165:BP165" si="158" xml:space="preserve"> AK$13</f>
        <v>18.641249999999999</v>
      </c>
      <c r="AL165" s="600">
        <f t="shared" si="158"/>
        <v>0</v>
      </c>
      <c r="AM165" s="600">
        <f t="shared" si="158"/>
        <v>0</v>
      </c>
      <c r="AN165" s="600">
        <f t="shared" si="158"/>
        <v>0</v>
      </c>
      <c r="AO165" s="600">
        <f t="shared" si="158"/>
        <v>0</v>
      </c>
      <c r="AP165" s="600">
        <f t="shared" si="158"/>
        <v>0</v>
      </c>
      <c r="AQ165" s="600">
        <f t="shared" si="158"/>
        <v>0</v>
      </c>
      <c r="AR165" s="600">
        <f t="shared" si="158"/>
        <v>0</v>
      </c>
      <c r="AS165" s="600">
        <f t="shared" si="158"/>
        <v>0</v>
      </c>
      <c r="AT165" s="600">
        <f t="shared" si="158"/>
        <v>0</v>
      </c>
      <c r="AU165" s="600">
        <f t="shared" si="158"/>
        <v>0</v>
      </c>
      <c r="AV165" s="600">
        <f t="shared" si="158"/>
        <v>0</v>
      </c>
      <c r="AW165" s="600">
        <f t="shared" si="158"/>
        <v>0</v>
      </c>
      <c r="AX165" s="600">
        <f t="shared" si="158"/>
        <v>0</v>
      </c>
      <c r="AY165" s="600">
        <f t="shared" si="158"/>
        <v>0</v>
      </c>
      <c r="AZ165" s="600">
        <f t="shared" si="158"/>
        <v>0</v>
      </c>
      <c r="BA165" s="600">
        <f t="shared" si="158"/>
        <v>0</v>
      </c>
      <c r="BB165" s="600">
        <f t="shared" si="158"/>
        <v>0</v>
      </c>
      <c r="BC165" s="600">
        <f t="shared" si="158"/>
        <v>0</v>
      </c>
      <c r="BD165" s="600">
        <f t="shared" si="158"/>
        <v>0</v>
      </c>
      <c r="BE165" s="600">
        <f t="shared" si="158"/>
        <v>0</v>
      </c>
      <c r="BF165" s="600">
        <f t="shared" si="158"/>
        <v>0</v>
      </c>
      <c r="BG165" s="600">
        <f t="shared" si="158"/>
        <v>0</v>
      </c>
      <c r="BH165" s="600">
        <f t="shared" si="158"/>
        <v>0</v>
      </c>
      <c r="BI165" s="600">
        <f t="shared" si="158"/>
        <v>0</v>
      </c>
      <c r="BJ165" s="600">
        <f t="shared" si="158"/>
        <v>0</v>
      </c>
      <c r="BK165" s="600">
        <f t="shared" si="158"/>
        <v>0</v>
      </c>
      <c r="BL165" s="600">
        <f t="shared" si="158"/>
        <v>0</v>
      </c>
      <c r="BM165" s="600">
        <f t="shared" si="158"/>
        <v>0</v>
      </c>
      <c r="BN165" s="600">
        <f t="shared" si="158"/>
        <v>0</v>
      </c>
      <c r="BO165" s="600">
        <f t="shared" si="158"/>
        <v>0</v>
      </c>
      <c r="BP165" s="600">
        <f t="shared" si="158"/>
        <v>0</v>
      </c>
      <c r="BQ165" s="600">
        <f t="shared" ref="BQ165:CA165" si="159" xml:space="preserve"> BQ$13</f>
        <v>0</v>
      </c>
      <c r="BR165" s="600">
        <f t="shared" si="159"/>
        <v>0</v>
      </c>
      <c r="BS165" s="600">
        <f t="shared" si="159"/>
        <v>0</v>
      </c>
      <c r="BT165" s="600">
        <f t="shared" si="159"/>
        <v>0</v>
      </c>
      <c r="BU165" s="600">
        <f t="shared" si="159"/>
        <v>0</v>
      </c>
      <c r="BV165" s="600">
        <f t="shared" si="159"/>
        <v>0</v>
      </c>
      <c r="BW165" s="600">
        <f t="shared" si="159"/>
        <v>0</v>
      </c>
      <c r="BX165" s="600">
        <f t="shared" si="159"/>
        <v>0</v>
      </c>
      <c r="BY165" s="600">
        <f t="shared" si="159"/>
        <v>0</v>
      </c>
      <c r="BZ165" s="600">
        <f t="shared" si="159"/>
        <v>0</v>
      </c>
      <c r="CA165" s="600">
        <f t="shared" si="159"/>
        <v>0</v>
      </c>
    </row>
    <row r="166" spans="1:79" s="224" customFormat="1">
      <c r="A166" s="190"/>
      <c r="B166" s="175"/>
      <c r="C166" s="191"/>
      <c r="D166" s="317"/>
      <c r="E166" s="600" t="str">
        <f xml:space="preserve"> E$62</f>
        <v>Power consumption cost POS</v>
      </c>
      <c r="F166" s="600">
        <f t="shared" ref="F166:BQ166" si="160" xml:space="preserve"> F$62</f>
        <v>0</v>
      </c>
      <c r="G166" s="600" t="str">
        <f t="shared" si="160"/>
        <v>£ MM</v>
      </c>
      <c r="H166" s="600">
        <f t="shared" si="160"/>
        <v>810.46061100475447</v>
      </c>
      <c r="I166" s="600">
        <f t="shared" si="160"/>
        <v>0</v>
      </c>
      <c r="J166" s="600">
        <f t="shared" si="160"/>
        <v>0</v>
      </c>
      <c r="K166" s="600">
        <f t="shared" si="160"/>
        <v>0</v>
      </c>
      <c r="L166" s="600">
        <f t="shared" si="160"/>
        <v>0</v>
      </c>
      <c r="M166" s="600">
        <f t="shared" si="160"/>
        <v>0</v>
      </c>
      <c r="N166" s="600">
        <f t="shared" si="160"/>
        <v>0</v>
      </c>
      <c r="O166" s="600">
        <f t="shared" si="160"/>
        <v>0</v>
      </c>
      <c r="P166" s="600">
        <f t="shared" si="160"/>
        <v>0</v>
      </c>
      <c r="Q166" s="600">
        <f t="shared" si="160"/>
        <v>0</v>
      </c>
      <c r="R166" s="600">
        <f t="shared" si="160"/>
        <v>40.495294047465492</v>
      </c>
      <c r="S166" s="600">
        <f t="shared" si="160"/>
        <v>40.495294047465492</v>
      </c>
      <c r="T166" s="600">
        <f t="shared" si="160"/>
        <v>40.606240058554441</v>
      </c>
      <c r="U166" s="600">
        <f t="shared" si="160"/>
        <v>40.495294047465492</v>
      </c>
      <c r="V166" s="600">
        <f t="shared" si="160"/>
        <v>40.495294047465492</v>
      </c>
      <c r="W166" s="600">
        <f t="shared" si="160"/>
        <v>40.495294047465492</v>
      </c>
      <c r="X166" s="600">
        <f t="shared" si="160"/>
        <v>40.606240058554441</v>
      </c>
      <c r="Y166" s="600">
        <f t="shared" si="160"/>
        <v>40.495294047465492</v>
      </c>
      <c r="Z166" s="600">
        <f t="shared" si="160"/>
        <v>40.495294047465492</v>
      </c>
      <c r="AA166" s="600">
        <f t="shared" si="160"/>
        <v>40.495294047465492</v>
      </c>
      <c r="AB166" s="600">
        <f t="shared" si="160"/>
        <v>40.606240058554441</v>
      </c>
      <c r="AC166" s="600">
        <f t="shared" si="160"/>
        <v>40.495294047465492</v>
      </c>
      <c r="AD166" s="600">
        <f t="shared" si="160"/>
        <v>40.495294047465492</v>
      </c>
      <c r="AE166" s="600">
        <f t="shared" si="160"/>
        <v>40.495294047465492</v>
      </c>
      <c r="AF166" s="600">
        <f t="shared" si="160"/>
        <v>40.606240058554441</v>
      </c>
      <c r="AG166" s="600">
        <f t="shared" si="160"/>
        <v>40.495294047465492</v>
      </c>
      <c r="AH166" s="600">
        <f t="shared" si="160"/>
        <v>40.495294047465492</v>
      </c>
      <c r="AI166" s="600">
        <f t="shared" si="160"/>
        <v>40.495294047465492</v>
      </c>
      <c r="AJ166" s="600">
        <f t="shared" si="160"/>
        <v>40.606240058554441</v>
      </c>
      <c r="AK166" s="600">
        <f t="shared" si="160"/>
        <v>40.495294047465492</v>
      </c>
      <c r="AL166" s="600">
        <f t="shared" si="160"/>
        <v>0</v>
      </c>
      <c r="AM166" s="600">
        <f t="shared" si="160"/>
        <v>0</v>
      </c>
      <c r="AN166" s="600">
        <f t="shared" si="160"/>
        <v>0</v>
      </c>
      <c r="AO166" s="600">
        <f t="shared" si="160"/>
        <v>0</v>
      </c>
      <c r="AP166" s="600">
        <f t="shared" si="160"/>
        <v>0</v>
      </c>
      <c r="AQ166" s="600">
        <f t="shared" si="160"/>
        <v>0</v>
      </c>
      <c r="AR166" s="600">
        <f t="shared" si="160"/>
        <v>0</v>
      </c>
      <c r="AS166" s="600">
        <f t="shared" si="160"/>
        <v>0</v>
      </c>
      <c r="AT166" s="600">
        <f t="shared" si="160"/>
        <v>0</v>
      </c>
      <c r="AU166" s="600">
        <f t="shared" si="160"/>
        <v>0</v>
      </c>
      <c r="AV166" s="600">
        <f t="shared" si="160"/>
        <v>0</v>
      </c>
      <c r="AW166" s="600">
        <f t="shared" si="160"/>
        <v>0</v>
      </c>
      <c r="AX166" s="600">
        <f t="shared" si="160"/>
        <v>0</v>
      </c>
      <c r="AY166" s="600">
        <f t="shared" si="160"/>
        <v>0</v>
      </c>
      <c r="AZ166" s="600">
        <f t="shared" si="160"/>
        <v>0</v>
      </c>
      <c r="BA166" s="600">
        <f t="shared" si="160"/>
        <v>0</v>
      </c>
      <c r="BB166" s="600">
        <f t="shared" si="160"/>
        <v>0</v>
      </c>
      <c r="BC166" s="600">
        <f t="shared" si="160"/>
        <v>0</v>
      </c>
      <c r="BD166" s="600">
        <f t="shared" si="160"/>
        <v>0</v>
      </c>
      <c r="BE166" s="600">
        <f t="shared" si="160"/>
        <v>0</v>
      </c>
      <c r="BF166" s="600">
        <f t="shared" si="160"/>
        <v>0</v>
      </c>
      <c r="BG166" s="600">
        <f t="shared" si="160"/>
        <v>0</v>
      </c>
      <c r="BH166" s="600">
        <f t="shared" si="160"/>
        <v>0</v>
      </c>
      <c r="BI166" s="600">
        <f t="shared" si="160"/>
        <v>0</v>
      </c>
      <c r="BJ166" s="600">
        <f t="shared" si="160"/>
        <v>0</v>
      </c>
      <c r="BK166" s="600">
        <f t="shared" si="160"/>
        <v>0</v>
      </c>
      <c r="BL166" s="600">
        <f t="shared" si="160"/>
        <v>0</v>
      </c>
      <c r="BM166" s="600">
        <f t="shared" si="160"/>
        <v>0</v>
      </c>
      <c r="BN166" s="600">
        <f t="shared" si="160"/>
        <v>0</v>
      </c>
      <c r="BO166" s="600">
        <f t="shared" si="160"/>
        <v>0</v>
      </c>
      <c r="BP166" s="600">
        <f t="shared" si="160"/>
        <v>0</v>
      </c>
      <c r="BQ166" s="600">
        <f t="shared" si="160"/>
        <v>0</v>
      </c>
      <c r="BR166" s="600">
        <f t="shared" ref="BR166:CA166" si="161" xml:space="preserve"> BR$62</f>
        <v>0</v>
      </c>
      <c r="BS166" s="600">
        <f t="shared" si="161"/>
        <v>0</v>
      </c>
      <c r="BT166" s="600">
        <f t="shared" si="161"/>
        <v>0</v>
      </c>
      <c r="BU166" s="600">
        <f t="shared" si="161"/>
        <v>0</v>
      </c>
      <c r="BV166" s="600">
        <f t="shared" si="161"/>
        <v>0</v>
      </c>
      <c r="BW166" s="600">
        <f t="shared" si="161"/>
        <v>0</v>
      </c>
      <c r="BX166" s="600">
        <f t="shared" si="161"/>
        <v>0</v>
      </c>
      <c r="BY166" s="600">
        <f t="shared" si="161"/>
        <v>0</v>
      </c>
      <c r="BZ166" s="600">
        <f t="shared" si="161"/>
        <v>0</v>
      </c>
      <c r="CA166" s="600">
        <f t="shared" si="161"/>
        <v>0</v>
      </c>
    </row>
    <row r="167" spans="1:79" s="188" customFormat="1">
      <c r="A167" s="175"/>
      <c r="B167" s="175"/>
      <c r="C167" s="191"/>
      <c r="D167" s="411"/>
      <c r="E167" s="223" t="str">
        <f t="shared" ref="E167:AJ167" si="162" xml:space="preserve"> E$92</f>
        <v>Water consumption tariff POS</v>
      </c>
      <c r="F167" s="223">
        <f t="shared" si="162"/>
        <v>0</v>
      </c>
      <c r="G167" s="223" t="str">
        <f t="shared" si="162"/>
        <v>£ MM</v>
      </c>
      <c r="H167" s="223">
        <f t="shared" si="162"/>
        <v>0</v>
      </c>
      <c r="I167" s="223">
        <f t="shared" si="162"/>
        <v>0</v>
      </c>
      <c r="J167" s="223">
        <f t="shared" si="162"/>
        <v>0</v>
      </c>
      <c r="K167" s="223">
        <f t="shared" si="162"/>
        <v>0</v>
      </c>
      <c r="L167" s="223">
        <f t="shared" si="162"/>
        <v>0</v>
      </c>
      <c r="M167" s="223">
        <f t="shared" si="162"/>
        <v>0</v>
      </c>
      <c r="N167" s="223">
        <f t="shared" si="162"/>
        <v>0</v>
      </c>
      <c r="O167" s="223">
        <f t="shared" si="162"/>
        <v>0</v>
      </c>
      <c r="P167" s="223">
        <f t="shared" si="162"/>
        <v>0</v>
      </c>
      <c r="Q167" s="223">
        <f t="shared" si="162"/>
        <v>0</v>
      </c>
      <c r="R167" s="223">
        <f t="shared" si="162"/>
        <v>0</v>
      </c>
      <c r="S167" s="223">
        <f t="shared" si="162"/>
        <v>0</v>
      </c>
      <c r="T167" s="223">
        <f t="shared" si="162"/>
        <v>0</v>
      </c>
      <c r="U167" s="223">
        <f t="shared" si="162"/>
        <v>0</v>
      </c>
      <c r="V167" s="223">
        <f t="shared" si="162"/>
        <v>0</v>
      </c>
      <c r="W167" s="223">
        <f t="shared" si="162"/>
        <v>0</v>
      </c>
      <c r="X167" s="223">
        <f t="shared" si="162"/>
        <v>0</v>
      </c>
      <c r="Y167" s="223">
        <f t="shared" si="162"/>
        <v>0</v>
      </c>
      <c r="Z167" s="223">
        <f t="shared" si="162"/>
        <v>0</v>
      </c>
      <c r="AA167" s="223">
        <f t="shared" si="162"/>
        <v>0</v>
      </c>
      <c r="AB167" s="223">
        <f t="shared" si="162"/>
        <v>0</v>
      </c>
      <c r="AC167" s="223">
        <f t="shared" si="162"/>
        <v>0</v>
      </c>
      <c r="AD167" s="223">
        <f t="shared" si="162"/>
        <v>0</v>
      </c>
      <c r="AE167" s="223">
        <f t="shared" si="162"/>
        <v>0</v>
      </c>
      <c r="AF167" s="223">
        <f t="shared" si="162"/>
        <v>0</v>
      </c>
      <c r="AG167" s="223">
        <f t="shared" si="162"/>
        <v>0</v>
      </c>
      <c r="AH167" s="223">
        <f t="shared" si="162"/>
        <v>0</v>
      </c>
      <c r="AI167" s="223">
        <f t="shared" si="162"/>
        <v>0</v>
      </c>
      <c r="AJ167" s="223">
        <f t="shared" si="162"/>
        <v>0</v>
      </c>
      <c r="AK167" s="223">
        <f t="shared" ref="AK167:BP167" si="163" xml:space="preserve"> AK$92</f>
        <v>0</v>
      </c>
      <c r="AL167" s="223">
        <f t="shared" si="163"/>
        <v>0</v>
      </c>
      <c r="AM167" s="223">
        <f t="shared" si="163"/>
        <v>0</v>
      </c>
      <c r="AN167" s="223">
        <f t="shared" si="163"/>
        <v>0</v>
      </c>
      <c r="AO167" s="223">
        <f t="shared" si="163"/>
        <v>0</v>
      </c>
      <c r="AP167" s="223">
        <f t="shared" si="163"/>
        <v>0</v>
      </c>
      <c r="AQ167" s="223">
        <f t="shared" si="163"/>
        <v>0</v>
      </c>
      <c r="AR167" s="223">
        <f t="shared" si="163"/>
        <v>0</v>
      </c>
      <c r="AS167" s="223">
        <f t="shared" si="163"/>
        <v>0</v>
      </c>
      <c r="AT167" s="223">
        <f t="shared" si="163"/>
        <v>0</v>
      </c>
      <c r="AU167" s="223">
        <f t="shared" si="163"/>
        <v>0</v>
      </c>
      <c r="AV167" s="223">
        <f t="shared" si="163"/>
        <v>0</v>
      </c>
      <c r="AW167" s="223">
        <f t="shared" si="163"/>
        <v>0</v>
      </c>
      <c r="AX167" s="223">
        <f t="shared" si="163"/>
        <v>0</v>
      </c>
      <c r="AY167" s="223">
        <f t="shared" si="163"/>
        <v>0</v>
      </c>
      <c r="AZ167" s="223">
        <f t="shared" si="163"/>
        <v>0</v>
      </c>
      <c r="BA167" s="223">
        <f t="shared" si="163"/>
        <v>0</v>
      </c>
      <c r="BB167" s="223">
        <f t="shared" si="163"/>
        <v>0</v>
      </c>
      <c r="BC167" s="223">
        <f t="shared" si="163"/>
        <v>0</v>
      </c>
      <c r="BD167" s="223">
        <f t="shared" si="163"/>
        <v>0</v>
      </c>
      <c r="BE167" s="223">
        <f t="shared" si="163"/>
        <v>0</v>
      </c>
      <c r="BF167" s="223">
        <f t="shared" si="163"/>
        <v>0</v>
      </c>
      <c r="BG167" s="223">
        <f t="shared" si="163"/>
        <v>0</v>
      </c>
      <c r="BH167" s="223">
        <f t="shared" si="163"/>
        <v>0</v>
      </c>
      <c r="BI167" s="223">
        <f t="shared" si="163"/>
        <v>0</v>
      </c>
      <c r="BJ167" s="223">
        <f t="shared" si="163"/>
        <v>0</v>
      </c>
      <c r="BK167" s="223">
        <f t="shared" si="163"/>
        <v>0</v>
      </c>
      <c r="BL167" s="223">
        <f t="shared" si="163"/>
        <v>0</v>
      </c>
      <c r="BM167" s="223">
        <f t="shared" si="163"/>
        <v>0</v>
      </c>
      <c r="BN167" s="223">
        <f t="shared" si="163"/>
        <v>0</v>
      </c>
      <c r="BO167" s="223">
        <f t="shared" si="163"/>
        <v>0</v>
      </c>
      <c r="BP167" s="223">
        <f t="shared" si="163"/>
        <v>0</v>
      </c>
      <c r="BQ167" s="223">
        <f t="shared" ref="BQ167:CA167" si="164" xml:space="preserve"> BQ$92</f>
        <v>0</v>
      </c>
      <c r="BR167" s="223">
        <f t="shared" si="164"/>
        <v>0</v>
      </c>
      <c r="BS167" s="223">
        <f t="shared" si="164"/>
        <v>0</v>
      </c>
      <c r="BT167" s="223">
        <f t="shared" si="164"/>
        <v>0</v>
      </c>
      <c r="BU167" s="223">
        <f t="shared" si="164"/>
        <v>0</v>
      </c>
      <c r="BV167" s="223">
        <f t="shared" si="164"/>
        <v>0</v>
      </c>
      <c r="BW167" s="223">
        <f t="shared" si="164"/>
        <v>0</v>
      </c>
      <c r="BX167" s="223">
        <f t="shared" si="164"/>
        <v>0</v>
      </c>
      <c r="BY167" s="223">
        <f t="shared" si="164"/>
        <v>0</v>
      </c>
      <c r="BZ167" s="223">
        <f t="shared" si="164"/>
        <v>0</v>
      </c>
      <c r="CA167" s="223">
        <f t="shared" si="164"/>
        <v>0</v>
      </c>
    </row>
    <row r="168" spans="1:79" s="188" customFormat="1">
      <c r="A168" s="175"/>
      <c r="B168" s="175"/>
      <c r="C168" s="191"/>
      <c r="D168" s="411"/>
      <c r="E168" s="281" t="str">
        <f xml:space="preserve"> E$134</f>
        <v>Natural gas consumption cost POS</v>
      </c>
      <c r="F168" s="281">
        <f t="shared" ref="F168:BQ168" si="165" xml:space="preserve"> F$134</f>
        <v>0</v>
      </c>
      <c r="G168" s="281" t="str">
        <f t="shared" si="165"/>
        <v>£ MM</v>
      </c>
      <c r="H168" s="281">
        <f t="shared" si="165"/>
        <v>1591.7611968080714</v>
      </c>
      <c r="I168" s="281">
        <f t="shared" si="165"/>
        <v>0</v>
      </c>
      <c r="J168" s="281">
        <f t="shared" si="165"/>
        <v>0</v>
      </c>
      <c r="K168" s="281">
        <f t="shared" si="165"/>
        <v>0</v>
      </c>
      <c r="L168" s="281">
        <f t="shared" si="165"/>
        <v>0</v>
      </c>
      <c r="M168" s="281">
        <f t="shared" si="165"/>
        <v>0</v>
      </c>
      <c r="N168" s="281">
        <f t="shared" si="165"/>
        <v>0</v>
      </c>
      <c r="O168" s="281">
        <f t="shared" si="165"/>
        <v>0</v>
      </c>
      <c r="P168" s="281">
        <f t="shared" si="165"/>
        <v>0</v>
      </c>
      <c r="Q168" s="281">
        <f t="shared" si="165"/>
        <v>0</v>
      </c>
      <c r="R168" s="281">
        <f t="shared" si="165"/>
        <v>79.533584782333463</v>
      </c>
      <c r="S168" s="281">
        <f t="shared" si="165"/>
        <v>79.533584782333463</v>
      </c>
      <c r="T168" s="281">
        <f t="shared" si="165"/>
        <v>79.751485014613834</v>
      </c>
      <c r="U168" s="281">
        <f t="shared" si="165"/>
        <v>79.533584782333463</v>
      </c>
      <c r="V168" s="281">
        <f t="shared" si="165"/>
        <v>79.533584782333463</v>
      </c>
      <c r="W168" s="281">
        <f t="shared" si="165"/>
        <v>79.533584782333463</v>
      </c>
      <c r="X168" s="281">
        <f t="shared" si="165"/>
        <v>79.751485014613834</v>
      </c>
      <c r="Y168" s="281">
        <f t="shared" si="165"/>
        <v>79.533584782333463</v>
      </c>
      <c r="Z168" s="281">
        <f t="shared" si="165"/>
        <v>79.533584782333463</v>
      </c>
      <c r="AA168" s="281">
        <f t="shared" si="165"/>
        <v>79.533584782333463</v>
      </c>
      <c r="AB168" s="281">
        <f t="shared" si="165"/>
        <v>79.751485014613834</v>
      </c>
      <c r="AC168" s="281">
        <f t="shared" si="165"/>
        <v>79.533584782333463</v>
      </c>
      <c r="AD168" s="281">
        <f t="shared" si="165"/>
        <v>79.533584782333463</v>
      </c>
      <c r="AE168" s="281">
        <f t="shared" si="165"/>
        <v>79.533584782333463</v>
      </c>
      <c r="AF168" s="281">
        <f t="shared" si="165"/>
        <v>79.751485014613834</v>
      </c>
      <c r="AG168" s="281">
        <f t="shared" si="165"/>
        <v>79.533584782333463</v>
      </c>
      <c r="AH168" s="281">
        <f t="shared" si="165"/>
        <v>79.533584782333463</v>
      </c>
      <c r="AI168" s="281">
        <f t="shared" si="165"/>
        <v>79.533584782333463</v>
      </c>
      <c r="AJ168" s="281">
        <f t="shared" si="165"/>
        <v>79.751485014613834</v>
      </c>
      <c r="AK168" s="281">
        <f t="shared" si="165"/>
        <v>79.533584782333463</v>
      </c>
      <c r="AL168" s="281">
        <f t="shared" si="165"/>
        <v>0</v>
      </c>
      <c r="AM168" s="281">
        <f t="shared" si="165"/>
        <v>0</v>
      </c>
      <c r="AN168" s="281">
        <f t="shared" si="165"/>
        <v>0</v>
      </c>
      <c r="AO168" s="281">
        <f t="shared" si="165"/>
        <v>0</v>
      </c>
      <c r="AP168" s="281">
        <f t="shared" si="165"/>
        <v>0</v>
      </c>
      <c r="AQ168" s="281">
        <f t="shared" si="165"/>
        <v>0</v>
      </c>
      <c r="AR168" s="281">
        <f t="shared" si="165"/>
        <v>0</v>
      </c>
      <c r="AS168" s="281">
        <f t="shared" si="165"/>
        <v>0</v>
      </c>
      <c r="AT168" s="281">
        <f t="shared" si="165"/>
        <v>0</v>
      </c>
      <c r="AU168" s="281">
        <f t="shared" si="165"/>
        <v>0</v>
      </c>
      <c r="AV168" s="281">
        <f t="shared" si="165"/>
        <v>0</v>
      </c>
      <c r="AW168" s="281">
        <f t="shared" si="165"/>
        <v>0</v>
      </c>
      <c r="AX168" s="281">
        <f t="shared" si="165"/>
        <v>0</v>
      </c>
      <c r="AY168" s="281">
        <f t="shared" si="165"/>
        <v>0</v>
      </c>
      <c r="AZ168" s="281">
        <f t="shared" si="165"/>
        <v>0</v>
      </c>
      <c r="BA168" s="281">
        <f t="shared" si="165"/>
        <v>0</v>
      </c>
      <c r="BB168" s="281">
        <f t="shared" si="165"/>
        <v>0</v>
      </c>
      <c r="BC168" s="281">
        <f t="shared" si="165"/>
        <v>0</v>
      </c>
      <c r="BD168" s="281">
        <f t="shared" si="165"/>
        <v>0</v>
      </c>
      <c r="BE168" s="281">
        <f t="shared" si="165"/>
        <v>0</v>
      </c>
      <c r="BF168" s="281">
        <f t="shared" si="165"/>
        <v>0</v>
      </c>
      <c r="BG168" s="281">
        <f t="shared" si="165"/>
        <v>0</v>
      </c>
      <c r="BH168" s="281">
        <f t="shared" si="165"/>
        <v>0</v>
      </c>
      <c r="BI168" s="281">
        <f t="shared" si="165"/>
        <v>0</v>
      </c>
      <c r="BJ168" s="281">
        <f t="shared" si="165"/>
        <v>0</v>
      </c>
      <c r="BK168" s="281">
        <f t="shared" si="165"/>
        <v>0</v>
      </c>
      <c r="BL168" s="281">
        <f t="shared" si="165"/>
        <v>0</v>
      </c>
      <c r="BM168" s="281">
        <f t="shared" si="165"/>
        <v>0</v>
      </c>
      <c r="BN168" s="281">
        <f t="shared" si="165"/>
        <v>0</v>
      </c>
      <c r="BO168" s="281">
        <f t="shared" si="165"/>
        <v>0</v>
      </c>
      <c r="BP168" s="281">
        <f t="shared" si="165"/>
        <v>0</v>
      </c>
      <c r="BQ168" s="281">
        <f t="shared" si="165"/>
        <v>0</v>
      </c>
      <c r="BR168" s="281">
        <f t="shared" ref="BR168:CA168" si="166" xml:space="preserve"> BR$134</f>
        <v>0</v>
      </c>
      <c r="BS168" s="281">
        <f t="shared" si="166"/>
        <v>0</v>
      </c>
      <c r="BT168" s="281">
        <f t="shared" si="166"/>
        <v>0</v>
      </c>
      <c r="BU168" s="281">
        <f t="shared" si="166"/>
        <v>0</v>
      </c>
      <c r="BV168" s="281">
        <f t="shared" si="166"/>
        <v>0</v>
      </c>
      <c r="BW168" s="281">
        <f t="shared" si="166"/>
        <v>0</v>
      </c>
      <c r="BX168" s="281">
        <f t="shared" si="166"/>
        <v>0</v>
      </c>
      <c r="BY168" s="281">
        <f t="shared" si="166"/>
        <v>0</v>
      </c>
      <c r="BZ168" s="281">
        <f t="shared" si="166"/>
        <v>0</v>
      </c>
      <c r="CA168" s="281">
        <f t="shared" si="166"/>
        <v>0</v>
      </c>
    </row>
    <row r="169" spans="1:79" s="188" customFormat="1">
      <c r="A169" s="175"/>
      <c r="B169" s="175"/>
      <c r="C169" s="191"/>
      <c r="D169" s="411"/>
      <c r="E169" s="281" t="str">
        <f xml:space="preserve"> E$154</f>
        <v>Carbon cost POS</v>
      </c>
      <c r="F169" s="281">
        <f t="shared" ref="F169:BQ169" si="167" xml:space="preserve"> F$154</f>
        <v>0</v>
      </c>
      <c r="G169" s="281" t="str">
        <f t="shared" si="167"/>
        <v>£ MM</v>
      </c>
      <c r="H169" s="281">
        <f t="shared" si="167"/>
        <v>36.656669069935127</v>
      </c>
      <c r="I169" s="281">
        <f t="shared" si="167"/>
        <v>0</v>
      </c>
      <c r="J169" s="281">
        <f t="shared" si="167"/>
        <v>0</v>
      </c>
      <c r="K169" s="281">
        <f t="shared" si="167"/>
        <v>0</v>
      </c>
      <c r="L169" s="281">
        <f t="shared" si="167"/>
        <v>0</v>
      </c>
      <c r="M169" s="281">
        <f t="shared" si="167"/>
        <v>0</v>
      </c>
      <c r="N169" s="281">
        <f t="shared" si="167"/>
        <v>0</v>
      </c>
      <c r="O169" s="281">
        <f t="shared" si="167"/>
        <v>0</v>
      </c>
      <c r="P169" s="281">
        <f t="shared" si="167"/>
        <v>0</v>
      </c>
      <c r="Q169" s="281">
        <f t="shared" si="167"/>
        <v>0</v>
      </c>
      <c r="R169" s="281">
        <f t="shared" si="167"/>
        <v>1.8315789473684219</v>
      </c>
      <c r="S169" s="281">
        <f t="shared" si="167"/>
        <v>1.8315789473684219</v>
      </c>
      <c r="T169" s="281">
        <f t="shared" si="167"/>
        <v>1.8365969718817614</v>
      </c>
      <c r="U169" s="281">
        <f t="shared" si="167"/>
        <v>1.8315789473684219</v>
      </c>
      <c r="V169" s="281">
        <f t="shared" si="167"/>
        <v>1.8315789473684219</v>
      </c>
      <c r="W169" s="281">
        <f t="shared" si="167"/>
        <v>1.8315789473684219</v>
      </c>
      <c r="X169" s="281">
        <f t="shared" si="167"/>
        <v>1.8365969718817614</v>
      </c>
      <c r="Y169" s="281">
        <f t="shared" si="167"/>
        <v>1.8315789473684219</v>
      </c>
      <c r="Z169" s="281">
        <f t="shared" si="167"/>
        <v>1.8315789473684219</v>
      </c>
      <c r="AA169" s="281">
        <f t="shared" si="167"/>
        <v>1.8315789473684219</v>
      </c>
      <c r="AB169" s="281">
        <f t="shared" si="167"/>
        <v>1.8365969718817614</v>
      </c>
      <c r="AC169" s="281">
        <f t="shared" si="167"/>
        <v>1.8315789473684219</v>
      </c>
      <c r="AD169" s="281">
        <f t="shared" si="167"/>
        <v>1.8315789473684219</v>
      </c>
      <c r="AE169" s="281">
        <f t="shared" si="167"/>
        <v>1.8315789473684219</v>
      </c>
      <c r="AF169" s="281">
        <f t="shared" si="167"/>
        <v>1.8365969718817614</v>
      </c>
      <c r="AG169" s="281">
        <f t="shared" si="167"/>
        <v>1.8315789473684219</v>
      </c>
      <c r="AH169" s="281">
        <f t="shared" si="167"/>
        <v>1.8315789473684219</v>
      </c>
      <c r="AI169" s="281">
        <f t="shared" si="167"/>
        <v>1.8315789473684219</v>
      </c>
      <c r="AJ169" s="281">
        <f t="shared" si="167"/>
        <v>1.8365969718817614</v>
      </c>
      <c r="AK169" s="281">
        <f t="shared" si="167"/>
        <v>1.8315789473684219</v>
      </c>
      <c r="AL169" s="281">
        <f t="shared" si="167"/>
        <v>0</v>
      </c>
      <c r="AM169" s="281">
        <f t="shared" si="167"/>
        <v>0</v>
      </c>
      <c r="AN169" s="281">
        <f t="shared" si="167"/>
        <v>0</v>
      </c>
      <c r="AO169" s="281">
        <f t="shared" si="167"/>
        <v>0</v>
      </c>
      <c r="AP169" s="281">
        <f t="shared" si="167"/>
        <v>0</v>
      </c>
      <c r="AQ169" s="281">
        <f t="shared" si="167"/>
        <v>0</v>
      </c>
      <c r="AR169" s="281">
        <f t="shared" si="167"/>
        <v>0</v>
      </c>
      <c r="AS169" s="281">
        <f t="shared" si="167"/>
        <v>0</v>
      </c>
      <c r="AT169" s="281">
        <f t="shared" si="167"/>
        <v>0</v>
      </c>
      <c r="AU169" s="281">
        <f t="shared" si="167"/>
        <v>0</v>
      </c>
      <c r="AV169" s="281">
        <f t="shared" si="167"/>
        <v>0</v>
      </c>
      <c r="AW169" s="281">
        <f t="shared" si="167"/>
        <v>0</v>
      </c>
      <c r="AX169" s="281">
        <f t="shared" si="167"/>
        <v>0</v>
      </c>
      <c r="AY169" s="281">
        <f t="shared" si="167"/>
        <v>0</v>
      </c>
      <c r="AZ169" s="281">
        <f t="shared" si="167"/>
        <v>0</v>
      </c>
      <c r="BA169" s="281">
        <f t="shared" si="167"/>
        <v>0</v>
      </c>
      <c r="BB169" s="281">
        <f t="shared" si="167"/>
        <v>0</v>
      </c>
      <c r="BC169" s="281">
        <f t="shared" si="167"/>
        <v>0</v>
      </c>
      <c r="BD169" s="281">
        <f t="shared" si="167"/>
        <v>0</v>
      </c>
      <c r="BE169" s="281">
        <f t="shared" si="167"/>
        <v>0</v>
      </c>
      <c r="BF169" s="281">
        <f t="shared" si="167"/>
        <v>0</v>
      </c>
      <c r="BG169" s="281">
        <f t="shared" si="167"/>
        <v>0</v>
      </c>
      <c r="BH169" s="281">
        <f t="shared" si="167"/>
        <v>0</v>
      </c>
      <c r="BI169" s="281">
        <f t="shared" si="167"/>
        <v>0</v>
      </c>
      <c r="BJ169" s="281">
        <f t="shared" si="167"/>
        <v>0</v>
      </c>
      <c r="BK169" s="281">
        <f t="shared" si="167"/>
        <v>0</v>
      </c>
      <c r="BL169" s="281">
        <f t="shared" si="167"/>
        <v>0</v>
      </c>
      <c r="BM169" s="281">
        <f t="shared" si="167"/>
        <v>0</v>
      </c>
      <c r="BN169" s="281">
        <f t="shared" si="167"/>
        <v>0</v>
      </c>
      <c r="BO169" s="281">
        <f t="shared" si="167"/>
        <v>0</v>
      </c>
      <c r="BP169" s="281">
        <f t="shared" si="167"/>
        <v>0</v>
      </c>
      <c r="BQ169" s="281">
        <f t="shared" si="167"/>
        <v>0</v>
      </c>
      <c r="BR169" s="281">
        <f t="shared" ref="BR169:CA169" si="168" xml:space="preserve"> BR$154</f>
        <v>0</v>
      </c>
      <c r="BS169" s="281">
        <f t="shared" si="168"/>
        <v>0</v>
      </c>
      <c r="BT169" s="281">
        <f t="shared" si="168"/>
        <v>0</v>
      </c>
      <c r="BU169" s="281">
        <f t="shared" si="168"/>
        <v>0</v>
      </c>
      <c r="BV169" s="281">
        <f t="shared" si="168"/>
        <v>0</v>
      </c>
      <c r="BW169" s="281">
        <f t="shared" si="168"/>
        <v>0</v>
      </c>
      <c r="BX169" s="281">
        <f t="shared" si="168"/>
        <v>0</v>
      </c>
      <c r="BY169" s="281">
        <f t="shared" si="168"/>
        <v>0</v>
      </c>
      <c r="BZ169" s="281">
        <f t="shared" si="168"/>
        <v>0</v>
      </c>
      <c r="CA169" s="281">
        <f t="shared" si="168"/>
        <v>0</v>
      </c>
    </row>
    <row r="170" spans="1:79" s="188" customFormat="1">
      <c r="A170" s="175"/>
      <c r="B170" s="175"/>
      <c r="C170" s="191"/>
      <c r="D170" s="411"/>
      <c r="E170" s="282" t="str">
        <f xml:space="preserve"> E$160</f>
        <v>CO2 transmission and storage tariff POS</v>
      </c>
      <c r="F170" s="282">
        <f t="shared" ref="F170:BQ170" si="169" xml:space="preserve"> F$160</f>
        <v>0</v>
      </c>
      <c r="G170" s="282" t="str">
        <f t="shared" si="169"/>
        <v>£ MM</v>
      </c>
      <c r="H170" s="282">
        <f t="shared" si="169"/>
        <v>0</v>
      </c>
      <c r="I170" s="282">
        <f t="shared" si="169"/>
        <v>0</v>
      </c>
      <c r="J170" s="282">
        <f t="shared" si="169"/>
        <v>0</v>
      </c>
      <c r="K170" s="282">
        <f t="shared" si="169"/>
        <v>0</v>
      </c>
      <c r="L170" s="282">
        <f t="shared" si="169"/>
        <v>0</v>
      </c>
      <c r="M170" s="282">
        <f t="shared" si="169"/>
        <v>0</v>
      </c>
      <c r="N170" s="282">
        <f t="shared" si="169"/>
        <v>0</v>
      </c>
      <c r="O170" s="282">
        <f t="shared" si="169"/>
        <v>0</v>
      </c>
      <c r="P170" s="282">
        <f t="shared" si="169"/>
        <v>0</v>
      </c>
      <c r="Q170" s="282">
        <f t="shared" si="169"/>
        <v>0</v>
      </c>
      <c r="R170" s="282">
        <f t="shared" si="169"/>
        <v>0</v>
      </c>
      <c r="S170" s="282">
        <f t="shared" si="169"/>
        <v>0</v>
      </c>
      <c r="T170" s="282">
        <f t="shared" si="169"/>
        <v>0</v>
      </c>
      <c r="U170" s="282">
        <f t="shared" si="169"/>
        <v>0</v>
      </c>
      <c r="V170" s="282">
        <f t="shared" si="169"/>
        <v>0</v>
      </c>
      <c r="W170" s="282">
        <f t="shared" si="169"/>
        <v>0</v>
      </c>
      <c r="X170" s="282">
        <f t="shared" si="169"/>
        <v>0</v>
      </c>
      <c r="Y170" s="282">
        <f t="shared" si="169"/>
        <v>0</v>
      </c>
      <c r="Z170" s="282">
        <f t="shared" si="169"/>
        <v>0</v>
      </c>
      <c r="AA170" s="282">
        <f t="shared" si="169"/>
        <v>0</v>
      </c>
      <c r="AB170" s="282">
        <f t="shared" si="169"/>
        <v>0</v>
      </c>
      <c r="AC170" s="282">
        <f t="shared" si="169"/>
        <v>0</v>
      </c>
      <c r="AD170" s="282">
        <f t="shared" si="169"/>
        <v>0</v>
      </c>
      <c r="AE170" s="282">
        <f t="shared" si="169"/>
        <v>0</v>
      </c>
      <c r="AF170" s="282">
        <f t="shared" si="169"/>
        <v>0</v>
      </c>
      <c r="AG170" s="282">
        <f t="shared" si="169"/>
        <v>0</v>
      </c>
      <c r="AH170" s="282">
        <f t="shared" si="169"/>
        <v>0</v>
      </c>
      <c r="AI170" s="282">
        <f t="shared" si="169"/>
        <v>0</v>
      </c>
      <c r="AJ170" s="282">
        <f t="shared" si="169"/>
        <v>0</v>
      </c>
      <c r="AK170" s="282">
        <f t="shared" si="169"/>
        <v>0</v>
      </c>
      <c r="AL170" s="282">
        <f t="shared" si="169"/>
        <v>0</v>
      </c>
      <c r="AM170" s="282">
        <f t="shared" si="169"/>
        <v>0</v>
      </c>
      <c r="AN170" s="282">
        <f t="shared" si="169"/>
        <v>0</v>
      </c>
      <c r="AO170" s="282">
        <f t="shared" si="169"/>
        <v>0</v>
      </c>
      <c r="AP170" s="282">
        <f t="shared" si="169"/>
        <v>0</v>
      </c>
      <c r="AQ170" s="282">
        <f t="shared" si="169"/>
        <v>0</v>
      </c>
      <c r="AR170" s="282">
        <f t="shared" si="169"/>
        <v>0</v>
      </c>
      <c r="AS170" s="282">
        <f t="shared" si="169"/>
        <v>0</v>
      </c>
      <c r="AT170" s="282">
        <f t="shared" si="169"/>
        <v>0</v>
      </c>
      <c r="AU170" s="282">
        <f t="shared" si="169"/>
        <v>0</v>
      </c>
      <c r="AV170" s="282">
        <f t="shared" si="169"/>
        <v>0</v>
      </c>
      <c r="AW170" s="282">
        <f t="shared" si="169"/>
        <v>0</v>
      </c>
      <c r="AX170" s="282">
        <f t="shared" si="169"/>
        <v>0</v>
      </c>
      <c r="AY170" s="282">
        <f t="shared" si="169"/>
        <v>0</v>
      </c>
      <c r="AZ170" s="282">
        <f t="shared" si="169"/>
        <v>0</v>
      </c>
      <c r="BA170" s="282">
        <f t="shared" si="169"/>
        <v>0</v>
      </c>
      <c r="BB170" s="282">
        <f t="shared" si="169"/>
        <v>0</v>
      </c>
      <c r="BC170" s="282">
        <f t="shared" si="169"/>
        <v>0</v>
      </c>
      <c r="BD170" s="282">
        <f t="shared" si="169"/>
        <v>0</v>
      </c>
      <c r="BE170" s="282">
        <f t="shared" si="169"/>
        <v>0</v>
      </c>
      <c r="BF170" s="282">
        <f t="shared" si="169"/>
        <v>0</v>
      </c>
      <c r="BG170" s="282">
        <f t="shared" si="169"/>
        <v>0</v>
      </c>
      <c r="BH170" s="282">
        <f t="shared" si="169"/>
        <v>0</v>
      </c>
      <c r="BI170" s="282">
        <f t="shared" si="169"/>
        <v>0</v>
      </c>
      <c r="BJ170" s="282">
        <f t="shared" si="169"/>
        <v>0</v>
      </c>
      <c r="BK170" s="282">
        <f t="shared" si="169"/>
        <v>0</v>
      </c>
      <c r="BL170" s="282">
        <f t="shared" si="169"/>
        <v>0</v>
      </c>
      <c r="BM170" s="282">
        <f t="shared" si="169"/>
        <v>0</v>
      </c>
      <c r="BN170" s="282">
        <f t="shared" si="169"/>
        <v>0</v>
      </c>
      <c r="BO170" s="282">
        <f t="shared" si="169"/>
        <v>0</v>
      </c>
      <c r="BP170" s="282">
        <f t="shared" si="169"/>
        <v>0</v>
      </c>
      <c r="BQ170" s="282">
        <f t="shared" si="169"/>
        <v>0</v>
      </c>
      <c r="BR170" s="282">
        <f t="shared" ref="BR170:CA170" si="170" xml:space="preserve"> BR$160</f>
        <v>0</v>
      </c>
      <c r="BS170" s="282">
        <f t="shared" si="170"/>
        <v>0</v>
      </c>
      <c r="BT170" s="282">
        <f t="shared" si="170"/>
        <v>0</v>
      </c>
      <c r="BU170" s="282">
        <f t="shared" si="170"/>
        <v>0</v>
      </c>
      <c r="BV170" s="282">
        <f t="shared" si="170"/>
        <v>0</v>
      </c>
      <c r="BW170" s="282">
        <f t="shared" si="170"/>
        <v>0</v>
      </c>
      <c r="BX170" s="282">
        <f t="shared" si="170"/>
        <v>0</v>
      </c>
      <c r="BY170" s="282">
        <f t="shared" si="170"/>
        <v>0</v>
      </c>
      <c r="BZ170" s="282">
        <f t="shared" si="170"/>
        <v>0</v>
      </c>
      <c r="CA170" s="282">
        <f t="shared" si="170"/>
        <v>0</v>
      </c>
    </row>
    <row r="171" spans="1:79" s="686" customFormat="1">
      <c r="A171" s="715"/>
      <c r="B171" s="712"/>
      <c r="C171" s="713"/>
      <c r="D171" s="716"/>
      <c r="E171" s="686" t="s">
        <v>146</v>
      </c>
      <c r="G171" s="686" t="s">
        <v>560</v>
      </c>
      <c r="H171" s="686">
        <f>SUM(J171:CA171)</f>
        <v>2811.7034768827607</v>
      </c>
      <c r="J171" s="686">
        <f t="shared" ref="J171:AO171" si="171">SUM(J165:J170)</f>
        <v>0</v>
      </c>
      <c r="K171" s="686">
        <f t="shared" si="171"/>
        <v>0</v>
      </c>
      <c r="L171" s="686">
        <f t="shared" si="171"/>
        <v>0</v>
      </c>
      <c r="M171" s="686">
        <f t="shared" si="171"/>
        <v>0</v>
      </c>
      <c r="N171" s="686">
        <f t="shared" si="171"/>
        <v>0</v>
      </c>
      <c r="O171" s="686">
        <f t="shared" si="171"/>
        <v>0</v>
      </c>
      <c r="P171" s="686">
        <f t="shared" si="171"/>
        <v>0</v>
      </c>
      <c r="Q171" s="686">
        <f t="shared" si="171"/>
        <v>0</v>
      </c>
      <c r="R171" s="686">
        <f t="shared" si="171"/>
        <v>140.50170777716738</v>
      </c>
      <c r="S171" s="686">
        <f t="shared" si="171"/>
        <v>140.50170777716738</v>
      </c>
      <c r="T171" s="686">
        <f t="shared" si="171"/>
        <v>140.83557204505004</v>
      </c>
      <c r="U171" s="686">
        <f t="shared" si="171"/>
        <v>140.50170777716738</v>
      </c>
      <c r="V171" s="686">
        <f t="shared" si="171"/>
        <v>140.50170777716738</v>
      </c>
      <c r="W171" s="686">
        <f t="shared" si="171"/>
        <v>140.50170777716738</v>
      </c>
      <c r="X171" s="686">
        <f t="shared" si="171"/>
        <v>140.83557204505004</v>
      </c>
      <c r="Y171" s="686">
        <f t="shared" si="171"/>
        <v>140.50170777716738</v>
      </c>
      <c r="Z171" s="686">
        <f t="shared" si="171"/>
        <v>140.50170777716738</v>
      </c>
      <c r="AA171" s="686">
        <f t="shared" si="171"/>
        <v>140.50170777716738</v>
      </c>
      <c r="AB171" s="686">
        <f t="shared" si="171"/>
        <v>140.83557204505004</v>
      </c>
      <c r="AC171" s="686">
        <f t="shared" si="171"/>
        <v>140.50170777716738</v>
      </c>
      <c r="AD171" s="686">
        <f t="shared" si="171"/>
        <v>140.50170777716738</v>
      </c>
      <c r="AE171" s="686">
        <f t="shared" si="171"/>
        <v>140.50170777716738</v>
      </c>
      <c r="AF171" s="686">
        <f t="shared" si="171"/>
        <v>140.83557204505004</v>
      </c>
      <c r="AG171" s="686">
        <f t="shared" si="171"/>
        <v>140.50170777716738</v>
      </c>
      <c r="AH171" s="686">
        <f t="shared" si="171"/>
        <v>140.50170777716738</v>
      </c>
      <c r="AI171" s="686">
        <f t="shared" si="171"/>
        <v>140.50170777716738</v>
      </c>
      <c r="AJ171" s="686">
        <f t="shared" si="171"/>
        <v>140.83557204505004</v>
      </c>
      <c r="AK171" s="686">
        <f t="shared" si="171"/>
        <v>140.50170777716738</v>
      </c>
      <c r="AL171" s="686">
        <f t="shared" si="171"/>
        <v>0</v>
      </c>
      <c r="AM171" s="686">
        <f t="shared" si="171"/>
        <v>0</v>
      </c>
      <c r="AN171" s="686">
        <f t="shared" si="171"/>
        <v>0</v>
      </c>
      <c r="AO171" s="686">
        <f t="shared" si="171"/>
        <v>0</v>
      </c>
      <c r="AP171" s="686">
        <f t="shared" ref="AP171:BU171" si="172">SUM(AP165:AP170)</f>
        <v>0</v>
      </c>
      <c r="AQ171" s="686">
        <f t="shared" si="172"/>
        <v>0</v>
      </c>
      <c r="AR171" s="686">
        <f t="shared" si="172"/>
        <v>0</v>
      </c>
      <c r="AS171" s="686">
        <f t="shared" si="172"/>
        <v>0</v>
      </c>
      <c r="AT171" s="686">
        <f t="shared" si="172"/>
        <v>0</v>
      </c>
      <c r="AU171" s="686">
        <f t="shared" si="172"/>
        <v>0</v>
      </c>
      <c r="AV171" s="686">
        <f t="shared" si="172"/>
        <v>0</v>
      </c>
      <c r="AW171" s="686">
        <f t="shared" si="172"/>
        <v>0</v>
      </c>
      <c r="AX171" s="686">
        <f t="shared" si="172"/>
        <v>0</v>
      </c>
      <c r="AY171" s="686">
        <f t="shared" si="172"/>
        <v>0</v>
      </c>
      <c r="AZ171" s="686">
        <f t="shared" si="172"/>
        <v>0</v>
      </c>
      <c r="BA171" s="686">
        <f t="shared" si="172"/>
        <v>0</v>
      </c>
      <c r="BB171" s="686">
        <f t="shared" si="172"/>
        <v>0</v>
      </c>
      <c r="BC171" s="686">
        <f t="shared" si="172"/>
        <v>0</v>
      </c>
      <c r="BD171" s="686">
        <f t="shared" si="172"/>
        <v>0</v>
      </c>
      <c r="BE171" s="686">
        <f t="shared" si="172"/>
        <v>0</v>
      </c>
      <c r="BF171" s="686">
        <f t="shared" si="172"/>
        <v>0</v>
      </c>
      <c r="BG171" s="686">
        <f t="shared" si="172"/>
        <v>0</v>
      </c>
      <c r="BH171" s="686">
        <f t="shared" si="172"/>
        <v>0</v>
      </c>
      <c r="BI171" s="686">
        <f t="shared" si="172"/>
        <v>0</v>
      </c>
      <c r="BJ171" s="686">
        <f t="shared" si="172"/>
        <v>0</v>
      </c>
      <c r="BK171" s="686">
        <f t="shared" si="172"/>
        <v>0</v>
      </c>
      <c r="BL171" s="686">
        <f t="shared" si="172"/>
        <v>0</v>
      </c>
      <c r="BM171" s="686">
        <f t="shared" si="172"/>
        <v>0</v>
      </c>
      <c r="BN171" s="686">
        <f t="shared" si="172"/>
        <v>0</v>
      </c>
      <c r="BO171" s="686">
        <f t="shared" si="172"/>
        <v>0</v>
      </c>
      <c r="BP171" s="686">
        <f t="shared" si="172"/>
        <v>0</v>
      </c>
      <c r="BQ171" s="686">
        <f t="shared" si="172"/>
        <v>0</v>
      </c>
      <c r="BR171" s="686">
        <f t="shared" si="172"/>
        <v>0</v>
      </c>
      <c r="BS171" s="686">
        <f t="shared" si="172"/>
        <v>0</v>
      </c>
      <c r="BT171" s="686">
        <f t="shared" si="172"/>
        <v>0</v>
      </c>
      <c r="BU171" s="686">
        <f t="shared" si="172"/>
        <v>0</v>
      </c>
      <c r="BV171" s="686">
        <f t="shared" ref="BV171:DA171" si="173">SUM(BV165:BV170)</f>
        <v>0</v>
      </c>
      <c r="BW171" s="686">
        <f t="shared" si="173"/>
        <v>0</v>
      </c>
      <c r="BX171" s="686">
        <f t="shared" si="173"/>
        <v>0</v>
      </c>
      <c r="BY171" s="686">
        <f t="shared" si="173"/>
        <v>0</v>
      </c>
      <c r="BZ171" s="686">
        <f t="shared" si="173"/>
        <v>0</v>
      </c>
      <c r="CA171" s="686">
        <f t="shared" si="173"/>
        <v>0</v>
      </c>
    </row>
    <row r="172" spans="1:79" s="717" customFormat="1">
      <c r="A172" s="715"/>
      <c r="B172" s="712"/>
      <c r="C172" s="713"/>
      <c r="D172" s="716"/>
      <c r="E172" s="717" t="str">
        <f xml:space="preserve"> LEFT( E171, LEN(E171) - 4)</f>
        <v>Operating costs</v>
      </c>
      <c r="F172" s="717" t="s">
        <v>151</v>
      </c>
      <c r="G172" s="717" t="str">
        <f xml:space="preserve"> G171</f>
        <v>£ MM</v>
      </c>
      <c r="H172" s="717">
        <f>SUM(J172:CA172)</f>
        <v>-2811.7034768827607</v>
      </c>
      <c r="J172" s="717">
        <f xml:space="preserve"> -1 * J171</f>
        <v>0</v>
      </c>
      <c r="K172" s="717">
        <f t="shared" ref="K172:BV172" si="174" xml:space="preserve"> -1 * K171</f>
        <v>0</v>
      </c>
      <c r="L172" s="717">
        <f t="shared" si="174"/>
        <v>0</v>
      </c>
      <c r="M172" s="717">
        <f t="shared" si="174"/>
        <v>0</v>
      </c>
      <c r="N172" s="717">
        <f t="shared" si="174"/>
        <v>0</v>
      </c>
      <c r="O172" s="717">
        <f t="shared" si="174"/>
        <v>0</v>
      </c>
      <c r="P172" s="717">
        <f t="shared" si="174"/>
        <v>0</v>
      </c>
      <c r="Q172" s="717">
        <f t="shared" si="174"/>
        <v>0</v>
      </c>
      <c r="R172" s="717">
        <f t="shared" si="174"/>
        <v>-140.50170777716738</v>
      </c>
      <c r="S172" s="717">
        <f t="shared" si="174"/>
        <v>-140.50170777716738</v>
      </c>
      <c r="T172" s="717">
        <f t="shared" si="174"/>
        <v>-140.83557204505004</v>
      </c>
      <c r="U172" s="717">
        <f t="shared" si="174"/>
        <v>-140.50170777716738</v>
      </c>
      <c r="V172" s="717">
        <f t="shared" si="174"/>
        <v>-140.50170777716738</v>
      </c>
      <c r="W172" s="717">
        <f t="shared" si="174"/>
        <v>-140.50170777716738</v>
      </c>
      <c r="X172" s="717">
        <f t="shared" si="174"/>
        <v>-140.83557204505004</v>
      </c>
      <c r="Y172" s="717">
        <f t="shared" si="174"/>
        <v>-140.50170777716738</v>
      </c>
      <c r="Z172" s="717">
        <f t="shared" si="174"/>
        <v>-140.50170777716738</v>
      </c>
      <c r="AA172" s="717">
        <f t="shared" si="174"/>
        <v>-140.50170777716738</v>
      </c>
      <c r="AB172" s="717">
        <f t="shared" si="174"/>
        <v>-140.83557204505004</v>
      </c>
      <c r="AC172" s="717">
        <f t="shared" si="174"/>
        <v>-140.50170777716738</v>
      </c>
      <c r="AD172" s="717">
        <f t="shared" si="174"/>
        <v>-140.50170777716738</v>
      </c>
      <c r="AE172" s="717">
        <f t="shared" si="174"/>
        <v>-140.50170777716738</v>
      </c>
      <c r="AF172" s="717">
        <f t="shared" si="174"/>
        <v>-140.83557204505004</v>
      </c>
      <c r="AG172" s="717">
        <f t="shared" si="174"/>
        <v>-140.50170777716738</v>
      </c>
      <c r="AH172" s="717">
        <f t="shared" si="174"/>
        <v>-140.50170777716738</v>
      </c>
      <c r="AI172" s="717">
        <f t="shared" si="174"/>
        <v>-140.50170777716738</v>
      </c>
      <c r="AJ172" s="717">
        <f t="shared" si="174"/>
        <v>-140.83557204505004</v>
      </c>
      <c r="AK172" s="717">
        <f t="shared" si="174"/>
        <v>-140.50170777716738</v>
      </c>
      <c r="AL172" s="717">
        <f t="shared" si="174"/>
        <v>0</v>
      </c>
      <c r="AM172" s="717">
        <f t="shared" si="174"/>
        <v>0</v>
      </c>
      <c r="AN172" s="717">
        <f t="shared" si="174"/>
        <v>0</v>
      </c>
      <c r="AO172" s="717">
        <f t="shared" si="174"/>
        <v>0</v>
      </c>
      <c r="AP172" s="717">
        <f t="shared" si="174"/>
        <v>0</v>
      </c>
      <c r="AQ172" s="717">
        <f t="shared" si="174"/>
        <v>0</v>
      </c>
      <c r="AR172" s="717">
        <f t="shared" si="174"/>
        <v>0</v>
      </c>
      <c r="AS172" s="717">
        <f t="shared" si="174"/>
        <v>0</v>
      </c>
      <c r="AT172" s="717">
        <f t="shared" si="174"/>
        <v>0</v>
      </c>
      <c r="AU172" s="717">
        <f t="shared" si="174"/>
        <v>0</v>
      </c>
      <c r="AV172" s="717">
        <f t="shared" si="174"/>
        <v>0</v>
      </c>
      <c r="AW172" s="717">
        <f t="shared" si="174"/>
        <v>0</v>
      </c>
      <c r="AX172" s="717">
        <f t="shared" si="174"/>
        <v>0</v>
      </c>
      <c r="AY172" s="717">
        <f t="shared" si="174"/>
        <v>0</v>
      </c>
      <c r="AZ172" s="717">
        <f t="shared" si="174"/>
        <v>0</v>
      </c>
      <c r="BA172" s="717">
        <f t="shared" si="174"/>
        <v>0</v>
      </c>
      <c r="BB172" s="717">
        <f t="shared" si="174"/>
        <v>0</v>
      </c>
      <c r="BC172" s="717">
        <f t="shared" si="174"/>
        <v>0</v>
      </c>
      <c r="BD172" s="717">
        <f t="shared" si="174"/>
        <v>0</v>
      </c>
      <c r="BE172" s="717">
        <f t="shared" si="174"/>
        <v>0</v>
      </c>
      <c r="BF172" s="717">
        <f t="shared" si="174"/>
        <v>0</v>
      </c>
      <c r="BG172" s="717">
        <f t="shared" si="174"/>
        <v>0</v>
      </c>
      <c r="BH172" s="717">
        <f t="shared" si="174"/>
        <v>0</v>
      </c>
      <c r="BI172" s="717">
        <f t="shared" si="174"/>
        <v>0</v>
      </c>
      <c r="BJ172" s="717">
        <f t="shared" si="174"/>
        <v>0</v>
      </c>
      <c r="BK172" s="717">
        <f t="shared" si="174"/>
        <v>0</v>
      </c>
      <c r="BL172" s="717">
        <f t="shared" si="174"/>
        <v>0</v>
      </c>
      <c r="BM172" s="717">
        <f t="shared" si="174"/>
        <v>0</v>
      </c>
      <c r="BN172" s="717">
        <f t="shared" si="174"/>
        <v>0</v>
      </c>
      <c r="BO172" s="717">
        <f t="shared" si="174"/>
        <v>0</v>
      </c>
      <c r="BP172" s="717">
        <f t="shared" si="174"/>
        <v>0</v>
      </c>
      <c r="BQ172" s="717">
        <f t="shared" si="174"/>
        <v>0</v>
      </c>
      <c r="BR172" s="717">
        <f t="shared" si="174"/>
        <v>0</v>
      </c>
      <c r="BS172" s="717">
        <f t="shared" si="174"/>
        <v>0</v>
      </c>
      <c r="BT172" s="717">
        <f t="shared" si="174"/>
        <v>0</v>
      </c>
      <c r="BU172" s="717">
        <f t="shared" si="174"/>
        <v>0</v>
      </c>
      <c r="BV172" s="717">
        <f t="shared" si="174"/>
        <v>0</v>
      </c>
      <c r="BW172" s="717">
        <f xml:space="preserve"> -1 * BW171</f>
        <v>0</v>
      </c>
      <c r="BX172" s="717">
        <f xml:space="preserve"> -1 * BX171</f>
        <v>0</v>
      </c>
      <c r="BY172" s="717">
        <f xml:space="preserve"> -1 * BY171</f>
        <v>0</v>
      </c>
      <c r="BZ172" s="717">
        <f xml:space="preserve"> -1 * BZ171</f>
        <v>0</v>
      </c>
      <c r="CA172" s="717">
        <f xml:space="preserve"> -1 * CA171</f>
        <v>0</v>
      </c>
    </row>
    <row r="175" spans="1:79">
      <c r="A175" s="9" t="s">
        <v>300</v>
      </c>
    </row>
  </sheetData>
  <phoneticPr fontId="3" type="noConversion"/>
  <conditionalFormatting sqref="F3:F4">
    <cfRule type="cellIs" dxfId="183" priority="5" stopIfTrue="1" operator="notEqual">
      <formula>0</formula>
    </cfRule>
    <cfRule type="cellIs" dxfId="182" priority="6" stopIfTrue="1" operator="equal">
      <formula>""</formula>
    </cfRule>
  </conditionalFormatting>
  <conditionalFormatting sqref="F2">
    <cfRule type="cellIs" dxfId="181" priority="7" stopIfTrue="1" operator="notEqual">
      <formula>0</formula>
    </cfRule>
    <cfRule type="cellIs" dxfId="180" priority="8" stopIfTrue="1" operator="equal">
      <formula>""</formula>
    </cfRule>
  </conditionalFormatting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9" stopIfTrue="1" operator="equal" id="{A0071DCD-16AD-4468-81FC-4AC2974E0A1C}">
            <xm:f>Input!$F$205</xm:f>
            <x14:dxf>
              <fill>
                <patternFill>
                  <bgColor indexed="47"/>
                </patternFill>
              </fill>
            </x14:dxf>
          </x14:cfRule>
          <x14:cfRule type="cellIs" priority="250" stopIfTrue="1" operator="equal" id="{01ACF8C8-F7F6-4A6A-8281-C71DAE115078}">
            <xm:f>Input!$F$206</xm:f>
            <x14:dxf>
              <fill>
                <patternFill>
                  <bgColor indexed="44"/>
                </patternFill>
              </fill>
            </x14:dxf>
          </x14:cfRule>
          <xm:sqref>J3:CA3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outlinePr summaryBelow="0" summaryRight="0"/>
  </sheetPr>
  <dimension ref="A1:CA100"/>
  <sheetViews>
    <sheetView defaultGridColor="0" colorId="22" zoomScale="80" zoomScaleNormal="80" workbookViewId="0">
      <pane xSplit="9" ySplit="5" topLeftCell="J69" activePane="bottomRight" state="frozen"/>
      <selection pane="topRight" activeCell="J1" sqref="J1"/>
      <selection pane="bottomLeft" activeCell="A6" sqref="A6"/>
      <selection pane="bottomRight" activeCell="L101" sqref="L101"/>
    </sheetView>
  </sheetViews>
  <sheetFormatPr defaultColWidth="0" defaultRowHeight="12.75"/>
  <cols>
    <col min="1" max="1" width="1.42578125" style="9" customWidth="1"/>
    <col min="2" max="2" width="1.42578125" style="1" customWidth="1"/>
    <col min="3" max="3" width="1.42578125" style="51" customWidth="1"/>
    <col min="4" max="4" width="1.42578125" style="3" customWidth="1"/>
    <col min="5" max="5" width="40.5703125" style="4" customWidth="1"/>
    <col min="6" max="6" width="12.5703125" style="4" customWidth="1"/>
    <col min="7" max="8" width="11.5703125" style="4" customWidth="1"/>
    <col min="9" max="9" width="2.5703125" style="4" customWidth="1"/>
    <col min="10" max="79" width="11.5703125" style="4" customWidth="1"/>
    <col min="80" max="16384" width="0" style="4" hidden="1"/>
  </cols>
  <sheetData>
    <row r="1" spans="1:79" ht="26.25">
      <c r="A1" s="64" t="str">
        <f ca="1" xml:space="preserve"> RIGHT(CELL("filename", A1), LEN(CELL("filename", A1)) - SEARCH("]", CELL("filename", A1)))</f>
        <v>Capex</v>
      </c>
    </row>
    <row r="2" spans="1:79" s="62" customFormat="1">
      <c r="B2" s="63"/>
      <c r="C2" s="65"/>
      <c r="D2" s="407"/>
      <c r="E2" s="103" t="str">
        <f xml:space="preserve"> Time!E$23</f>
        <v>Model period ending</v>
      </c>
      <c r="F2" s="101">
        <f xml:space="preserve"> Check!$F$9</f>
        <v>0</v>
      </c>
      <c r="G2" s="106" t="s">
        <v>30</v>
      </c>
      <c r="J2" s="62">
        <f xml:space="preserve"> Time!J$23</f>
        <v>44926</v>
      </c>
      <c r="K2" s="62">
        <f xml:space="preserve"> Time!K$23</f>
        <v>45291</v>
      </c>
      <c r="L2" s="62">
        <f xml:space="preserve"> Time!L$23</f>
        <v>45657</v>
      </c>
      <c r="M2" s="62">
        <f xml:space="preserve"> Time!M$23</f>
        <v>46022</v>
      </c>
      <c r="N2" s="62">
        <f xml:space="preserve"> Time!N$23</f>
        <v>46387</v>
      </c>
      <c r="O2" s="62">
        <f xml:space="preserve"> Time!O$23</f>
        <v>46752</v>
      </c>
      <c r="P2" s="62">
        <f xml:space="preserve"> Time!P$23</f>
        <v>47118</v>
      </c>
      <c r="Q2" s="62">
        <f xml:space="preserve"> Time!Q$23</f>
        <v>47483</v>
      </c>
      <c r="R2" s="62">
        <f xml:space="preserve"> Time!R$23</f>
        <v>47848</v>
      </c>
      <c r="S2" s="62">
        <f xml:space="preserve"> Time!S$23</f>
        <v>48213</v>
      </c>
      <c r="T2" s="62">
        <f xml:space="preserve"> Time!T$23</f>
        <v>48579</v>
      </c>
      <c r="U2" s="62">
        <f xml:space="preserve"> Time!U$23</f>
        <v>48944</v>
      </c>
      <c r="V2" s="62">
        <f xml:space="preserve"> Time!V$23</f>
        <v>49309</v>
      </c>
      <c r="W2" s="62">
        <f xml:space="preserve"> Time!W$23</f>
        <v>49674</v>
      </c>
      <c r="X2" s="62">
        <f xml:space="preserve"> Time!X$23</f>
        <v>50040</v>
      </c>
      <c r="Y2" s="62">
        <f xml:space="preserve"> Time!Y$23</f>
        <v>50405</v>
      </c>
      <c r="Z2" s="62">
        <f xml:space="preserve"> Time!Z$23</f>
        <v>50770</v>
      </c>
      <c r="AA2" s="62">
        <f xml:space="preserve"> Time!AA$23</f>
        <v>51135</v>
      </c>
      <c r="AB2" s="62">
        <f xml:space="preserve"> Time!AB$23</f>
        <v>51501</v>
      </c>
      <c r="AC2" s="62">
        <f xml:space="preserve"> Time!AC$23</f>
        <v>51866</v>
      </c>
      <c r="AD2" s="62">
        <f xml:space="preserve"> Time!AD$23</f>
        <v>52231</v>
      </c>
      <c r="AE2" s="62">
        <f xml:space="preserve"> Time!AE$23</f>
        <v>52596</v>
      </c>
      <c r="AF2" s="62">
        <f xml:space="preserve"> Time!AF$23</f>
        <v>52962</v>
      </c>
      <c r="AG2" s="62">
        <f xml:space="preserve"> Time!AG$23</f>
        <v>53327</v>
      </c>
      <c r="AH2" s="62">
        <f xml:space="preserve"> Time!AH$23</f>
        <v>53692</v>
      </c>
      <c r="AI2" s="62">
        <f xml:space="preserve"> Time!AI$23</f>
        <v>54057</v>
      </c>
      <c r="AJ2" s="62">
        <f xml:space="preserve"> Time!AJ$23</f>
        <v>54423</v>
      </c>
      <c r="AK2" s="62">
        <f xml:space="preserve"> Time!AK$23</f>
        <v>54788</v>
      </c>
      <c r="AL2" s="62">
        <f xml:space="preserve"> Time!AL$23</f>
        <v>55153</v>
      </c>
      <c r="AM2" s="62">
        <f xml:space="preserve"> Time!AM$23</f>
        <v>55518</v>
      </c>
      <c r="AN2" s="62">
        <f xml:space="preserve"> Time!AN$23</f>
        <v>55884</v>
      </c>
      <c r="AO2" s="62">
        <f xml:space="preserve"> Time!AO$23</f>
        <v>56249</v>
      </c>
      <c r="AP2" s="62">
        <f xml:space="preserve"> Time!AP$23</f>
        <v>56614</v>
      </c>
      <c r="AQ2" s="62">
        <f xml:space="preserve"> Time!AQ$23</f>
        <v>56979</v>
      </c>
      <c r="AR2" s="62">
        <f xml:space="preserve"> Time!AR$23</f>
        <v>57345</v>
      </c>
      <c r="AS2" s="62">
        <f xml:space="preserve"> Time!AS$23</f>
        <v>57710</v>
      </c>
      <c r="AT2" s="62">
        <f xml:space="preserve"> Time!AT$23</f>
        <v>58075</v>
      </c>
      <c r="AU2" s="62">
        <f xml:space="preserve"> Time!AU$23</f>
        <v>58440</v>
      </c>
      <c r="AV2" s="62">
        <f xml:space="preserve"> Time!AV$23</f>
        <v>58806</v>
      </c>
      <c r="AW2" s="62">
        <f xml:space="preserve"> Time!AW$23</f>
        <v>59171</v>
      </c>
      <c r="AX2" s="62">
        <f xml:space="preserve"> Time!AX$23</f>
        <v>59536</v>
      </c>
      <c r="AY2" s="62">
        <f xml:space="preserve"> Time!AY$23</f>
        <v>59901</v>
      </c>
      <c r="AZ2" s="62">
        <f xml:space="preserve"> Time!AZ$23</f>
        <v>60267</v>
      </c>
      <c r="BA2" s="62">
        <f xml:space="preserve"> Time!BA$23</f>
        <v>60632</v>
      </c>
      <c r="BB2" s="62">
        <f xml:space="preserve"> Time!BB$23</f>
        <v>60997</v>
      </c>
      <c r="BC2" s="62">
        <f xml:space="preserve"> Time!BC$23</f>
        <v>61362</v>
      </c>
      <c r="BD2" s="62">
        <f xml:space="preserve"> Time!BD$23</f>
        <v>61728</v>
      </c>
      <c r="BE2" s="62">
        <f xml:space="preserve"> Time!BE$23</f>
        <v>62093</v>
      </c>
      <c r="BF2" s="62">
        <f xml:space="preserve"> Time!BF$23</f>
        <v>62458</v>
      </c>
      <c r="BG2" s="62">
        <f xml:space="preserve"> Time!BG$23</f>
        <v>62823</v>
      </c>
      <c r="BH2" s="62">
        <f xml:space="preserve"> Time!BH$23</f>
        <v>63189</v>
      </c>
      <c r="BI2" s="62">
        <f xml:space="preserve"> Time!BI$23</f>
        <v>63554</v>
      </c>
      <c r="BJ2" s="62">
        <f xml:space="preserve"> Time!BJ$23</f>
        <v>63919</v>
      </c>
      <c r="BK2" s="62">
        <f xml:space="preserve"> Time!BK$23</f>
        <v>64284</v>
      </c>
      <c r="BL2" s="62">
        <f xml:space="preserve"> Time!BL$23</f>
        <v>64650</v>
      </c>
      <c r="BM2" s="62">
        <f xml:space="preserve"> Time!BM$23</f>
        <v>65015</v>
      </c>
      <c r="BN2" s="62">
        <f xml:space="preserve"> Time!BN$23</f>
        <v>65380</v>
      </c>
      <c r="BO2" s="62">
        <f xml:space="preserve"> Time!BO$23</f>
        <v>65745</v>
      </c>
      <c r="BP2" s="62">
        <f xml:space="preserve"> Time!BP$23</f>
        <v>66111</v>
      </c>
      <c r="BQ2" s="62">
        <f xml:space="preserve"> Time!BQ$23</f>
        <v>66476</v>
      </c>
      <c r="BR2" s="62">
        <f xml:space="preserve"> Time!BR$23</f>
        <v>66841</v>
      </c>
      <c r="BS2" s="62">
        <f xml:space="preserve"> Time!BS$23</f>
        <v>67206</v>
      </c>
      <c r="BT2" s="62">
        <f xml:space="preserve"> Time!BT$23</f>
        <v>67572</v>
      </c>
      <c r="BU2" s="62">
        <f xml:space="preserve"> Time!BU$23</f>
        <v>67937</v>
      </c>
      <c r="BV2" s="62">
        <f xml:space="preserve"> Time!BV$23</f>
        <v>68302</v>
      </c>
      <c r="BW2" s="62">
        <f xml:space="preserve"> Time!BW$23</f>
        <v>68667</v>
      </c>
      <c r="BX2" s="62">
        <f xml:space="preserve"> Time!BX$23</f>
        <v>69033</v>
      </c>
      <c r="BY2" s="62">
        <f xml:space="preserve"> Time!BY$23</f>
        <v>69398</v>
      </c>
      <c r="BZ2" s="62">
        <f xml:space="preserve"> Time!BZ$23</f>
        <v>69763</v>
      </c>
      <c r="CA2" s="62">
        <f xml:space="preserve"> Time!CA$23</f>
        <v>70128</v>
      </c>
    </row>
    <row r="3" spans="1:79">
      <c r="E3" s="4" t="str">
        <f xml:space="preserve"> Time!E$136</f>
        <v>Timeline label</v>
      </c>
      <c r="F3" s="104">
        <f xml:space="preserve"> Track!$J$2</f>
        <v>0</v>
      </c>
      <c r="G3" s="107" t="s">
        <v>32</v>
      </c>
      <c r="J3" s="203" t="str">
        <f xml:space="preserve"> Time!J$136</f>
        <v>FEL</v>
      </c>
      <c r="K3" s="203" t="str">
        <f xml:space="preserve"> Time!K$136</f>
        <v>FEL</v>
      </c>
      <c r="L3" s="203" t="str">
        <f xml:space="preserve"> Time!L$136</f>
        <v>FEL</v>
      </c>
      <c r="M3" s="203" t="str">
        <f xml:space="preserve"> Time!M$136</f>
        <v>FEL</v>
      </c>
      <c r="N3" s="203" t="str">
        <f xml:space="preserve"> Time!N$136</f>
        <v>FEL</v>
      </c>
      <c r="O3" s="203" t="str">
        <f xml:space="preserve"> Time!O$136</f>
        <v>EPC</v>
      </c>
      <c r="P3" s="203" t="str">
        <f xml:space="preserve"> Time!P$136</f>
        <v>EPC</v>
      </c>
      <c r="Q3" s="203" t="str">
        <f xml:space="preserve"> Time!Q$136</f>
        <v>EPC</v>
      </c>
      <c r="R3" s="203" t="str">
        <f xml:space="preserve"> Time!R$136</f>
        <v>Operations</v>
      </c>
      <c r="S3" s="203" t="str">
        <f xml:space="preserve"> Time!S$136</f>
        <v>Operations</v>
      </c>
      <c r="T3" s="203" t="str">
        <f xml:space="preserve"> Time!T$136</f>
        <v>Operations</v>
      </c>
      <c r="U3" s="203" t="str">
        <f xml:space="preserve"> Time!U$136</f>
        <v>Operations</v>
      </c>
      <c r="V3" s="203" t="str">
        <f xml:space="preserve"> Time!V$136</f>
        <v>Operations</v>
      </c>
      <c r="W3" s="203" t="str">
        <f xml:space="preserve"> Time!W$136</f>
        <v>Operations</v>
      </c>
      <c r="X3" s="203" t="str">
        <f xml:space="preserve"> Time!X$136</f>
        <v>Operations</v>
      </c>
      <c r="Y3" s="203" t="str">
        <f xml:space="preserve"> Time!Y$136</f>
        <v>Operations</v>
      </c>
      <c r="Z3" s="203" t="str">
        <f xml:space="preserve"> Time!Z$136</f>
        <v>Operations</v>
      </c>
      <c r="AA3" s="203" t="str">
        <f xml:space="preserve"> Time!AA$136</f>
        <v>Operations</v>
      </c>
      <c r="AB3" s="203" t="str">
        <f xml:space="preserve"> Time!AB$136</f>
        <v>Operations</v>
      </c>
      <c r="AC3" s="203" t="str">
        <f xml:space="preserve"> Time!AC$136</f>
        <v>Operations</v>
      </c>
      <c r="AD3" s="203" t="str">
        <f xml:space="preserve"> Time!AD$136</f>
        <v>Operations</v>
      </c>
      <c r="AE3" s="203" t="str">
        <f xml:space="preserve"> Time!AE$136</f>
        <v>Operations</v>
      </c>
      <c r="AF3" s="203" t="str">
        <f xml:space="preserve"> Time!AF$136</f>
        <v>Operations</v>
      </c>
      <c r="AG3" s="203" t="str">
        <f xml:space="preserve"> Time!AG$136</f>
        <v>Operations</v>
      </c>
      <c r="AH3" s="203" t="str">
        <f xml:space="preserve"> Time!AH$136</f>
        <v>Operations</v>
      </c>
      <c r="AI3" s="203" t="str">
        <f xml:space="preserve"> Time!AI$136</f>
        <v>Operations</v>
      </c>
      <c r="AJ3" s="203" t="str">
        <f xml:space="preserve"> Time!AJ$136</f>
        <v>Operations</v>
      </c>
      <c r="AK3" s="203" t="str">
        <f xml:space="preserve"> Time!AK$136</f>
        <v>Operations</v>
      </c>
      <c r="AL3" s="203" t="str">
        <f xml:space="preserve"> Time!AL$136</f>
        <v>Post-Frcst</v>
      </c>
      <c r="AM3" s="203" t="str">
        <f xml:space="preserve"> Time!AM$136</f>
        <v>Post-Frcst</v>
      </c>
      <c r="AN3" s="203" t="str">
        <f xml:space="preserve"> Time!AN$136</f>
        <v>Post-Frcst</v>
      </c>
      <c r="AO3" s="203" t="str">
        <f xml:space="preserve"> Time!AO$136</f>
        <v>Post-Frcst</v>
      </c>
      <c r="AP3" s="203" t="str">
        <f xml:space="preserve"> Time!AP$136</f>
        <v>Post-Frcst</v>
      </c>
      <c r="AQ3" s="203" t="str">
        <f xml:space="preserve"> Time!AQ$136</f>
        <v>Post-Frcst</v>
      </c>
      <c r="AR3" s="203" t="str">
        <f xml:space="preserve"> Time!AR$136</f>
        <v>Post-Frcst</v>
      </c>
      <c r="AS3" s="203" t="str">
        <f xml:space="preserve"> Time!AS$136</f>
        <v>Post-Frcst</v>
      </c>
      <c r="AT3" s="203" t="str">
        <f xml:space="preserve"> Time!AT$136</f>
        <v>Post-Frcst</v>
      </c>
      <c r="AU3" s="203" t="str">
        <f xml:space="preserve"> Time!AU$136</f>
        <v>Post-Frcst</v>
      </c>
      <c r="AV3" s="203" t="str">
        <f xml:space="preserve"> Time!AV$136</f>
        <v>Post-Frcst</v>
      </c>
      <c r="AW3" s="203" t="str">
        <f xml:space="preserve"> Time!AW$136</f>
        <v>Post-Frcst</v>
      </c>
      <c r="AX3" s="203" t="str">
        <f xml:space="preserve"> Time!AX$136</f>
        <v>Post-Frcst</v>
      </c>
      <c r="AY3" s="203" t="str">
        <f xml:space="preserve"> Time!AY$136</f>
        <v>Post-Frcst</v>
      </c>
      <c r="AZ3" s="203" t="str">
        <f xml:space="preserve"> Time!AZ$136</f>
        <v>Post-Frcst</v>
      </c>
      <c r="BA3" s="203" t="str">
        <f xml:space="preserve"> Time!BA$136</f>
        <v>Post-Frcst</v>
      </c>
      <c r="BB3" s="203" t="str">
        <f xml:space="preserve"> Time!BB$136</f>
        <v>Post-Frcst</v>
      </c>
      <c r="BC3" s="203" t="str">
        <f xml:space="preserve"> Time!BC$136</f>
        <v>Post-Frcst</v>
      </c>
      <c r="BD3" s="203" t="str">
        <f xml:space="preserve"> Time!BD$136</f>
        <v>Post-Frcst</v>
      </c>
      <c r="BE3" s="203" t="str">
        <f xml:space="preserve"> Time!BE$136</f>
        <v>Post-Frcst</v>
      </c>
      <c r="BF3" s="203" t="str">
        <f xml:space="preserve"> Time!BF$136</f>
        <v>Post-Frcst</v>
      </c>
      <c r="BG3" s="203" t="str">
        <f xml:space="preserve"> Time!BG$136</f>
        <v>Post-Frcst</v>
      </c>
      <c r="BH3" s="203" t="str">
        <f xml:space="preserve"> Time!BH$136</f>
        <v>Post-Frcst</v>
      </c>
      <c r="BI3" s="203" t="str">
        <f xml:space="preserve"> Time!BI$136</f>
        <v>Post-Frcst</v>
      </c>
      <c r="BJ3" s="203" t="str">
        <f xml:space="preserve"> Time!BJ$136</f>
        <v>Post-Frcst</v>
      </c>
      <c r="BK3" s="203" t="str">
        <f xml:space="preserve"> Time!BK$136</f>
        <v>Post-Frcst</v>
      </c>
      <c r="BL3" s="203" t="str">
        <f xml:space="preserve"> Time!BL$136</f>
        <v>Post-Frcst</v>
      </c>
      <c r="BM3" s="203" t="str">
        <f xml:space="preserve"> Time!BM$136</f>
        <v>Post-Frcst</v>
      </c>
      <c r="BN3" s="203" t="str">
        <f xml:space="preserve"> Time!BN$136</f>
        <v>Post-Frcst</v>
      </c>
      <c r="BO3" s="203" t="str">
        <f xml:space="preserve"> Time!BO$136</f>
        <v>Post-Frcst</v>
      </c>
      <c r="BP3" s="203" t="str">
        <f xml:space="preserve"> Time!BP$136</f>
        <v>Post-Frcst</v>
      </c>
      <c r="BQ3" s="203" t="str">
        <f xml:space="preserve"> Time!BQ$136</f>
        <v>Post-Frcst</v>
      </c>
      <c r="BR3" s="203" t="str">
        <f xml:space="preserve"> Time!BR$136</f>
        <v>Post-Frcst</v>
      </c>
      <c r="BS3" s="203" t="str">
        <f xml:space="preserve"> Time!BS$136</f>
        <v>Post-Frcst</v>
      </c>
      <c r="BT3" s="203" t="str">
        <f xml:space="preserve"> Time!BT$136</f>
        <v>Post-Frcst</v>
      </c>
      <c r="BU3" s="203" t="str">
        <f xml:space="preserve"> Time!BU$136</f>
        <v>Post-Frcst</v>
      </c>
      <c r="BV3" s="203" t="str">
        <f xml:space="preserve"> Time!BV$136</f>
        <v>Post-Frcst</v>
      </c>
      <c r="BW3" s="203" t="str">
        <f xml:space="preserve"> Time!BW$136</f>
        <v>Post-Frcst</v>
      </c>
      <c r="BX3" s="203" t="str">
        <f xml:space="preserve"> Time!BX$136</f>
        <v>Post-Frcst</v>
      </c>
      <c r="BY3" s="203" t="str">
        <f xml:space="preserve"> Time!BY$136</f>
        <v>Post-Frcst</v>
      </c>
      <c r="BZ3" s="203" t="str">
        <f xml:space="preserve"> Time!BZ$136</f>
        <v>Post-Frcst</v>
      </c>
      <c r="CA3" s="203" t="str">
        <f xml:space="preserve"> Time!CA$136</f>
        <v>Post-Frcst</v>
      </c>
    </row>
    <row r="4" spans="1:79">
      <c r="E4" s="4" t="str">
        <f xml:space="preserve"> Time!E$33</f>
        <v>Financial year ending</v>
      </c>
      <c r="F4" s="104">
        <f xml:space="preserve"> Check!$F$32</f>
        <v>0</v>
      </c>
      <c r="G4" s="107" t="s">
        <v>31</v>
      </c>
      <c r="J4" s="92">
        <f xml:space="preserve"> Time!J$33</f>
        <v>2022</v>
      </c>
      <c r="K4" s="92">
        <f xml:space="preserve"> Time!K$33</f>
        <v>2023</v>
      </c>
      <c r="L4" s="92">
        <f xml:space="preserve"> Time!L$33</f>
        <v>2024</v>
      </c>
      <c r="M4" s="92">
        <f xml:space="preserve"> Time!M$33</f>
        <v>2025</v>
      </c>
      <c r="N4" s="92">
        <f xml:space="preserve"> Time!N$33</f>
        <v>2026</v>
      </c>
      <c r="O4" s="92">
        <f xml:space="preserve"> Time!O$33</f>
        <v>2027</v>
      </c>
      <c r="P4" s="92">
        <f xml:space="preserve"> Time!P$33</f>
        <v>2028</v>
      </c>
      <c r="Q4" s="92">
        <f xml:space="preserve"> Time!Q$33</f>
        <v>2029</v>
      </c>
      <c r="R4" s="92">
        <f xml:space="preserve"> Time!R$33</f>
        <v>2030</v>
      </c>
      <c r="S4" s="92">
        <f xml:space="preserve"> Time!S$33</f>
        <v>2031</v>
      </c>
      <c r="T4" s="92">
        <f xml:space="preserve"> Time!T$33</f>
        <v>2032</v>
      </c>
      <c r="U4" s="92">
        <f xml:space="preserve"> Time!U$33</f>
        <v>2033</v>
      </c>
      <c r="V4" s="92">
        <f xml:space="preserve"> Time!V$33</f>
        <v>2034</v>
      </c>
      <c r="W4" s="92">
        <f xml:space="preserve"> Time!W$33</f>
        <v>2035</v>
      </c>
      <c r="X4" s="92">
        <f xml:space="preserve"> Time!X$33</f>
        <v>2036</v>
      </c>
      <c r="Y4" s="92">
        <f xml:space="preserve"> Time!Y$33</f>
        <v>2037</v>
      </c>
      <c r="Z4" s="92">
        <f xml:space="preserve"> Time!Z$33</f>
        <v>2038</v>
      </c>
      <c r="AA4" s="92">
        <f xml:space="preserve"> Time!AA$33</f>
        <v>2039</v>
      </c>
      <c r="AB4" s="92">
        <f xml:space="preserve"> Time!AB$33</f>
        <v>2040</v>
      </c>
      <c r="AC4" s="92">
        <f xml:space="preserve"> Time!AC$33</f>
        <v>2041</v>
      </c>
      <c r="AD4" s="92">
        <f xml:space="preserve"> Time!AD$33</f>
        <v>2042</v>
      </c>
      <c r="AE4" s="92">
        <f xml:space="preserve"> Time!AE$33</f>
        <v>2043</v>
      </c>
      <c r="AF4" s="92">
        <f xml:space="preserve"> Time!AF$33</f>
        <v>2044</v>
      </c>
      <c r="AG4" s="92">
        <f xml:space="preserve"> Time!AG$33</f>
        <v>2045</v>
      </c>
      <c r="AH4" s="92">
        <f xml:space="preserve"> Time!AH$33</f>
        <v>2046</v>
      </c>
      <c r="AI4" s="92">
        <f xml:space="preserve"> Time!AI$33</f>
        <v>2047</v>
      </c>
      <c r="AJ4" s="92">
        <f xml:space="preserve"> Time!AJ$33</f>
        <v>2048</v>
      </c>
      <c r="AK4" s="92">
        <f xml:space="preserve"> Time!AK$33</f>
        <v>2049</v>
      </c>
      <c r="AL4" s="92">
        <f xml:space="preserve"> Time!AL$33</f>
        <v>2050</v>
      </c>
      <c r="AM4" s="92">
        <f xml:space="preserve"> Time!AM$33</f>
        <v>2051</v>
      </c>
      <c r="AN4" s="92">
        <f xml:space="preserve"> Time!AN$33</f>
        <v>2052</v>
      </c>
      <c r="AO4" s="92">
        <f xml:space="preserve"> Time!AO$33</f>
        <v>2053</v>
      </c>
      <c r="AP4" s="92">
        <f xml:space="preserve"> Time!AP$33</f>
        <v>2054</v>
      </c>
      <c r="AQ4" s="92">
        <f xml:space="preserve"> Time!AQ$33</f>
        <v>2055</v>
      </c>
      <c r="AR4" s="92">
        <f xml:space="preserve"> Time!AR$33</f>
        <v>2056</v>
      </c>
      <c r="AS4" s="92">
        <f xml:space="preserve"> Time!AS$33</f>
        <v>2057</v>
      </c>
      <c r="AT4" s="92">
        <f xml:space="preserve"> Time!AT$33</f>
        <v>2058</v>
      </c>
      <c r="AU4" s="92">
        <f xml:space="preserve"> Time!AU$33</f>
        <v>2059</v>
      </c>
      <c r="AV4" s="92">
        <f xml:space="preserve"> Time!AV$33</f>
        <v>2060</v>
      </c>
      <c r="AW4" s="92">
        <f xml:space="preserve"> Time!AW$33</f>
        <v>2061</v>
      </c>
      <c r="AX4" s="92">
        <f xml:space="preserve"> Time!AX$33</f>
        <v>2062</v>
      </c>
      <c r="AY4" s="92">
        <f xml:space="preserve"> Time!AY$33</f>
        <v>2063</v>
      </c>
      <c r="AZ4" s="92">
        <f xml:space="preserve"> Time!AZ$33</f>
        <v>2064</v>
      </c>
      <c r="BA4" s="92">
        <f xml:space="preserve"> Time!BA$33</f>
        <v>2065</v>
      </c>
      <c r="BB4" s="92">
        <f xml:space="preserve"> Time!BB$33</f>
        <v>2066</v>
      </c>
      <c r="BC4" s="92">
        <f xml:space="preserve"> Time!BC$33</f>
        <v>2067</v>
      </c>
      <c r="BD4" s="92">
        <f xml:space="preserve"> Time!BD$33</f>
        <v>2068</v>
      </c>
      <c r="BE4" s="92">
        <f xml:space="preserve"> Time!BE$33</f>
        <v>2069</v>
      </c>
      <c r="BF4" s="92">
        <f xml:space="preserve"> Time!BF$33</f>
        <v>2070</v>
      </c>
      <c r="BG4" s="92">
        <f xml:space="preserve"> Time!BG$33</f>
        <v>2071</v>
      </c>
      <c r="BH4" s="92">
        <f xml:space="preserve"> Time!BH$33</f>
        <v>2072</v>
      </c>
      <c r="BI4" s="92">
        <f xml:space="preserve"> Time!BI$33</f>
        <v>2073</v>
      </c>
      <c r="BJ4" s="92">
        <f xml:space="preserve"> Time!BJ$33</f>
        <v>2074</v>
      </c>
      <c r="BK4" s="92">
        <f xml:space="preserve"> Time!BK$33</f>
        <v>2075</v>
      </c>
      <c r="BL4" s="92">
        <f xml:space="preserve"> Time!BL$33</f>
        <v>2076</v>
      </c>
      <c r="BM4" s="92">
        <f xml:space="preserve"> Time!BM$33</f>
        <v>2077</v>
      </c>
      <c r="BN4" s="92">
        <f xml:space="preserve"> Time!BN$33</f>
        <v>2078</v>
      </c>
      <c r="BO4" s="92">
        <f xml:space="preserve"> Time!BO$33</f>
        <v>2079</v>
      </c>
      <c r="BP4" s="92">
        <f xml:space="preserve"> Time!BP$33</f>
        <v>2080</v>
      </c>
      <c r="BQ4" s="92">
        <f xml:space="preserve"> Time!BQ$33</f>
        <v>2081</v>
      </c>
      <c r="BR4" s="92">
        <f xml:space="preserve"> Time!BR$33</f>
        <v>2082</v>
      </c>
      <c r="BS4" s="92">
        <f xml:space="preserve"> Time!BS$33</f>
        <v>2083</v>
      </c>
      <c r="BT4" s="92">
        <f xml:space="preserve"> Time!BT$33</f>
        <v>2084</v>
      </c>
      <c r="BU4" s="92">
        <f xml:space="preserve"> Time!BU$33</f>
        <v>2085</v>
      </c>
      <c r="BV4" s="92">
        <f xml:space="preserve"> Time!BV$33</f>
        <v>2086</v>
      </c>
      <c r="BW4" s="92">
        <f xml:space="preserve"> Time!BW$33</f>
        <v>2087</v>
      </c>
      <c r="BX4" s="92">
        <f xml:space="preserve"> Time!BX$33</f>
        <v>2088</v>
      </c>
      <c r="BY4" s="92">
        <f xml:space="preserve"> Time!BY$33</f>
        <v>2089</v>
      </c>
      <c r="BZ4" s="92">
        <f xml:space="preserve"> Time!BZ$33</f>
        <v>2090</v>
      </c>
      <c r="CA4" s="92">
        <f xml:space="preserve"> Time!CA$33</f>
        <v>2091</v>
      </c>
    </row>
    <row r="5" spans="1:79">
      <c r="E5" s="4" t="str">
        <f xml:space="preserve"> Time!E$10</f>
        <v>Model column counter</v>
      </c>
      <c r="F5" s="9" t="s">
        <v>25</v>
      </c>
      <c r="G5" s="9" t="s">
        <v>23</v>
      </c>
      <c r="H5" s="9" t="s">
        <v>24</v>
      </c>
      <c r="J5" s="4">
        <f xml:space="preserve"> Time!J$10</f>
        <v>1</v>
      </c>
      <c r="K5" s="4">
        <f xml:space="preserve"> Time!K$10</f>
        <v>2</v>
      </c>
      <c r="L5" s="4">
        <f xml:space="preserve"> Time!L$10</f>
        <v>3</v>
      </c>
      <c r="M5" s="4">
        <f xml:space="preserve"> Time!M$10</f>
        <v>4</v>
      </c>
      <c r="N5" s="4">
        <f xml:space="preserve"> Time!N$10</f>
        <v>5</v>
      </c>
      <c r="O5" s="4">
        <f xml:space="preserve"> Time!O$10</f>
        <v>6</v>
      </c>
      <c r="P5" s="4">
        <f xml:space="preserve"> Time!P$10</f>
        <v>7</v>
      </c>
      <c r="Q5" s="4">
        <f xml:space="preserve"> Time!Q$10</f>
        <v>8</v>
      </c>
      <c r="R5" s="4">
        <f xml:space="preserve"> Time!R$10</f>
        <v>9</v>
      </c>
      <c r="S5" s="4">
        <f xml:space="preserve"> Time!S$10</f>
        <v>10</v>
      </c>
      <c r="T5" s="4">
        <f xml:space="preserve"> Time!T$10</f>
        <v>11</v>
      </c>
      <c r="U5" s="4">
        <f xml:space="preserve"> Time!U$10</f>
        <v>12</v>
      </c>
      <c r="V5" s="4">
        <f xml:space="preserve"> Time!V$10</f>
        <v>13</v>
      </c>
      <c r="W5" s="4">
        <f xml:space="preserve"> Time!W$10</f>
        <v>14</v>
      </c>
      <c r="X5" s="4">
        <f xml:space="preserve"> Time!X$10</f>
        <v>15</v>
      </c>
      <c r="Y5" s="4">
        <f xml:space="preserve"> Time!Y$10</f>
        <v>16</v>
      </c>
      <c r="Z5" s="4">
        <f xml:space="preserve"> Time!Z$10</f>
        <v>17</v>
      </c>
      <c r="AA5" s="4">
        <f xml:space="preserve"> Time!AA$10</f>
        <v>18</v>
      </c>
      <c r="AB5" s="4">
        <f xml:space="preserve"> Time!AB$10</f>
        <v>19</v>
      </c>
      <c r="AC5" s="4">
        <f xml:space="preserve"> Time!AC$10</f>
        <v>20</v>
      </c>
      <c r="AD5" s="4">
        <f xml:space="preserve"> Time!AD$10</f>
        <v>21</v>
      </c>
      <c r="AE5" s="4">
        <f xml:space="preserve"> Time!AE$10</f>
        <v>22</v>
      </c>
      <c r="AF5" s="4">
        <f xml:space="preserve"> Time!AF$10</f>
        <v>23</v>
      </c>
      <c r="AG5" s="4">
        <f xml:space="preserve"> Time!AG$10</f>
        <v>24</v>
      </c>
      <c r="AH5" s="4">
        <f xml:space="preserve"> Time!AH$10</f>
        <v>25</v>
      </c>
      <c r="AI5" s="4">
        <f xml:space="preserve"> Time!AI$10</f>
        <v>26</v>
      </c>
      <c r="AJ5" s="4">
        <f xml:space="preserve"> Time!AJ$10</f>
        <v>27</v>
      </c>
      <c r="AK5" s="4">
        <f xml:space="preserve"> Time!AK$10</f>
        <v>28</v>
      </c>
      <c r="AL5" s="4">
        <f xml:space="preserve"> Time!AL$10</f>
        <v>29</v>
      </c>
      <c r="AM5" s="4">
        <f xml:space="preserve"> Time!AM$10</f>
        <v>30</v>
      </c>
      <c r="AN5" s="4">
        <f xml:space="preserve"> Time!AN$10</f>
        <v>31</v>
      </c>
      <c r="AO5" s="4">
        <f xml:space="preserve"> Time!AO$10</f>
        <v>32</v>
      </c>
      <c r="AP5" s="4">
        <f xml:space="preserve"> Time!AP$10</f>
        <v>33</v>
      </c>
      <c r="AQ5" s="4">
        <f xml:space="preserve"> Time!AQ$10</f>
        <v>34</v>
      </c>
      <c r="AR5" s="4">
        <f xml:space="preserve"> Time!AR$10</f>
        <v>35</v>
      </c>
      <c r="AS5" s="4">
        <f xml:space="preserve"> Time!AS$10</f>
        <v>36</v>
      </c>
      <c r="AT5" s="4">
        <f xml:space="preserve"> Time!AT$10</f>
        <v>37</v>
      </c>
      <c r="AU5" s="4">
        <f xml:space="preserve"> Time!AU$10</f>
        <v>38</v>
      </c>
      <c r="AV5" s="4">
        <f xml:space="preserve"> Time!AV$10</f>
        <v>39</v>
      </c>
      <c r="AW5" s="4">
        <f xml:space="preserve"> Time!AW$10</f>
        <v>40</v>
      </c>
      <c r="AX5" s="4">
        <f xml:space="preserve"> Time!AX$10</f>
        <v>41</v>
      </c>
      <c r="AY5" s="4">
        <f xml:space="preserve"> Time!AY$10</f>
        <v>42</v>
      </c>
      <c r="AZ5" s="4">
        <f xml:space="preserve"> Time!AZ$10</f>
        <v>43</v>
      </c>
      <c r="BA5" s="4">
        <f xml:space="preserve"> Time!BA$10</f>
        <v>44</v>
      </c>
      <c r="BB5" s="4">
        <f xml:space="preserve"> Time!BB$10</f>
        <v>45</v>
      </c>
      <c r="BC5" s="4">
        <f xml:space="preserve"> Time!BC$10</f>
        <v>46</v>
      </c>
      <c r="BD5" s="4">
        <f xml:space="preserve"> Time!BD$10</f>
        <v>47</v>
      </c>
      <c r="BE5" s="4">
        <f xml:space="preserve"> Time!BE$10</f>
        <v>48</v>
      </c>
      <c r="BF5" s="4">
        <f xml:space="preserve"> Time!BF$10</f>
        <v>49</v>
      </c>
      <c r="BG5" s="4">
        <f xml:space="preserve"> Time!BG$10</f>
        <v>50</v>
      </c>
      <c r="BH5" s="4">
        <f xml:space="preserve"> Time!BH$10</f>
        <v>51</v>
      </c>
      <c r="BI5" s="4">
        <f xml:space="preserve"> Time!BI$10</f>
        <v>52</v>
      </c>
      <c r="BJ5" s="4">
        <f xml:space="preserve"> Time!BJ$10</f>
        <v>53</v>
      </c>
      <c r="BK5" s="4">
        <f xml:space="preserve"> Time!BK$10</f>
        <v>54</v>
      </c>
      <c r="BL5" s="4">
        <f xml:space="preserve"> Time!BL$10</f>
        <v>55</v>
      </c>
      <c r="BM5" s="4">
        <f xml:space="preserve"> Time!BM$10</f>
        <v>56</v>
      </c>
      <c r="BN5" s="4">
        <f xml:space="preserve"> Time!BN$10</f>
        <v>57</v>
      </c>
      <c r="BO5" s="4">
        <f xml:space="preserve"> Time!BO$10</f>
        <v>58</v>
      </c>
      <c r="BP5" s="4">
        <f xml:space="preserve"> Time!BP$10</f>
        <v>59</v>
      </c>
      <c r="BQ5" s="4">
        <f xml:space="preserve"> Time!BQ$10</f>
        <v>60</v>
      </c>
      <c r="BR5" s="4">
        <f xml:space="preserve"> Time!BR$10</f>
        <v>61</v>
      </c>
      <c r="BS5" s="4">
        <f xml:space="preserve"> Time!BS$10</f>
        <v>62</v>
      </c>
      <c r="BT5" s="4">
        <f xml:space="preserve"> Time!BT$10</f>
        <v>63</v>
      </c>
      <c r="BU5" s="4">
        <f xml:space="preserve"> Time!BU$10</f>
        <v>64</v>
      </c>
      <c r="BV5" s="4">
        <f xml:space="preserve"> Time!BV$10</f>
        <v>65</v>
      </c>
      <c r="BW5" s="4">
        <f xml:space="preserve"> Time!BW$10</f>
        <v>66</v>
      </c>
      <c r="BX5" s="4">
        <f xml:space="preserve"> Time!BX$10</f>
        <v>67</v>
      </c>
      <c r="BY5" s="4">
        <f xml:space="preserve"> Time!BY$10</f>
        <v>68</v>
      </c>
      <c r="BZ5" s="4">
        <f xml:space="preserve"> Time!BZ$10</f>
        <v>69</v>
      </c>
      <c r="CA5" s="4">
        <f xml:space="preserve"> Time!CA$10</f>
        <v>70</v>
      </c>
    </row>
    <row r="7" spans="1:79">
      <c r="A7" s="9" t="s">
        <v>687</v>
      </c>
    </row>
    <row r="9" spans="1:79" s="224" customFormat="1">
      <c r="A9" s="190"/>
      <c r="B9" s="175"/>
      <c r="C9" s="191"/>
      <c r="E9" s="314" t="str">
        <f xml:space="preserve"> Input!E$126</f>
        <v>Land acqusition cost</v>
      </c>
      <c r="F9" s="314">
        <f xml:space="preserve"> Input!F$126</f>
        <v>0</v>
      </c>
      <c r="G9" s="314" t="str">
        <f xml:space="preserve"> Input!G$126</f>
        <v>£ MM real</v>
      </c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</row>
    <row r="10" spans="1:79">
      <c r="E10" s="310" t="str">
        <f xml:space="preserve"> Time!E$41</f>
        <v>Feasibility end period flag</v>
      </c>
      <c r="F10" s="310">
        <f xml:space="preserve"> Time!F$41</f>
        <v>0</v>
      </c>
      <c r="G10" s="310" t="str">
        <f xml:space="preserve"> Time!G$41</f>
        <v>date</v>
      </c>
      <c r="H10" s="310">
        <f xml:space="preserve"> Time!H$41</f>
        <v>0</v>
      </c>
      <c r="I10" s="310">
        <f xml:space="preserve"> Time!I$41</f>
        <v>0</v>
      </c>
      <c r="J10" s="310">
        <f xml:space="preserve"> Time!J$41</f>
        <v>0</v>
      </c>
      <c r="K10" s="310">
        <f xml:space="preserve"> Time!K$41</f>
        <v>0</v>
      </c>
      <c r="L10" s="310">
        <f xml:space="preserve"> Time!L$41</f>
        <v>0</v>
      </c>
      <c r="M10" s="310">
        <f xml:space="preserve"> Time!M$41</f>
        <v>0</v>
      </c>
      <c r="N10" s="310">
        <f xml:space="preserve"> Time!N$41</f>
        <v>1</v>
      </c>
      <c r="O10" s="310">
        <f xml:space="preserve"> Time!O$41</f>
        <v>0</v>
      </c>
      <c r="P10" s="310">
        <f xml:space="preserve"> Time!P$41</f>
        <v>0</v>
      </c>
      <c r="Q10" s="310">
        <f xml:space="preserve"> Time!Q$41</f>
        <v>0</v>
      </c>
      <c r="R10" s="310">
        <f xml:space="preserve"> Time!R$41</f>
        <v>0</v>
      </c>
      <c r="S10" s="310">
        <f xml:space="preserve"> Time!S$41</f>
        <v>0</v>
      </c>
      <c r="T10" s="310">
        <f xml:space="preserve"> Time!T$41</f>
        <v>0</v>
      </c>
      <c r="U10" s="310">
        <f xml:space="preserve"> Time!U$41</f>
        <v>0</v>
      </c>
      <c r="V10" s="310">
        <f xml:space="preserve"> Time!V$41</f>
        <v>0</v>
      </c>
      <c r="W10" s="310">
        <f xml:space="preserve"> Time!W$41</f>
        <v>0</v>
      </c>
      <c r="X10" s="310">
        <f xml:space="preserve"> Time!X$41</f>
        <v>0</v>
      </c>
      <c r="Y10" s="310">
        <f xml:space="preserve"> Time!Y$41</f>
        <v>0</v>
      </c>
      <c r="Z10" s="310">
        <f xml:space="preserve"> Time!Z$41</f>
        <v>0</v>
      </c>
      <c r="AA10" s="310">
        <f xml:space="preserve"> Time!AA$41</f>
        <v>0</v>
      </c>
      <c r="AB10" s="310">
        <f xml:space="preserve"> Time!AB$41</f>
        <v>0</v>
      </c>
      <c r="AC10" s="310">
        <f xml:space="preserve"> Time!AC$41</f>
        <v>0</v>
      </c>
      <c r="AD10" s="310">
        <f xml:space="preserve"> Time!AD$41</f>
        <v>0</v>
      </c>
      <c r="AE10" s="310">
        <f xml:space="preserve"> Time!AE$41</f>
        <v>0</v>
      </c>
      <c r="AF10" s="310">
        <f xml:space="preserve"> Time!AF$41</f>
        <v>0</v>
      </c>
      <c r="AG10" s="310">
        <f xml:space="preserve"> Time!AG$41</f>
        <v>0</v>
      </c>
      <c r="AH10" s="310">
        <f xml:space="preserve"> Time!AH$41</f>
        <v>0</v>
      </c>
      <c r="AI10" s="310">
        <f xml:space="preserve"> Time!AI$41</f>
        <v>0</v>
      </c>
      <c r="AJ10" s="310">
        <f xml:space="preserve"> Time!AJ$41</f>
        <v>0</v>
      </c>
      <c r="AK10" s="310">
        <f xml:space="preserve"> Time!AK$41</f>
        <v>0</v>
      </c>
      <c r="AL10" s="310">
        <f xml:space="preserve"> Time!AL$41</f>
        <v>0</v>
      </c>
      <c r="AM10" s="310">
        <f xml:space="preserve"> Time!AM$41</f>
        <v>0</v>
      </c>
      <c r="AN10" s="310">
        <f xml:space="preserve"> Time!AN$41</f>
        <v>0</v>
      </c>
      <c r="AO10" s="310">
        <f xml:space="preserve"> Time!AO$41</f>
        <v>0</v>
      </c>
      <c r="AP10" s="310">
        <f xml:space="preserve"> Time!AP$41</f>
        <v>0</v>
      </c>
      <c r="AQ10" s="310">
        <f xml:space="preserve"> Time!AQ$41</f>
        <v>0</v>
      </c>
      <c r="AR10" s="310">
        <f xml:space="preserve"> Time!AR$41</f>
        <v>0</v>
      </c>
      <c r="AS10" s="310">
        <f xml:space="preserve"> Time!AS$41</f>
        <v>0</v>
      </c>
      <c r="AT10" s="310">
        <f xml:space="preserve"> Time!AT$41</f>
        <v>0</v>
      </c>
      <c r="AU10" s="310">
        <f xml:space="preserve"> Time!AU$41</f>
        <v>0</v>
      </c>
      <c r="AV10" s="310">
        <f xml:space="preserve"> Time!AV$41</f>
        <v>0</v>
      </c>
      <c r="AW10" s="310">
        <f xml:space="preserve"> Time!AW$41</f>
        <v>0</v>
      </c>
      <c r="AX10" s="310">
        <f xml:space="preserve"> Time!AX$41</f>
        <v>0</v>
      </c>
      <c r="AY10" s="310">
        <f xml:space="preserve"> Time!AY$41</f>
        <v>0</v>
      </c>
      <c r="AZ10" s="310">
        <f xml:space="preserve"> Time!AZ$41</f>
        <v>0</v>
      </c>
      <c r="BA10" s="310">
        <f xml:space="preserve"> Time!BA$41</f>
        <v>0</v>
      </c>
      <c r="BB10" s="310">
        <f xml:space="preserve"> Time!BB$41</f>
        <v>0</v>
      </c>
      <c r="BC10" s="310">
        <f xml:space="preserve"> Time!BC$41</f>
        <v>0</v>
      </c>
      <c r="BD10" s="310">
        <f xml:space="preserve"> Time!BD$41</f>
        <v>0</v>
      </c>
      <c r="BE10" s="310">
        <f xml:space="preserve"> Time!BE$41</f>
        <v>0</v>
      </c>
      <c r="BF10" s="310">
        <f xml:space="preserve"> Time!BF$41</f>
        <v>0</v>
      </c>
      <c r="BG10" s="310">
        <f xml:space="preserve"> Time!BG$41</f>
        <v>0</v>
      </c>
      <c r="BH10" s="310">
        <f xml:space="preserve"> Time!BH$41</f>
        <v>0</v>
      </c>
      <c r="BI10" s="310">
        <f xml:space="preserve"> Time!BI$41</f>
        <v>0</v>
      </c>
      <c r="BJ10" s="310">
        <f xml:space="preserve"> Time!BJ$41</f>
        <v>0</v>
      </c>
      <c r="BK10" s="310">
        <f xml:space="preserve"> Time!BK$41</f>
        <v>0</v>
      </c>
      <c r="BL10" s="310">
        <f xml:space="preserve"> Time!BL$41</f>
        <v>0</v>
      </c>
      <c r="BM10" s="310">
        <f xml:space="preserve"> Time!BM$41</f>
        <v>0</v>
      </c>
      <c r="BN10" s="310">
        <f xml:space="preserve"> Time!BN$41</f>
        <v>0</v>
      </c>
      <c r="BO10" s="310">
        <f xml:space="preserve"> Time!BO$41</f>
        <v>0</v>
      </c>
      <c r="BP10" s="310">
        <f xml:space="preserve"> Time!BP$41</f>
        <v>0</v>
      </c>
      <c r="BQ10" s="310">
        <f xml:space="preserve"> Time!BQ$41</f>
        <v>0</v>
      </c>
      <c r="BR10" s="310">
        <f xml:space="preserve"> Time!BR$41</f>
        <v>0</v>
      </c>
      <c r="BS10" s="310">
        <f xml:space="preserve"> Time!BS$41</f>
        <v>0</v>
      </c>
      <c r="BT10" s="310">
        <f xml:space="preserve"> Time!BT$41</f>
        <v>0</v>
      </c>
      <c r="BU10" s="310">
        <f xml:space="preserve"> Time!BU$41</f>
        <v>0</v>
      </c>
      <c r="BV10" s="310">
        <f xml:space="preserve"> Time!BV$41</f>
        <v>0</v>
      </c>
      <c r="BW10" s="310">
        <f xml:space="preserve"> Time!BW$41</f>
        <v>0</v>
      </c>
      <c r="BX10" s="310">
        <f xml:space="preserve"> Time!BX$41</f>
        <v>0</v>
      </c>
      <c r="BY10" s="310">
        <f xml:space="preserve"> Time!BY$41</f>
        <v>0</v>
      </c>
      <c r="BZ10" s="310">
        <f xml:space="preserve"> Time!BZ$41</f>
        <v>0</v>
      </c>
      <c r="CA10" s="310">
        <f xml:space="preserve"> Time!CA$41</f>
        <v>0</v>
      </c>
    </row>
    <row r="11" spans="1:79">
      <c r="E11" s="254" t="str">
        <f xml:space="preserve"> Esc!E$31</f>
        <v>Indexation factor - capex</v>
      </c>
      <c r="F11" s="254">
        <f xml:space="preserve"> Esc!F$31</f>
        <v>0</v>
      </c>
      <c r="G11" s="254" t="str">
        <f xml:space="preserve"> Esc!G$31</f>
        <v>factor</v>
      </c>
      <c r="H11" s="254">
        <f xml:space="preserve"> Esc!H$31</f>
        <v>0</v>
      </c>
      <c r="I11" s="254">
        <f xml:space="preserve"> Esc!I$31</f>
        <v>0</v>
      </c>
      <c r="J11" s="254">
        <f xml:space="preserve"> Esc!J$31</f>
        <v>1</v>
      </c>
      <c r="K11" s="254">
        <f xml:space="preserve"> Esc!K$31</f>
        <v>1</v>
      </c>
      <c r="L11" s="254">
        <f xml:space="preserve"> Esc!L$31</f>
        <v>1</v>
      </c>
      <c r="M11" s="254">
        <f xml:space="preserve"> Esc!M$31</f>
        <v>1</v>
      </c>
      <c r="N11" s="254">
        <f xml:space="preserve"> Esc!N$31</f>
        <v>1</v>
      </c>
      <c r="O11" s="254">
        <f xml:space="preserve"> Esc!O$31</f>
        <v>1</v>
      </c>
      <c r="P11" s="254">
        <f xml:space="preserve"> Esc!P$31</f>
        <v>1</v>
      </c>
      <c r="Q11" s="254">
        <f xml:space="preserve"> Esc!Q$31</f>
        <v>1</v>
      </c>
      <c r="R11" s="254">
        <f xml:space="preserve"> Esc!R$31</f>
        <v>1</v>
      </c>
      <c r="S11" s="254">
        <f xml:space="preserve"> Esc!S$31</f>
        <v>1</v>
      </c>
      <c r="T11" s="254">
        <f xml:space="preserve"> Esc!T$31</f>
        <v>1</v>
      </c>
      <c r="U11" s="254">
        <f xml:space="preserve"> Esc!U$31</f>
        <v>1</v>
      </c>
      <c r="V11" s="254">
        <f xml:space="preserve"> Esc!V$31</f>
        <v>1</v>
      </c>
      <c r="W11" s="254">
        <f xml:space="preserve"> Esc!W$31</f>
        <v>1</v>
      </c>
      <c r="X11" s="254">
        <f xml:space="preserve"> Esc!X$31</f>
        <v>1</v>
      </c>
      <c r="Y11" s="254">
        <f xml:space="preserve"> Esc!Y$31</f>
        <v>1</v>
      </c>
      <c r="Z11" s="254">
        <f xml:space="preserve"> Esc!Z$31</f>
        <v>1</v>
      </c>
      <c r="AA11" s="254">
        <f xml:space="preserve"> Esc!AA$31</f>
        <v>1</v>
      </c>
      <c r="AB11" s="254">
        <f xml:space="preserve"> Esc!AB$31</f>
        <v>1</v>
      </c>
      <c r="AC11" s="254">
        <f xml:space="preserve"> Esc!AC$31</f>
        <v>1</v>
      </c>
      <c r="AD11" s="254">
        <f xml:space="preserve"> Esc!AD$31</f>
        <v>1</v>
      </c>
      <c r="AE11" s="254">
        <f xml:space="preserve"> Esc!AE$31</f>
        <v>1</v>
      </c>
      <c r="AF11" s="254">
        <f xml:space="preserve"> Esc!AF$31</f>
        <v>1</v>
      </c>
      <c r="AG11" s="254">
        <f xml:space="preserve"> Esc!AG$31</f>
        <v>1</v>
      </c>
      <c r="AH11" s="254">
        <f xml:space="preserve"> Esc!AH$31</f>
        <v>1</v>
      </c>
      <c r="AI11" s="254">
        <f xml:space="preserve"> Esc!AI$31</f>
        <v>1</v>
      </c>
      <c r="AJ11" s="254">
        <f xml:space="preserve"> Esc!AJ$31</f>
        <v>1</v>
      </c>
      <c r="AK11" s="254">
        <f xml:space="preserve"> Esc!AK$31</f>
        <v>1</v>
      </c>
      <c r="AL11" s="254">
        <f xml:space="preserve"> Esc!AL$31</f>
        <v>1</v>
      </c>
      <c r="AM11" s="254">
        <f xml:space="preserve"> Esc!AM$31</f>
        <v>1</v>
      </c>
      <c r="AN11" s="254">
        <f xml:space="preserve"> Esc!AN$31</f>
        <v>1</v>
      </c>
      <c r="AO11" s="254">
        <f xml:space="preserve"> Esc!AO$31</f>
        <v>1</v>
      </c>
      <c r="AP11" s="254">
        <f xml:space="preserve"> Esc!AP$31</f>
        <v>1</v>
      </c>
      <c r="AQ11" s="254">
        <f xml:space="preserve"> Esc!AQ$31</f>
        <v>1</v>
      </c>
      <c r="AR11" s="254">
        <f xml:space="preserve"> Esc!AR$31</f>
        <v>1</v>
      </c>
      <c r="AS11" s="254">
        <f xml:space="preserve"> Esc!AS$31</f>
        <v>1</v>
      </c>
      <c r="AT11" s="254">
        <f xml:space="preserve"> Esc!AT$31</f>
        <v>1</v>
      </c>
      <c r="AU11" s="254">
        <f xml:space="preserve"> Esc!AU$31</f>
        <v>1</v>
      </c>
      <c r="AV11" s="254">
        <f xml:space="preserve"> Esc!AV$31</f>
        <v>1</v>
      </c>
      <c r="AW11" s="254">
        <f xml:space="preserve"> Esc!AW$31</f>
        <v>1</v>
      </c>
      <c r="AX11" s="254">
        <f xml:space="preserve"> Esc!AX$31</f>
        <v>1</v>
      </c>
      <c r="AY11" s="254">
        <f xml:space="preserve"> Esc!AY$31</f>
        <v>1</v>
      </c>
      <c r="AZ11" s="254">
        <f xml:space="preserve"> Esc!AZ$31</f>
        <v>1</v>
      </c>
      <c r="BA11" s="254">
        <f xml:space="preserve"> Esc!BA$31</f>
        <v>1</v>
      </c>
      <c r="BB11" s="254">
        <f xml:space="preserve"> Esc!BB$31</f>
        <v>1</v>
      </c>
      <c r="BC11" s="254">
        <f xml:space="preserve"> Esc!BC$31</f>
        <v>1</v>
      </c>
      <c r="BD11" s="254">
        <f xml:space="preserve"> Esc!BD$31</f>
        <v>1</v>
      </c>
      <c r="BE11" s="254">
        <f xml:space="preserve"> Esc!BE$31</f>
        <v>1</v>
      </c>
      <c r="BF11" s="254">
        <f xml:space="preserve"> Esc!BF$31</f>
        <v>1</v>
      </c>
      <c r="BG11" s="254">
        <f xml:space="preserve"> Esc!BG$31</f>
        <v>1</v>
      </c>
      <c r="BH11" s="254">
        <f xml:space="preserve"> Esc!BH$31</f>
        <v>1</v>
      </c>
      <c r="BI11" s="254">
        <f xml:space="preserve"> Esc!BI$31</f>
        <v>1</v>
      </c>
      <c r="BJ11" s="254">
        <f xml:space="preserve"> Esc!BJ$31</f>
        <v>1</v>
      </c>
      <c r="BK11" s="254">
        <f xml:space="preserve"> Esc!BK$31</f>
        <v>1</v>
      </c>
      <c r="BL11" s="254">
        <f xml:space="preserve"> Esc!BL$31</f>
        <v>1</v>
      </c>
      <c r="BM11" s="254">
        <f xml:space="preserve"> Esc!BM$31</f>
        <v>1</v>
      </c>
      <c r="BN11" s="254">
        <f xml:space="preserve"> Esc!BN$31</f>
        <v>1</v>
      </c>
      <c r="BO11" s="254">
        <f xml:space="preserve"> Esc!BO$31</f>
        <v>1</v>
      </c>
      <c r="BP11" s="254">
        <f xml:space="preserve"> Esc!BP$31</f>
        <v>1</v>
      </c>
      <c r="BQ11" s="254">
        <f xml:space="preserve"> Esc!BQ$31</f>
        <v>1</v>
      </c>
      <c r="BR11" s="254">
        <f xml:space="preserve"> Esc!BR$31</f>
        <v>1</v>
      </c>
      <c r="BS11" s="254">
        <f xml:space="preserve"> Esc!BS$31</f>
        <v>1</v>
      </c>
      <c r="BT11" s="254">
        <f xml:space="preserve"> Esc!BT$31</f>
        <v>1</v>
      </c>
      <c r="BU11" s="254">
        <f xml:space="preserve"> Esc!BU$31</f>
        <v>1</v>
      </c>
      <c r="BV11" s="254">
        <f xml:space="preserve"> Esc!BV$31</f>
        <v>1</v>
      </c>
      <c r="BW11" s="254">
        <f xml:space="preserve"> Esc!BW$31</f>
        <v>1</v>
      </c>
      <c r="BX11" s="254">
        <f xml:space="preserve"> Esc!BX$31</f>
        <v>1</v>
      </c>
      <c r="BY11" s="254">
        <f xml:space="preserve"> Esc!BY$31</f>
        <v>1</v>
      </c>
      <c r="BZ11" s="254">
        <f xml:space="preserve"> Esc!BZ$31</f>
        <v>1</v>
      </c>
      <c r="CA11" s="254">
        <f xml:space="preserve"> Esc!CA$31</f>
        <v>1</v>
      </c>
    </row>
    <row r="12" spans="1:79">
      <c r="E12" s="4" t="s">
        <v>689</v>
      </c>
      <c r="G12" s="4" t="s">
        <v>560</v>
      </c>
      <c r="H12" s="4">
        <f xml:space="preserve"> SUM(J12:CA12)</f>
        <v>0</v>
      </c>
      <c r="J12" s="4">
        <f t="shared" ref="J12:AO12" si="0" xml:space="preserve"> $F9 * J10 * J11</f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 s="4">
        <f t="shared" si="0"/>
        <v>0</v>
      </c>
      <c r="W12" s="4">
        <f t="shared" si="0"/>
        <v>0</v>
      </c>
      <c r="X12" s="4">
        <f t="shared" si="0"/>
        <v>0</v>
      </c>
      <c r="Y12" s="4">
        <f t="shared" si="0"/>
        <v>0</v>
      </c>
      <c r="Z12" s="4">
        <f t="shared" si="0"/>
        <v>0</v>
      </c>
      <c r="AA12" s="4">
        <f t="shared" si="0"/>
        <v>0</v>
      </c>
      <c r="AB12" s="4">
        <f t="shared" si="0"/>
        <v>0</v>
      </c>
      <c r="AC12" s="4">
        <f t="shared" si="0"/>
        <v>0</v>
      </c>
      <c r="AD12" s="4">
        <f t="shared" si="0"/>
        <v>0</v>
      </c>
      <c r="AE12" s="4">
        <f t="shared" si="0"/>
        <v>0</v>
      </c>
      <c r="AF12" s="4">
        <f t="shared" si="0"/>
        <v>0</v>
      </c>
      <c r="AG12" s="4">
        <f t="shared" si="0"/>
        <v>0</v>
      </c>
      <c r="AH12" s="4">
        <f t="shared" si="0"/>
        <v>0</v>
      </c>
      <c r="AI12" s="4">
        <f t="shared" si="0"/>
        <v>0</v>
      </c>
      <c r="AJ12" s="4">
        <f t="shared" si="0"/>
        <v>0</v>
      </c>
      <c r="AK12" s="4">
        <f t="shared" si="0"/>
        <v>0</v>
      </c>
      <c r="AL12" s="4">
        <f t="shared" si="0"/>
        <v>0</v>
      </c>
      <c r="AM12" s="4">
        <f t="shared" si="0"/>
        <v>0</v>
      </c>
      <c r="AN12" s="4">
        <f t="shared" si="0"/>
        <v>0</v>
      </c>
      <c r="AO12" s="4">
        <f t="shared" si="0"/>
        <v>0</v>
      </c>
      <c r="AP12" s="4">
        <f t="shared" ref="AP12:BU12" si="1" xml:space="preserve"> $F9 * AP10 * AP11</f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4">
        <f t="shared" si="1"/>
        <v>0</v>
      </c>
      <c r="BB12" s="4">
        <f t="shared" si="1"/>
        <v>0</v>
      </c>
      <c r="BC12" s="4">
        <f t="shared" si="1"/>
        <v>0</v>
      </c>
      <c r="BD12" s="4">
        <f t="shared" si="1"/>
        <v>0</v>
      </c>
      <c r="BE12" s="4">
        <f t="shared" si="1"/>
        <v>0</v>
      </c>
      <c r="BF12" s="4">
        <f t="shared" si="1"/>
        <v>0</v>
      </c>
      <c r="BG12" s="4">
        <f t="shared" si="1"/>
        <v>0</v>
      </c>
      <c r="BH12" s="4">
        <f t="shared" si="1"/>
        <v>0</v>
      </c>
      <c r="BI12" s="4">
        <f t="shared" si="1"/>
        <v>0</v>
      </c>
      <c r="BJ12" s="4">
        <f t="shared" si="1"/>
        <v>0</v>
      </c>
      <c r="BK12" s="4">
        <f t="shared" si="1"/>
        <v>0</v>
      </c>
      <c r="BL12" s="4">
        <f t="shared" si="1"/>
        <v>0</v>
      </c>
      <c r="BM12" s="4">
        <f t="shared" si="1"/>
        <v>0</v>
      </c>
      <c r="BN12" s="4">
        <f t="shared" si="1"/>
        <v>0</v>
      </c>
      <c r="BO12" s="4">
        <f t="shared" si="1"/>
        <v>0</v>
      </c>
      <c r="BP12" s="4">
        <f t="shared" si="1"/>
        <v>0</v>
      </c>
      <c r="BQ12" s="4">
        <f t="shared" si="1"/>
        <v>0</v>
      </c>
      <c r="BR12" s="4">
        <f t="shared" si="1"/>
        <v>0</v>
      </c>
      <c r="BS12" s="4">
        <f t="shared" si="1"/>
        <v>0</v>
      </c>
      <c r="BT12" s="4">
        <f t="shared" si="1"/>
        <v>0</v>
      </c>
      <c r="BU12" s="4">
        <f t="shared" si="1"/>
        <v>0</v>
      </c>
      <c r="BV12" s="4">
        <f t="shared" ref="BV12:CA12" si="2" xml:space="preserve"> $F9 * BV10 * BV11</f>
        <v>0</v>
      </c>
      <c r="BW12" s="4">
        <f t="shared" si="2"/>
        <v>0</v>
      </c>
      <c r="BX12" s="4">
        <f t="shared" si="2"/>
        <v>0</v>
      </c>
      <c r="BY12" s="4">
        <f t="shared" si="2"/>
        <v>0</v>
      </c>
      <c r="BZ12" s="4">
        <f t="shared" si="2"/>
        <v>0</v>
      </c>
      <c r="CA12" s="4">
        <f t="shared" si="2"/>
        <v>0</v>
      </c>
    </row>
    <row r="15" spans="1:79">
      <c r="A15" s="9" t="s">
        <v>535</v>
      </c>
    </row>
    <row r="17" spans="1:79">
      <c r="B17" s="1" t="s">
        <v>518</v>
      </c>
    </row>
    <row r="18" spans="1:79" s="159" customFormat="1">
      <c r="A18" s="134"/>
      <c r="B18" s="135"/>
      <c r="C18" s="138"/>
      <c r="E18" s="254" t="str">
        <f xml:space="preserve"> Input!E$138</f>
        <v>t range (lower = flatter)</v>
      </c>
      <c r="F18" s="254">
        <v>2.2000000000000002</v>
      </c>
      <c r="G18" s="254" t="str">
        <f xml:space="preserve"> Input!G$138</f>
        <v>factor</v>
      </c>
      <c r="I18" s="327"/>
    </row>
    <row r="19" spans="1:79" s="159" customFormat="1">
      <c r="A19" s="134"/>
      <c r="B19" s="135"/>
      <c r="C19" s="138"/>
      <c r="E19" s="582" t="str">
        <f xml:space="preserve"> Input!E$141</f>
        <v>Divisor</v>
      </c>
      <c r="F19" s="582">
        <f xml:space="preserve"> Input!F$141</f>
        <v>2</v>
      </c>
      <c r="G19" s="582" t="str">
        <f xml:space="preserve"> Input!G$141</f>
        <v>factor</v>
      </c>
    </row>
    <row r="20" spans="1:79">
      <c r="E20" s="4" t="s">
        <v>478</v>
      </c>
      <c r="F20" s="327">
        <f xml:space="preserve"> -1 * (F18 / F19)</f>
        <v>-1.1000000000000001</v>
      </c>
      <c r="G20" s="159" t="s">
        <v>44</v>
      </c>
    </row>
    <row r="22" spans="1:79">
      <c r="E22" s="310" t="str">
        <f xml:space="preserve"> Input!E$140</f>
        <v>t offset (0 = right, 1 = left)</v>
      </c>
      <c r="F22" s="310">
        <f xml:space="preserve"> Input!F$140</f>
        <v>1</v>
      </c>
      <c r="G22" s="310" t="str">
        <f xml:space="preserve"> Input!G$140</f>
        <v>switch</v>
      </c>
    </row>
    <row r="23" spans="1:79">
      <c r="E23" s="310" t="str">
        <f xml:space="preserve"> Input!E$139</f>
        <v>t offset (0 = symmetrical)</v>
      </c>
      <c r="F23" s="310">
        <f xml:space="preserve"> Input!F$139</f>
        <v>0</v>
      </c>
      <c r="G23" s="310" t="str">
        <f xml:space="preserve"> Input!G$139</f>
        <v>factor</v>
      </c>
    </row>
    <row r="24" spans="1:79">
      <c r="E24" s="4" t="s">
        <v>479</v>
      </c>
      <c r="F24" s="577">
        <f xml:space="preserve"> IF( F22 = 1, -1 * F23, F23 )</f>
        <v>0</v>
      </c>
      <c r="G24" s="4" t="s">
        <v>44</v>
      </c>
    </row>
    <row r="26" spans="1:79" s="159" customFormat="1">
      <c r="A26" s="134"/>
      <c r="B26" s="135"/>
      <c r="C26" s="138"/>
      <c r="E26" s="327" t="str">
        <f xml:space="preserve"> E$20</f>
        <v>t range</v>
      </c>
      <c r="F26" s="327">
        <f t="shared" ref="F26:G26" si="3" xml:space="preserve"> F$20</f>
        <v>-1.1000000000000001</v>
      </c>
      <c r="G26" s="327" t="str">
        <f t="shared" si="3"/>
        <v>factor</v>
      </c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</row>
    <row r="27" spans="1:79" s="159" customFormat="1">
      <c r="A27" s="134"/>
      <c r="B27" s="135"/>
      <c r="C27" s="138"/>
      <c r="E27" s="327" t="str">
        <f xml:space="preserve"> E$24</f>
        <v>t offset</v>
      </c>
      <c r="F27" s="327">
        <f t="shared" ref="F27:G27" si="4" xml:space="preserve"> F$24</f>
        <v>0</v>
      </c>
      <c r="G27" s="327" t="str">
        <f t="shared" si="4"/>
        <v>factor</v>
      </c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</row>
    <row r="28" spans="1:79" s="159" customFormat="1">
      <c r="A28" s="134"/>
      <c r="B28" s="135"/>
      <c r="C28" s="138"/>
      <c r="E28" s="159" t="s">
        <v>480</v>
      </c>
      <c r="F28" s="159">
        <f xml:space="preserve"> SUM( F26:F27 )</f>
        <v>-1.1000000000000001</v>
      </c>
      <c r="G28" s="159" t="s">
        <v>44</v>
      </c>
    </row>
    <row r="30" spans="1:79" s="46" customFormat="1">
      <c r="A30" s="1"/>
      <c r="B30" s="1"/>
      <c r="C30" s="51"/>
      <c r="D30" s="123"/>
      <c r="E30" s="578" t="str">
        <f xml:space="preserve"> E$18</f>
        <v>t range (lower = flatter)</v>
      </c>
      <c r="F30" s="578">
        <f t="shared" ref="F30:G30" si="5" xml:space="preserve"> F$18</f>
        <v>2.2000000000000002</v>
      </c>
      <c r="G30" s="578" t="str">
        <f t="shared" si="5"/>
        <v>factor</v>
      </c>
    </row>
    <row r="31" spans="1:79">
      <c r="E31" s="231" t="str">
        <f xml:space="preserve"> Time!E$69</f>
        <v>Development period total</v>
      </c>
      <c r="F31" s="231">
        <f xml:space="preserve"> Time!F$69</f>
        <v>3</v>
      </c>
      <c r="G31" s="231" t="str">
        <f xml:space="preserve"> Time!G$69</f>
        <v>columns</v>
      </c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</row>
    <row r="32" spans="1:79">
      <c r="E32" s="4" t="s">
        <v>481</v>
      </c>
      <c r="F32" s="577">
        <f xml:space="preserve"> F30 / ( F31 - 1 )</f>
        <v>1.1000000000000001</v>
      </c>
      <c r="G32" s="327" t="str">
        <f t="shared" ref="G32" si="6" xml:space="preserve"> G$20</f>
        <v>factor</v>
      </c>
    </row>
    <row r="34" spans="1:79" s="159" customFormat="1">
      <c r="A34" s="134"/>
      <c r="B34" s="135"/>
      <c r="C34" s="138"/>
      <c r="E34" s="327" t="str">
        <f xml:space="preserve"> E$28</f>
        <v>t start</v>
      </c>
      <c r="F34" s="327">
        <f t="shared" ref="F34:G34" si="7" xml:space="preserve"> F$28</f>
        <v>-1.1000000000000001</v>
      </c>
      <c r="G34" s="327" t="str">
        <f t="shared" si="7"/>
        <v>factor</v>
      </c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7"/>
      <c r="BS34" s="327"/>
      <c r="BT34" s="327"/>
      <c r="BU34" s="327"/>
      <c r="BV34" s="327"/>
      <c r="BW34" s="327"/>
      <c r="BX34" s="327"/>
      <c r="BY34" s="327"/>
      <c r="BZ34" s="327"/>
      <c r="CA34" s="327"/>
    </row>
    <row r="35" spans="1:79" s="159" customFormat="1">
      <c r="A35" s="134"/>
      <c r="B35" s="135"/>
      <c r="C35" s="138"/>
      <c r="E35" s="327" t="str">
        <f xml:space="preserve"> E$32</f>
        <v>t increments</v>
      </c>
      <c r="F35" s="327">
        <f t="shared" ref="F35:G35" si="8" xml:space="preserve"> F$32</f>
        <v>1.1000000000000001</v>
      </c>
      <c r="G35" s="327" t="str">
        <f t="shared" si="8"/>
        <v>factor</v>
      </c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</row>
    <row r="36" spans="1:79">
      <c r="E36" s="231" t="str">
        <f xml:space="preserve"> Time!E$60</f>
        <v>Development period start flag</v>
      </c>
      <c r="F36" s="231">
        <f xml:space="preserve"> Time!F$60</f>
        <v>0</v>
      </c>
      <c r="G36" s="231" t="str">
        <f xml:space="preserve"> Time!G$60</f>
        <v>flag</v>
      </c>
      <c r="H36" s="231">
        <f xml:space="preserve"> Time!H$60</f>
        <v>1</v>
      </c>
      <c r="I36" s="231">
        <f xml:space="preserve"> Time!I$60</f>
        <v>0</v>
      </c>
      <c r="J36" s="231">
        <f xml:space="preserve"> Time!J$60</f>
        <v>0</v>
      </c>
      <c r="K36" s="231">
        <f xml:space="preserve"> Time!K$60</f>
        <v>0</v>
      </c>
      <c r="L36" s="231">
        <f xml:space="preserve"> Time!L$60</f>
        <v>0</v>
      </c>
      <c r="M36" s="231">
        <f xml:space="preserve"> Time!M$60</f>
        <v>0</v>
      </c>
      <c r="N36" s="231">
        <f xml:space="preserve"> Time!N$60</f>
        <v>0</v>
      </c>
      <c r="O36" s="231">
        <f xml:space="preserve"> Time!O$60</f>
        <v>1</v>
      </c>
      <c r="P36" s="231">
        <f xml:space="preserve"> Time!P$60</f>
        <v>0</v>
      </c>
      <c r="Q36" s="231">
        <f xml:space="preserve"> Time!Q$60</f>
        <v>0</v>
      </c>
      <c r="R36" s="231">
        <f xml:space="preserve"> Time!R$60</f>
        <v>0</v>
      </c>
      <c r="S36" s="231">
        <f xml:space="preserve"> Time!S$60</f>
        <v>0</v>
      </c>
      <c r="T36" s="231">
        <f xml:space="preserve"> Time!T$60</f>
        <v>0</v>
      </c>
      <c r="U36" s="231">
        <f xml:space="preserve"> Time!U$60</f>
        <v>0</v>
      </c>
      <c r="V36" s="231">
        <f xml:space="preserve"> Time!V$60</f>
        <v>0</v>
      </c>
      <c r="W36" s="231">
        <f xml:space="preserve"> Time!W$60</f>
        <v>0</v>
      </c>
      <c r="X36" s="231">
        <f xml:space="preserve"> Time!X$60</f>
        <v>0</v>
      </c>
      <c r="Y36" s="231">
        <f xml:space="preserve"> Time!Y$60</f>
        <v>0</v>
      </c>
      <c r="Z36" s="231">
        <f xml:space="preserve"> Time!Z$60</f>
        <v>0</v>
      </c>
      <c r="AA36" s="231">
        <f xml:space="preserve"> Time!AA$60</f>
        <v>0</v>
      </c>
      <c r="AB36" s="231">
        <f xml:space="preserve"> Time!AB$60</f>
        <v>0</v>
      </c>
      <c r="AC36" s="231">
        <f xml:space="preserve"> Time!AC$60</f>
        <v>0</v>
      </c>
      <c r="AD36" s="231">
        <f xml:space="preserve"> Time!AD$60</f>
        <v>0</v>
      </c>
      <c r="AE36" s="231">
        <f xml:space="preserve"> Time!AE$60</f>
        <v>0</v>
      </c>
      <c r="AF36" s="231">
        <f xml:space="preserve"> Time!AF$60</f>
        <v>0</v>
      </c>
      <c r="AG36" s="231">
        <f xml:space="preserve"> Time!AG$60</f>
        <v>0</v>
      </c>
      <c r="AH36" s="231">
        <f xml:space="preserve"> Time!AH$60</f>
        <v>0</v>
      </c>
      <c r="AI36" s="231">
        <f xml:space="preserve"> Time!AI$60</f>
        <v>0</v>
      </c>
      <c r="AJ36" s="231">
        <f xml:space="preserve"> Time!AJ$60</f>
        <v>0</v>
      </c>
      <c r="AK36" s="231">
        <f xml:space="preserve"> Time!AK$60</f>
        <v>0</v>
      </c>
      <c r="AL36" s="231">
        <f xml:space="preserve"> Time!AL$60</f>
        <v>0</v>
      </c>
      <c r="AM36" s="231">
        <f xml:space="preserve"> Time!AM$60</f>
        <v>0</v>
      </c>
      <c r="AN36" s="231">
        <f xml:space="preserve"> Time!AN$60</f>
        <v>0</v>
      </c>
      <c r="AO36" s="231">
        <f xml:space="preserve"> Time!AO$60</f>
        <v>0</v>
      </c>
      <c r="AP36" s="231">
        <f xml:space="preserve"> Time!AP$60</f>
        <v>0</v>
      </c>
      <c r="AQ36" s="231">
        <f xml:space="preserve"> Time!AQ$60</f>
        <v>0</v>
      </c>
      <c r="AR36" s="231">
        <f xml:space="preserve"> Time!AR$60</f>
        <v>0</v>
      </c>
      <c r="AS36" s="231">
        <f xml:space="preserve"> Time!AS$60</f>
        <v>0</v>
      </c>
      <c r="AT36" s="231">
        <f xml:space="preserve"> Time!AT$60</f>
        <v>0</v>
      </c>
      <c r="AU36" s="231">
        <f xml:space="preserve"> Time!AU$60</f>
        <v>0</v>
      </c>
      <c r="AV36" s="231">
        <f xml:space="preserve"> Time!AV$60</f>
        <v>0</v>
      </c>
      <c r="AW36" s="231">
        <f xml:space="preserve"> Time!AW$60</f>
        <v>0</v>
      </c>
      <c r="AX36" s="231">
        <f xml:space="preserve"> Time!AX$60</f>
        <v>0</v>
      </c>
      <c r="AY36" s="231">
        <f xml:space="preserve"> Time!AY$60</f>
        <v>0</v>
      </c>
      <c r="AZ36" s="231">
        <f xml:space="preserve"> Time!AZ$60</f>
        <v>0</v>
      </c>
      <c r="BA36" s="231">
        <f xml:space="preserve"> Time!BA$60</f>
        <v>0</v>
      </c>
      <c r="BB36" s="231">
        <f xml:space="preserve"> Time!BB$60</f>
        <v>0</v>
      </c>
      <c r="BC36" s="231">
        <f xml:space="preserve"> Time!BC$60</f>
        <v>0</v>
      </c>
      <c r="BD36" s="231">
        <f xml:space="preserve"> Time!BD$60</f>
        <v>0</v>
      </c>
      <c r="BE36" s="231">
        <f xml:space="preserve"> Time!BE$60</f>
        <v>0</v>
      </c>
      <c r="BF36" s="231">
        <f xml:space="preserve"> Time!BF$60</f>
        <v>0</v>
      </c>
      <c r="BG36" s="231">
        <f xml:space="preserve"> Time!BG$60</f>
        <v>0</v>
      </c>
      <c r="BH36" s="231">
        <f xml:space="preserve"> Time!BH$60</f>
        <v>0</v>
      </c>
      <c r="BI36" s="231">
        <f xml:space="preserve"> Time!BI$60</f>
        <v>0</v>
      </c>
      <c r="BJ36" s="231">
        <f xml:space="preserve"> Time!BJ$60</f>
        <v>0</v>
      </c>
      <c r="BK36" s="231">
        <f xml:space="preserve"> Time!BK$60</f>
        <v>0</v>
      </c>
      <c r="BL36" s="231">
        <f xml:space="preserve"> Time!BL$60</f>
        <v>0</v>
      </c>
      <c r="BM36" s="231">
        <f xml:space="preserve"> Time!BM$60</f>
        <v>0</v>
      </c>
      <c r="BN36" s="231">
        <f xml:space="preserve"> Time!BN$60</f>
        <v>0</v>
      </c>
      <c r="BO36" s="231">
        <f xml:space="preserve"> Time!BO$60</f>
        <v>0</v>
      </c>
      <c r="BP36" s="231">
        <f xml:space="preserve"> Time!BP$60</f>
        <v>0</v>
      </c>
      <c r="BQ36" s="231">
        <f xml:space="preserve"> Time!BQ$60</f>
        <v>0</v>
      </c>
      <c r="BR36" s="231">
        <f xml:space="preserve"> Time!BR$60</f>
        <v>0</v>
      </c>
      <c r="BS36" s="231">
        <f xml:space="preserve"> Time!BS$60</f>
        <v>0</v>
      </c>
      <c r="BT36" s="231">
        <f xml:space="preserve"> Time!BT$60</f>
        <v>0</v>
      </c>
      <c r="BU36" s="231">
        <f xml:space="preserve"> Time!BU$60</f>
        <v>0</v>
      </c>
      <c r="BV36" s="231">
        <f xml:space="preserve"> Time!BV$60</f>
        <v>0</v>
      </c>
      <c r="BW36" s="231">
        <f xml:space="preserve"> Time!BW$60</f>
        <v>0</v>
      </c>
      <c r="BX36" s="231">
        <f xml:space="preserve"> Time!BX$60</f>
        <v>0</v>
      </c>
      <c r="BY36" s="231">
        <f xml:space="preserve"> Time!BY$60</f>
        <v>0</v>
      </c>
      <c r="BZ36" s="231">
        <f xml:space="preserve"> Time!BZ$60</f>
        <v>0</v>
      </c>
      <c r="CA36" s="231">
        <f xml:space="preserve"> Time!CA$60</f>
        <v>0</v>
      </c>
    </row>
    <row r="37" spans="1:79">
      <c r="E37" s="231" t="str">
        <f xml:space="preserve"> Time!E$68</f>
        <v>Development period flag</v>
      </c>
      <c r="F37" s="231">
        <f xml:space="preserve"> Time!F$68</f>
        <v>0</v>
      </c>
      <c r="G37" s="231" t="str">
        <f xml:space="preserve"> Time!G$68</f>
        <v>flag</v>
      </c>
      <c r="H37" s="231">
        <f xml:space="preserve"> Time!H$68</f>
        <v>3</v>
      </c>
      <c r="I37" s="231">
        <f xml:space="preserve"> Time!I$68</f>
        <v>0</v>
      </c>
      <c r="J37" s="231">
        <f xml:space="preserve"> Time!J$68</f>
        <v>0</v>
      </c>
      <c r="K37" s="231">
        <f xml:space="preserve"> Time!K$68</f>
        <v>0</v>
      </c>
      <c r="L37" s="231">
        <f xml:space="preserve"> Time!L$68</f>
        <v>0</v>
      </c>
      <c r="M37" s="231">
        <f xml:space="preserve"> Time!M$68</f>
        <v>0</v>
      </c>
      <c r="N37" s="231">
        <f xml:space="preserve"> Time!N$68</f>
        <v>0</v>
      </c>
      <c r="O37" s="231">
        <f xml:space="preserve"> Time!O$68</f>
        <v>1</v>
      </c>
      <c r="P37" s="231">
        <f xml:space="preserve"> Time!P$68</f>
        <v>1</v>
      </c>
      <c r="Q37" s="231">
        <f xml:space="preserve"> Time!Q$68</f>
        <v>1</v>
      </c>
      <c r="R37" s="231">
        <f xml:space="preserve"> Time!R$68</f>
        <v>0</v>
      </c>
      <c r="S37" s="231">
        <f xml:space="preserve"> Time!S$68</f>
        <v>0</v>
      </c>
      <c r="T37" s="231">
        <f xml:space="preserve"> Time!T$68</f>
        <v>0</v>
      </c>
      <c r="U37" s="231">
        <f xml:space="preserve"> Time!U$68</f>
        <v>0</v>
      </c>
      <c r="V37" s="231">
        <f xml:space="preserve"> Time!V$68</f>
        <v>0</v>
      </c>
      <c r="W37" s="231">
        <f xml:space="preserve"> Time!W$68</f>
        <v>0</v>
      </c>
      <c r="X37" s="231">
        <f xml:space="preserve"> Time!X$68</f>
        <v>0</v>
      </c>
      <c r="Y37" s="231">
        <f xml:space="preserve"> Time!Y$68</f>
        <v>0</v>
      </c>
      <c r="Z37" s="231">
        <f xml:space="preserve"> Time!Z$68</f>
        <v>0</v>
      </c>
      <c r="AA37" s="231">
        <f xml:space="preserve"> Time!AA$68</f>
        <v>0</v>
      </c>
      <c r="AB37" s="231">
        <f xml:space="preserve"> Time!AB$68</f>
        <v>0</v>
      </c>
      <c r="AC37" s="231">
        <f xml:space="preserve"> Time!AC$68</f>
        <v>0</v>
      </c>
      <c r="AD37" s="231">
        <f xml:space="preserve"> Time!AD$68</f>
        <v>0</v>
      </c>
      <c r="AE37" s="231">
        <f xml:space="preserve"> Time!AE$68</f>
        <v>0</v>
      </c>
      <c r="AF37" s="231">
        <f xml:space="preserve"> Time!AF$68</f>
        <v>0</v>
      </c>
      <c r="AG37" s="231">
        <f xml:space="preserve"> Time!AG$68</f>
        <v>0</v>
      </c>
      <c r="AH37" s="231">
        <f xml:space="preserve"> Time!AH$68</f>
        <v>0</v>
      </c>
      <c r="AI37" s="231">
        <f xml:space="preserve"> Time!AI$68</f>
        <v>0</v>
      </c>
      <c r="AJ37" s="231">
        <f xml:space="preserve"> Time!AJ$68</f>
        <v>0</v>
      </c>
      <c r="AK37" s="231">
        <f xml:space="preserve"> Time!AK$68</f>
        <v>0</v>
      </c>
      <c r="AL37" s="231">
        <f xml:space="preserve"> Time!AL$68</f>
        <v>0</v>
      </c>
      <c r="AM37" s="231">
        <f xml:space="preserve"> Time!AM$68</f>
        <v>0</v>
      </c>
      <c r="AN37" s="231">
        <f xml:space="preserve"> Time!AN$68</f>
        <v>0</v>
      </c>
      <c r="AO37" s="231">
        <f xml:space="preserve"> Time!AO$68</f>
        <v>0</v>
      </c>
      <c r="AP37" s="231">
        <f xml:space="preserve"> Time!AP$68</f>
        <v>0</v>
      </c>
      <c r="AQ37" s="231">
        <f xml:space="preserve"> Time!AQ$68</f>
        <v>0</v>
      </c>
      <c r="AR37" s="231">
        <f xml:space="preserve"> Time!AR$68</f>
        <v>0</v>
      </c>
      <c r="AS37" s="231">
        <f xml:space="preserve"> Time!AS$68</f>
        <v>0</v>
      </c>
      <c r="AT37" s="231">
        <f xml:space="preserve"> Time!AT$68</f>
        <v>0</v>
      </c>
      <c r="AU37" s="231">
        <f xml:space="preserve"> Time!AU$68</f>
        <v>0</v>
      </c>
      <c r="AV37" s="231">
        <f xml:space="preserve"> Time!AV$68</f>
        <v>0</v>
      </c>
      <c r="AW37" s="231">
        <f xml:space="preserve"> Time!AW$68</f>
        <v>0</v>
      </c>
      <c r="AX37" s="231">
        <f xml:space="preserve"> Time!AX$68</f>
        <v>0</v>
      </c>
      <c r="AY37" s="231">
        <f xml:space="preserve"> Time!AY$68</f>
        <v>0</v>
      </c>
      <c r="AZ37" s="231">
        <f xml:space="preserve"> Time!AZ$68</f>
        <v>0</v>
      </c>
      <c r="BA37" s="231">
        <f xml:space="preserve"> Time!BA$68</f>
        <v>0</v>
      </c>
      <c r="BB37" s="231">
        <f xml:space="preserve"> Time!BB$68</f>
        <v>0</v>
      </c>
      <c r="BC37" s="231">
        <f xml:space="preserve"> Time!BC$68</f>
        <v>0</v>
      </c>
      <c r="BD37" s="231">
        <f xml:space="preserve"> Time!BD$68</f>
        <v>0</v>
      </c>
      <c r="BE37" s="231">
        <f xml:space="preserve"> Time!BE$68</f>
        <v>0</v>
      </c>
      <c r="BF37" s="231">
        <f xml:space="preserve"> Time!BF$68</f>
        <v>0</v>
      </c>
      <c r="BG37" s="231">
        <f xml:space="preserve"> Time!BG$68</f>
        <v>0</v>
      </c>
      <c r="BH37" s="231">
        <f xml:space="preserve"> Time!BH$68</f>
        <v>0</v>
      </c>
      <c r="BI37" s="231">
        <f xml:space="preserve"> Time!BI$68</f>
        <v>0</v>
      </c>
      <c r="BJ37" s="231">
        <f xml:space="preserve"> Time!BJ$68</f>
        <v>0</v>
      </c>
      <c r="BK37" s="231">
        <f xml:space="preserve"> Time!BK$68</f>
        <v>0</v>
      </c>
      <c r="BL37" s="231">
        <f xml:space="preserve"> Time!BL$68</f>
        <v>0</v>
      </c>
      <c r="BM37" s="231">
        <f xml:space="preserve"> Time!BM$68</f>
        <v>0</v>
      </c>
      <c r="BN37" s="231">
        <f xml:space="preserve"> Time!BN$68</f>
        <v>0</v>
      </c>
      <c r="BO37" s="231">
        <f xml:space="preserve"> Time!BO$68</f>
        <v>0</v>
      </c>
      <c r="BP37" s="231">
        <f xml:space="preserve"> Time!BP$68</f>
        <v>0</v>
      </c>
      <c r="BQ37" s="231">
        <f xml:space="preserve"> Time!BQ$68</f>
        <v>0</v>
      </c>
      <c r="BR37" s="231">
        <f xml:space="preserve"> Time!BR$68</f>
        <v>0</v>
      </c>
      <c r="BS37" s="231">
        <f xml:space="preserve"> Time!BS$68</f>
        <v>0</v>
      </c>
      <c r="BT37" s="231">
        <f xml:space="preserve"> Time!BT$68</f>
        <v>0</v>
      </c>
      <c r="BU37" s="231">
        <f xml:space="preserve"> Time!BU$68</f>
        <v>0</v>
      </c>
      <c r="BV37" s="231">
        <f xml:space="preserve"> Time!BV$68</f>
        <v>0</v>
      </c>
      <c r="BW37" s="231">
        <f xml:space="preserve"> Time!BW$68</f>
        <v>0</v>
      </c>
      <c r="BX37" s="231">
        <f xml:space="preserve"> Time!BX$68</f>
        <v>0</v>
      </c>
      <c r="BY37" s="231">
        <f xml:space="preserve"> Time!BY$68</f>
        <v>0</v>
      </c>
      <c r="BZ37" s="231">
        <f xml:space="preserve"> Time!BZ$68</f>
        <v>0</v>
      </c>
      <c r="CA37" s="231">
        <f xml:space="preserve"> Time!CA$68</f>
        <v>0</v>
      </c>
    </row>
    <row r="38" spans="1:79">
      <c r="E38" s="4" t="s">
        <v>483</v>
      </c>
      <c r="G38" s="577" t="s">
        <v>477</v>
      </c>
      <c r="I38" s="425"/>
      <c r="J38" s="577">
        <f xml:space="preserve"> IF( J36 = 1, $F34, I38 + $F35 ) * J37</f>
        <v>0</v>
      </c>
      <c r="K38" s="577">
        <f t="shared" ref="K38:BV38" si="9" xml:space="preserve"> IF( K36 = 1, $F34, J38 + $F35 ) * K37</f>
        <v>0</v>
      </c>
      <c r="L38" s="577">
        <f t="shared" si="9"/>
        <v>0</v>
      </c>
      <c r="M38" s="577">
        <f t="shared" si="9"/>
        <v>0</v>
      </c>
      <c r="N38" s="577">
        <f xml:space="preserve"> IF( N36 = 1, $F34, M38 + $F35 ) * N37</f>
        <v>0</v>
      </c>
      <c r="O38" s="577">
        <f t="shared" si="9"/>
        <v>-1.1000000000000001</v>
      </c>
      <c r="P38" s="577">
        <f t="shared" si="9"/>
        <v>0</v>
      </c>
      <c r="Q38" s="577">
        <f t="shared" si="9"/>
        <v>1.1000000000000001</v>
      </c>
      <c r="R38" s="577">
        <f t="shared" si="9"/>
        <v>0</v>
      </c>
      <c r="S38" s="577">
        <f t="shared" si="9"/>
        <v>0</v>
      </c>
      <c r="T38" s="577">
        <f t="shared" si="9"/>
        <v>0</v>
      </c>
      <c r="U38" s="577">
        <f t="shared" si="9"/>
        <v>0</v>
      </c>
      <c r="V38" s="577">
        <f t="shared" si="9"/>
        <v>0</v>
      </c>
      <c r="W38" s="577">
        <f t="shared" si="9"/>
        <v>0</v>
      </c>
      <c r="X38" s="577">
        <f t="shared" si="9"/>
        <v>0</v>
      </c>
      <c r="Y38" s="577">
        <f t="shared" si="9"/>
        <v>0</v>
      </c>
      <c r="Z38" s="577">
        <f t="shared" si="9"/>
        <v>0</v>
      </c>
      <c r="AA38" s="577">
        <f t="shared" si="9"/>
        <v>0</v>
      </c>
      <c r="AB38" s="577">
        <f t="shared" si="9"/>
        <v>0</v>
      </c>
      <c r="AC38" s="577">
        <f t="shared" si="9"/>
        <v>0</v>
      </c>
      <c r="AD38" s="577">
        <f t="shared" si="9"/>
        <v>0</v>
      </c>
      <c r="AE38" s="577">
        <f t="shared" si="9"/>
        <v>0</v>
      </c>
      <c r="AF38" s="577">
        <f t="shared" si="9"/>
        <v>0</v>
      </c>
      <c r="AG38" s="577">
        <f t="shared" si="9"/>
        <v>0</v>
      </c>
      <c r="AH38" s="577">
        <f t="shared" si="9"/>
        <v>0</v>
      </c>
      <c r="AI38" s="577">
        <f t="shared" si="9"/>
        <v>0</v>
      </c>
      <c r="AJ38" s="577">
        <f t="shared" si="9"/>
        <v>0</v>
      </c>
      <c r="AK38" s="577">
        <f t="shared" si="9"/>
        <v>0</v>
      </c>
      <c r="AL38" s="577">
        <f t="shared" si="9"/>
        <v>0</v>
      </c>
      <c r="AM38" s="577">
        <f t="shared" si="9"/>
        <v>0</v>
      </c>
      <c r="AN38" s="577">
        <f t="shared" si="9"/>
        <v>0</v>
      </c>
      <c r="AO38" s="577">
        <f t="shared" si="9"/>
        <v>0</v>
      </c>
      <c r="AP38" s="577">
        <f t="shared" si="9"/>
        <v>0</v>
      </c>
      <c r="AQ38" s="577">
        <f t="shared" si="9"/>
        <v>0</v>
      </c>
      <c r="AR38" s="577">
        <f t="shared" si="9"/>
        <v>0</v>
      </c>
      <c r="AS38" s="577">
        <f t="shared" si="9"/>
        <v>0</v>
      </c>
      <c r="AT38" s="577">
        <f t="shared" si="9"/>
        <v>0</v>
      </c>
      <c r="AU38" s="577">
        <f t="shared" si="9"/>
        <v>0</v>
      </c>
      <c r="AV38" s="577">
        <f t="shared" si="9"/>
        <v>0</v>
      </c>
      <c r="AW38" s="577">
        <f t="shared" si="9"/>
        <v>0</v>
      </c>
      <c r="AX38" s="577">
        <f t="shared" si="9"/>
        <v>0</v>
      </c>
      <c r="AY38" s="577">
        <f t="shared" si="9"/>
        <v>0</v>
      </c>
      <c r="AZ38" s="577">
        <f t="shared" si="9"/>
        <v>0</v>
      </c>
      <c r="BA38" s="577">
        <f t="shared" si="9"/>
        <v>0</v>
      </c>
      <c r="BB38" s="577">
        <f t="shared" si="9"/>
        <v>0</v>
      </c>
      <c r="BC38" s="577">
        <f t="shared" si="9"/>
        <v>0</v>
      </c>
      <c r="BD38" s="577">
        <f t="shared" si="9"/>
        <v>0</v>
      </c>
      <c r="BE38" s="577">
        <f t="shared" si="9"/>
        <v>0</v>
      </c>
      <c r="BF38" s="577">
        <f t="shared" si="9"/>
        <v>0</v>
      </c>
      <c r="BG38" s="577">
        <f t="shared" si="9"/>
        <v>0</v>
      </c>
      <c r="BH38" s="577">
        <f t="shared" si="9"/>
        <v>0</v>
      </c>
      <c r="BI38" s="577">
        <f t="shared" si="9"/>
        <v>0</v>
      </c>
      <c r="BJ38" s="577">
        <f t="shared" si="9"/>
        <v>0</v>
      </c>
      <c r="BK38" s="577">
        <f t="shared" si="9"/>
        <v>0</v>
      </c>
      <c r="BL38" s="577">
        <f t="shared" si="9"/>
        <v>0</v>
      </c>
      <c r="BM38" s="577">
        <f t="shared" si="9"/>
        <v>0</v>
      </c>
      <c r="BN38" s="577">
        <f t="shared" si="9"/>
        <v>0</v>
      </c>
      <c r="BO38" s="577">
        <f t="shared" si="9"/>
        <v>0</v>
      </c>
      <c r="BP38" s="577">
        <f t="shared" si="9"/>
        <v>0</v>
      </c>
      <c r="BQ38" s="577">
        <f t="shared" si="9"/>
        <v>0</v>
      </c>
      <c r="BR38" s="577">
        <f t="shared" si="9"/>
        <v>0</v>
      </c>
      <c r="BS38" s="577">
        <f t="shared" si="9"/>
        <v>0</v>
      </c>
      <c r="BT38" s="577">
        <f t="shared" si="9"/>
        <v>0</v>
      </c>
      <c r="BU38" s="577">
        <f t="shared" si="9"/>
        <v>0</v>
      </c>
      <c r="BV38" s="577">
        <f t="shared" si="9"/>
        <v>0</v>
      </c>
      <c r="BW38" s="577">
        <f t="shared" ref="BW38:CA38" si="10" xml:space="preserve"> IF( BW36 = 1, $F34, BV38 + $F35 ) * BW37</f>
        <v>0</v>
      </c>
      <c r="BX38" s="577">
        <f t="shared" si="10"/>
        <v>0</v>
      </c>
      <c r="BY38" s="577">
        <f t="shared" si="10"/>
        <v>0</v>
      </c>
      <c r="BZ38" s="577">
        <f t="shared" si="10"/>
        <v>0</v>
      </c>
      <c r="CA38" s="577">
        <f t="shared" si="10"/>
        <v>0</v>
      </c>
    </row>
    <row r="40" spans="1:79">
      <c r="B40" s="1" t="s">
        <v>519</v>
      </c>
    </row>
    <row r="41" spans="1:79" s="159" customFormat="1">
      <c r="A41" s="134"/>
      <c r="B41" s="135"/>
      <c r="C41" s="138"/>
      <c r="E41" s="327" t="str">
        <f xml:space="preserve"> E$38</f>
        <v>t-profile</v>
      </c>
      <c r="F41" s="327">
        <f t="shared" ref="F41:BQ41" si="11" xml:space="preserve"> F$38</f>
        <v>0</v>
      </c>
      <c r="G41" s="327" t="str">
        <f t="shared" si="11"/>
        <v>#</v>
      </c>
      <c r="H41" s="327">
        <f t="shared" si="11"/>
        <v>0</v>
      </c>
      <c r="I41" s="327">
        <f t="shared" si="11"/>
        <v>0</v>
      </c>
      <c r="J41" s="327">
        <f t="shared" si="11"/>
        <v>0</v>
      </c>
      <c r="K41" s="327">
        <f t="shared" si="11"/>
        <v>0</v>
      </c>
      <c r="L41" s="327">
        <f t="shared" si="11"/>
        <v>0</v>
      </c>
      <c r="M41" s="327">
        <f t="shared" si="11"/>
        <v>0</v>
      </c>
      <c r="N41" s="327">
        <f t="shared" si="11"/>
        <v>0</v>
      </c>
      <c r="O41" s="327">
        <f t="shared" si="11"/>
        <v>-1.1000000000000001</v>
      </c>
      <c r="P41" s="327">
        <f t="shared" si="11"/>
        <v>0</v>
      </c>
      <c r="Q41" s="327">
        <f t="shared" si="11"/>
        <v>1.1000000000000001</v>
      </c>
      <c r="R41" s="327">
        <f t="shared" si="11"/>
        <v>0</v>
      </c>
      <c r="S41" s="327">
        <f t="shared" si="11"/>
        <v>0</v>
      </c>
      <c r="T41" s="327">
        <f t="shared" si="11"/>
        <v>0</v>
      </c>
      <c r="U41" s="327">
        <f t="shared" si="11"/>
        <v>0</v>
      </c>
      <c r="V41" s="327">
        <f t="shared" si="11"/>
        <v>0</v>
      </c>
      <c r="W41" s="327">
        <f t="shared" si="11"/>
        <v>0</v>
      </c>
      <c r="X41" s="327">
        <f t="shared" si="11"/>
        <v>0</v>
      </c>
      <c r="Y41" s="327">
        <f t="shared" si="11"/>
        <v>0</v>
      </c>
      <c r="Z41" s="327">
        <f t="shared" si="11"/>
        <v>0</v>
      </c>
      <c r="AA41" s="327">
        <f t="shared" si="11"/>
        <v>0</v>
      </c>
      <c r="AB41" s="327">
        <f t="shared" si="11"/>
        <v>0</v>
      </c>
      <c r="AC41" s="327">
        <f t="shared" si="11"/>
        <v>0</v>
      </c>
      <c r="AD41" s="327">
        <f t="shared" si="11"/>
        <v>0</v>
      </c>
      <c r="AE41" s="327">
        <f t="shared" si="11"/>
        <v>0</v>
      </c>
      <c r="AF41" s="327">
        <f t="shared" si="11"/>
        <v>0</v>
      </c>
      <c r="AG41" s="327">
        <f t="shared" si="11"/>
        <v>0</v>
      </c>
      <c r="AH41" s="327">
        <f t="shared" si="11"/>
        <v>0</v>
      </c>
      <c r="AI41" s="327">
        <f t="shared" si="11"/>
        <v>0</v>
      </c>
      <c r="AJ41" s="327">
        <f t="shared" si="11"/>
        <v>0</v>
      </c>
      <c r="AK41" s="327">
        <f t="shared" si="11"/>
        <v>0</v>
      </c>
      <c r="AL41" s="327">
        <f t="shared" si="11"/>
        <v>0</v>
      </c>
      <c r="AM41" s="327">
        <f t="shared" si="11"/>
        <v>0</v>
      </c>
      <c r="AN41" s="327">
        <f t="shared" si="11"/>
        <v>0</v>
      </c>
      <c r="AO41" s="327">
        <f t="shared" si="11"/>
        <v>0</v>
      </c>
      <c r="AP41" s="327">
        <f t="shared" si="11"/>
        <v>0</v>
      </c>
      <c r="AQ41" s="327">
        <f t="shared" si="11"/>
        <v>0</v>
      </c>
      <c r="AR41" s="327">
        <f t="shared" si="11"/>
        <v>0</v>
      </c>
      <c r="AS41" s="327">
        <f t="shared" si="11"/>
        <v>0</v>
      </c>
      <c r="AT41" s="327">
        <f t="shared" si="11"/>
        <v>0</v>
      </c>
      <c r="AU41" s="327">
        <f t="shared" si="11"/>
        <v>0</v>
      </c>
      <c r="AV41" s="327">
        <f t="shared" si="11"/>
        <v>0</v>
      </c>
      <c r="AW41" s="327">
        <f t="shared" si="11"/>
        <v>0</v>
      </c>
      <c r="AX41" s="327">
        <f t="shared" si="11"/>
        <v>0</v>
      </c>
      <c r="AY41" s="327">
        <f t="shared" si="11"/>
        <v>0</v>
      </c>
      <c r="AZ41" s="327">
        <f t="shared" si="11"/>
        <v>0</v>
      </c>
      <c r="BA41" s="327">
        <f t="shared" si="11"/>
        <v>0</v>
      </c>
      <c r="BB41" s="327">
        <f t="shared" si="11"/>
        <v>0</v>
      </c>
      <c r="BC41" s="327">
        <f t="shared" si="11"/>
        <v>0</v>
      </c>
      <c r="BD41" s="327">
        <f t="shared" si="11"/>
        <v>0</v>
      </c>
      <c r="BE41" s="327">
        <f t="shared" si="11"/>
        <v>0</v>
      </c>
      <c r="BF41" s="327">
        <f t="shared" si="11"/>
        <v>0</v>
      </c>
      <c r="BG41" s="327">
        <f t="shared" si="11"/>
        <v>0</v>
      </c>
      <c r="BH41" s="327">
        <f t="shared" si="11"/>
        <v>0</v>
      </c>
      <c r="BI41" s="327">
        <f t="shared" si="11"/>
        <v>0</v>
      </c>
      <c r="BJ41" s="327">
        <f t="shared" si="11"/>
        <v>0</v>
      </c>
      <c r="BK41" s="327">
        <f t="shared" si="11"/>
        <v>0</v>
      </c>
      <c r="BL41" s="327">
        <f t="shared" si="11"/>
        <v>0</v>
      </c>
      <c r="BM41" s="327">
        <f t="shared" si="11"/>
        <v>0</v>
      </c>
      <c r="BN41" s="327">
        <f t="shared" si="11"/>
        <v>0</v>
      </c>
      <c r="BO41" s="327">
        <f t="shared" si="11"/>
        <v>0</v>
      </c>
      <c r="BP41" s="327">
        <f t="shared" si="11"/>
        <v>0</v>
      </c>
      <c r="BQ41" s="327">
        <f t="shared" si="11"/>
        <v>0</v>
      </c>
      <c r="BR41" s="327">
        <f t="shared" ref="BR41:CA41" si="12" xml:space="preserve"> BR$38</f>
        <v>0</v>
      </c>
      <c r="BS41" s="327">
        <f t="shared" si="12"/>
        <v>0</v>
      </c>
      <c r="BT41" s="327">
        <f t="shared" si="12"/>
        <v>0</v>
      </c>
      <c r="BU41" s="327">
        <f t="shared" si="12"/>
        <v>0</v>
      </c>
      <c r="BV41" s="327">
        <f t="shared" si="12"/>
        <v>0</v>
      </c>
      <c r="BW41" s="327">
        <f t="shared" si="12"/>
        <v>0</v>
      </c>
      <c r="BX41" s="327">
        <f t="shared" si="12"/>
        <v>0</v>
      </c>
      <c r="BY41" s="327">
        <f t="shared" si="12"/>
        <v>0</v>
      </c>
      <c r="BZ41" s="327">
        <f t="shared" si="12"/>
        <v>0</v>
      </c>
      <c r="CA41" s="327">
        <f t="shared" si="12"/>
        <v>0</v>
      </c>
    </row>
    <row r="42" spans="1:79">
      <c r="E42" s="231" t="str">
        <f xml:space="preserve"> Time!E$68</f>
        <v>Development period flag</v>
      </c>
      <c r="F42" s="231">
        <f xml:space="preserve"> Time!F$68</f>
        <v>0</v>
      </c>
      <c r="G42" s="231" t="str">
        <f xml:space="preserve"> Time!G$68</f>
        <v>flag</v>
      </c>
      <c r="H42" s="231">
        <f xml:space="preserve"> Time!H$68</f>
        <v>3</v>
      </c>
      <c r="I42" s="231">
        <f xml:space="preserve"> Time!I$68</f>
        <v>0</v>
      </c>
      <c r="J42" s="231">
        <f xml:space="preserve"> Time!J$68</f>
        <v>0</v>
      </c>
      <c r="K42" s="231">
        <f xml:space="preserve"> Time!K$68</f>
        <v>0</v>
      </c>
      <c r="L42" s="231">
        <f xml:space="preserve"> Time!L$68</f>
        <v>0</v>
      </c>
      <c r="M42" s="231">
        <f xml:space="preserve"> Time!M$68</f>
        <v>0</v>
      </c>
      <c r="N42" s="231">
        <f xml:space="preserve"> Time!N$68</f>
        <v>0</v>
      </c>
      <c r="O42" s="231">
        <f xml:space="preserve"> Time!O$68</f>
        <v>1</v>
      </c>
      <c r="P42" s="231">
        <f xml:space="preserve"> Time!P$68</f>
        <v>1</v>
      </c>
      <c r="Q42" s="231">
        <f xml:space="preserve"> Time!Q$68</f>
        <v>1</v>
      </c>
      <c r="R42" s="231">
        <f xml:space="preserve"> Time!R$68</f>
        <v>0</v>
      </c>
      <c r="S42" s="231">
        <f xml:space="preserve"> Time!S$68</f>
        <v>0</v>
      </c>
      <c r="T42" s="231">
        <f xml:space="preserve"> Time!T$68</f>
        <v>0</v>
      </c>
      <c r="U42" s="231">
        <f xml:space="preserve"> Time!U$68</f>
        <v>0</v>
      </c>
      <c r="V42" s="231">
        <f xml:space="preserve"> Time!V$68</f>
        <v>0</v>
      </c>
      <c r="W42" s="231">
        <f xml:space="preserve"> Time!W$68</f>
        <v>0</v>
      </c>
      <c r="X42" s="231">
        <f xml:space="preserve"> Time!X$68</f>
        <v>0</v>
      </c>
      <c r="Y42" s="231">
        <f xml:space="preserve"> Time!Y$68</f>
        <v>0</v>
      </c>
      <c r="Z42" s="231">
        <f xml:space="preserve"> Time!Z$68</f>
        <v>0</v>
      </c>
      <c r="AA42" s="231">
        <f xml:space="preserve"> Time!AA$68</f>
        <v>0</v>
      </c>
      <c r="AB42" s="231">
        <f xml:space="preserve"> Time!AB$68</f>
        <v>0</v>
      </c>
      <c r="AC42" s="231">
        <f xml:space="preserve"> Time!AC$68</f>
        <v>0</v>
      </c>
      <c r="AD42" s="231">
        <f xml:space="preserve"> Time!AD$68</f>
        <v>0</v>
      </c>
      <c r="AE42" s="231">
        <f xml:space="preserve"> Time!AE$68</f>
        <v>0</v>
      </c>
      <c r="AF42" s="231">
        <f xml:space="preserve"> Time!AF$68</f>
        <v>0</v>
      </c>
      <c r="AG42" s="231">
        <f xml:space="preserve"> Time!AG$68</f>
        <v>0</v>
      </c>
      <c r="AH42" s="231">
        <f xml:space="preserve"> Time!AH$68</f>
        <v>0</v>
      </c>
      <c r="AI42" s="231">
        <f xml:space="preserve"> Time!AI$68</f>
        <v>0</v>
      </c>
      <c r="AJ42" s="231">
        <f xml:space="preserve"> Time!AJ$68</f>
        <v>0</v>
      </c>
      <c r="AK42" s="231">
        <f xml:space="preserve"> Time!AK$68</f>
        <v>0</v>
      </c>
      <c r="AL42" s="231">
        <f xml:space="preserve"> Time!AL$68</f>
        <v>0</v>
      </c>
      <c r="AM42" s="231">
        <f xml:space="preserve"> Time!AM$68</f>
        <v>0</v>
      </c>
      <c r="AN42" s="231">
        <f xml:space="preserve"> Time!AN$68</f>
        <v>0</v>
      </c>
      <c r="AO42" s="231">
        <f xml:space="preserve"> Time!AO$68</f>
        <v>0</v>
      </c>
      <c r="AP42" s="231">
        <f xml:space="preserve"> Time!AP$68</f>
        <v>0</v>
      </c>
      <c r="AQ42" s="231">
        <f xml:space="preserve"> Time!AQ$68</f>
        <v>0</v>
      </c>
      <c r="AR42" s="231">
        <f xml:space="preserve"> Time!AR$68</f>
        <v>0</v>
      </c>
      <c r="AS42" s="231">
        <f xml:space="preserve"> Time!AS$68</f>
        <v>0</v>
      </c>
      <c r="AT42" s="231">
        <f xml:space="preserve"> Time!AT$68</f>
        <v>0</v>
      </c>
      <c r="AU42" s="231">
        <f xml:space="preserve"> Time!AU$68</f>
        <v>0</v>
      </c>
      <c r="AV42" s="231">
        <f xml:space="preserve"> Time!AV$68</f>
        <v>0</v>
      </c>
      <c r="AW42" s="231">
        <f xml:space="preserve"> Time!AW$68</f>
        <v>0</v>
      </c>
      <c r="AX42" s="231">
        <f xml:space="preserve"> Time!AX$68</f>
        <v>0</v>
      </c>
      <c r="AY42" s="231">
        <f xml:space="preserve"> Time!AY$68</f>
        <v>0</v>
      </c>
      <c r="AZ42" s="231">
        <f xml:space="preserve"> Time!AZ$68</f>
        <v>0</v>
      </c>
      <c r="BA42" s="231">
        <f xml:space="preserve"> Time!BA$68</f>
        <v>0</v>
      </c>
      <c r="BB42" s="231">
        <f xml:space="preserve"> Time!BB$68</f>
        <v>0</v>
      </c>
      <c r="BC42" s="231">
        <f xml:space="preserve"> Time!BC$68</f>
        <v>0</v>
      </c>
      <c r="BD42" s="231">
        <f xml:space="preserve"> Time!BD$68</f>
        <v>0</v>
      </c>
      <c r="BE42" s="231">
        <f xml:space="preserve"> Time!BE$68</f>
        <v>0</v>
      </c>
      <c r="BF42" s="231">
        <f xml:space="preserve"> Time!BF$68</f>
        <v>0</v>
      </c>
      <c r="BG42" s="231">
        <f xml:space="preserve"> Time!BG$68</f>
        <v>0</v>
      </c>
      <c r="BH42" s="231">
        <f xml:space="preserve"> Time!BH$68</f>
        <v>0</v>
      </c>
      <c r="BI42" s="231">
        <f xml:space="preserve"> Time!BI$68</f>
        <v>0</v>
      </c>
      <c r="BJ42" s="231">
        <f xml:space="preserve"> Time!BJ$68</f>
        <v>0</v>
      </c>
      <c r="BK42" s="231">
        <f xml:space="preserve"> Time!BK$68</f>
        <v>0</v>
      </c>
      <c r="BL42" s="231">
        <f xml:space="preserve"> Time!BL$68</f>
        <v>0</v>
      </c>
      <c r="BM42" s="231">
        <f xml:space="preserve"> Time!BM$68</f>
        <v>0</v>
      </c>
      <c r="BN42" s="231">
        <f xml:space="preserve"> Time!BN$68</f>
        <v>0</v>
      </c>
      <c r="BO42" s="231">
        <f xml:space="preserve"> Time!BO$68</f>
        <v>0</v>
      </c>
      <c r="BP42" s="231">
        <f xml:space="preserve"> Time!BP$68</f>
        <v>0</v>
      </c>
      <c r="BQ42" s="231">
        <f xml:space="preserve"> Time!BQ$68</f>
        <v>0</v>
      </c>
      <c r="BR42" s="231">
        <f xml:space="preserve"> Time!BR$68</f>
        <v>0</v>
      </c>
      <c r="BS42" s="231">
        <f xml:space="preserve"> Time!BS$68</f>
        <v>0</v>
      </c>
      <c r="BT42" s="231">
        <f xml:space="preserve"> Time!BT$68</f>
        <v>0</v>
      </c>
      <c r="BU42" s="231">
        <f xml:space="preserve"> Time!BU$68</f>
        <v>0</v>
      </c>
      <c r="BV42" s="231">
        <f xml:space="preserve"> Time!BV$68</f>
        <v>0</v>
      </c>
      <c r="BW42" s="231">
        <f xml:space="preserve"> Time!BW$68</f>
        <v>0</v>
      </c>
      <c r="BX42" s="231">
        <f xml:space="preserve"> Time!BX$68</f>
        <v>0</v>
      </c>
      <c r="BY42" s="231">
        <f xml:space="preserve"> Time!BY$68</f>
        <v>0</v>
      </c>
      <c r="BZ42" s="231">
        <f xml:space="preserve"> Time!BZ$68</f>
        <v>0</v>
      </c>
      <c r="CA42" s="231">
        <f xml:space="preserve"> Time!CA$68</f>
        <v>0</v>
      </c>
    </row>
    <row r="43" spans="1:79" s="159" customFormat="1">
      <c r="A43" s="134"/>
      <c r="B43" s="135"/>
      <c r="C43" s="138"/>
      <c r="E43" s="159" t="s">
        <v>484</v>
      </c>
      <c r="G43" s="577" t="s">
        <v>477</v>
      </c>
      <c r="J43" s="577">
        <f xml:space="preserve"> 1 / ( 1 + EXP( -J41 )) * J42</f>
        <v>0</v>
      </c>
      <c r="K43" s="577">
        <f t="shared" ref="K43:BV43" si="13" xml:space="preserve"> 1 / ( 1 + EXP( -K41 )) * K42</f>
        <v>0</v>
      </c>
      <c r="L43" s="577">
        <f t="shared" si="13"/>
        <v>0</v>
      </c>
      <c r="M43" s="577">
        <f t="shared" si="13"/>
        <v>0</v>
      </c>
      <c r="N43" s="577">
        <f t="shared" si="13"/>
        <v>0</v>
      </c>
      <c r="O43" s="577">
        <f t="shared" si="13"/>
        <v>0.24973989440488234</v>
      </c>
      <c r="P43" s="577">
        <f xml:space="preserve"> 1 / ( 1 + EXP( -P41 )) * P42</f>
        <v>0.5</v>
      </c>
      <c r="Q43" s="577">
        <f t="shared" si="13"/>
        <v>0.75026010559511769</v>
      </c>
      <c r="R43" s="577">
        <f t="shared" si="13"/>
        <v>0</v>
      </c>
      <c r="S43" s="577">
        <f t="shared" si="13"/>
        <v>0</v>
      </c>
      <c r="T43" s="577">
        <f t="shared" si="13"/>
        <v>0</v>
      </c>
      <c r="U43" s="577">
        <f t="shared" si="13"/>
        <v>0</v>
      </c>
      <c r="V43" s="577">
        <f t="shared" si="13"/>
        <v>0</v>
      </c>
      <c r="W43" s="577">
        <f t="shared" si="13"/>
        <v>0</v>
      </c>
      <c r="X43" s="577">
        <f t="shared" si="13"/>
        <v>0</v>
      </c>
      <c r="Y43" s="577">
        <f t="shared" si="13"/>
        <v>0</v>
      </c>
      <c r="Z43" s="577">
        <f t="shared" si="13"/>
        <v>0</v>
      </c>
      <c r="AA43" s="577">
        <f t="shared" si="13"/>
        <v>0</v>
      </c>
      <c r="AB43" s="577">
        <f t="shared" si="13"/>
        <v>0</v>
      </c>
      <c r="AC43" s="577">
        <f t="shared" si="13"/>
        <v>0</v>
      </c>
      <c r="AD43" s="577">
        <f t="shared" si="13"/>
        <v>0</v>
      </c>
      <c r="AE43" s="577">
        <f t="shared" si="13"/>
        <v>0</v>
      </c>
      <c r="AF43" s="577">
        <f t="shared" si="13"/>
        <v>0</v>
      </c>
      <c r="AG43" s="577">
        <f t="shared" si="13"/>
        <v>0</v>
      </c>
      <c r="AH43" s="577">
        <f t="shared" si="13"/>
        <v>0</v>
      </c>
      <c r="AI43" s="577">
        <f t="shared" si="13"/>
        <v>0</v>
      </c>
      <c r="AJ43" s="577">
        <f t="shared" si="13"/>
        <v>0</v>
      </c>
      <c r="AK43" s="577">
        <f t="shared" si="13"/>
        <v>0</v>
      </c>
      <c r="AL43" s="577">
        <f t="shared" si="13"/>
        <v>0</v>
      </c>
      <c r="AM43" s="577">
        <f t="shared" si="13"/>
        <v>0</v>
      </c>
      <c r="AN43" s="577">
        <f t="shared" si="13"/>
        <v>0</v>
      </c>
      <c r="AO43" s="577">
        <f t="shared" si="13"/>
        <v>0</v>
      </c>
      <c r="AP43" s="577">
        <f t="shared" si="13"/>
        <v>0</v>
      </c>
      <c r="AQ43" s="577">
        <f t="shared" si="13"/>
        <v>0</v>
      </c>
      <c r="AR43" s="577">
        <f t="shared" si="13"/>
        <v>0</v>
      </c>
      <c r="AS43" s="577">
        <f t="shared" si="13"/>
        <v>0</v>
      </c>
      <c r="AT43" s="577">
        <f t="shared" si="13"/>
        <v>0</v>
      </c>
      <c r="AU43" s="577">
        <f t="shared" si="13"/>
        <v>0</v>
      </c>
      <c r="AV43" s="577">
        <f t="shared" si="13"/>
        <v>0</v>
      </c>
      <c r="AW43" s="577">
        <f t="shared" si="13"/>
        <v>0</v>
      </c>
      <c r="AX43" s="577">
        <f t="shared" si="13"/>
        <v>0</v>
      </c>
      <c r="AY43" s="577">
        <f t="shared" si="13"/>
        <v>0</v>
      </c>
      <c r="AZ43" s="577">
        <f t="shared" si="13"/>
        <v>0</v>
      </c>
      <c r="BA43" s="577">
        <f t="shared" si="13"/>
        <v>0</v>
      </c>
      <c r="BB43" s="577">
        <f t="shared" si="13"/>
        <v>0</v>
      </c>
      <c r="BC43" s="577">
        <f t="shared" si="13"/>
        <v>0</v>
      </c>
      <c r="BD43" s="577">
        <f t="shared" si="13"/>
        <v>0</v>
      </c>
      <c r="BE43" s="577">
        <f t="shared" si="13"/>
        <v>0</v>
      </c>
      <c r="BF43" s="577">
        <f t="shared" si="13"/>
        <v>0</v>
      </c>
      <c r="BG43" s="577">
        <f t="shared" si="13"/>
        <v>0</v>
      </c>
      <c r="BH43" s="577">
        <f t="shared" si="13"/>
        <v>0</v>
      </c>
      <c r="BI43" s="577">
        <f t="shared" si="13"/>
        <v>0</v>
      </c>
      <c r="BJ43" s="577">
        <f t="shared" si="13"/>
        <v>0</v>
      </c>
      <c r="BK43" s="577">
        <f t="shared" si="13"/>
        <v>0</v>
      </c>
      <c r="BL43" s="577">
        <f t="shared" si="13"/>
        <v>0</v>
      </c>
      <c r="BM43" s="577">
        <f t="shared" si="13"/>
        <v>0</v>
      </c>
      <c r="BN43" s="577">
        <f t="shared" si="13"/>
        <v>0</v>
      </c>
      <c r="BO43" s="577">
        <f t="shared" si="13"/>
        <v>0</v>
      </c>
      <c r="BP43" s="577">
        <f t="shared" si="13"/>
        <v>0</v>
      </c>
      <c r="BQ43" s="577">
        <f t="shared" si="13"/>
        <v>0</v>
      </c>
      <c r="BR43" s="577">
        <f t="shared" si="13"/>
        <v>0</v>
      </c>
      <c r="BS43" s="577">
        <f t="shared" si="13"/>
        <v>0</v>
      </c>
      <c r="BT43" s="577">
        <f t="shared" si="13"/>
        <v>0</v>
      </c>
      <c r="BU43" s="577">
        <f t="shared" si="13"/>
        <v>0</v>
      </c>
      <c r="BV43" s="577">
        <f t="shared" si="13"/>
        <v>0</v>
      </c>
      <c r="BW43" s="577">
        <f t="shared" ref="BW43:CA43" si="14" xml:space="preserve"> 1 / ( 1 + EXP( -BW41 )) * BW42</f>
        <v>0</v>
      </c>
      <c r="BX43" s="577">
        <f t="shared" si="14"/>
        <v>0</v>
      </c>
      <c r="BY43" s="577">
        <f t="shared" si="14"/>
        <v>0</v>
      </c>
      <c r="BZ43" s="577">
        <f t="shared" si="14"/>
        <v>0</v>
      </c>
      <c r="CA43" s="577">
        <f t="shared" si="14"/>
        <v>0</v>
      </c>
    </row>
    <row r="45" spans="1:79" s="159" customFormat="1">
      <c r="A45" s="134"/>
      <c r="B45" s="135"/>
      <c r="C45" s="138"/>
      <c r="E45" s="327" t="str">
        <f t="shared" ref="E45:AJ45" si="15" xml:space="preserve"> E$43</f>
        <v>p-curve</v>
      </c>
      <c r="F45" s="327">
        <f t="shared" si="15"/>
        <v>0</v>
      </c>
      <c r="G45" s="327" t="str">
        <f t="shared" si="15"/>
        <v>#</v>
      </c>
      <c r="H45" s="327">
        <f t="shared" si="15"/>
        <v>0</v>
      </c>
      <c r="I45" s="327">
        <f t="shared" si="15"/>
        <v>0</v>
      </c>
      <c r="J45" s="327">
        <f t="shared" si="15"/>
        <v>0</v>
      </c>
      <c r="K45" s="327">
        <f t="shared" si="15"/>
        <v>0</v>
      </c>
      <c r="L45" s="327">
        <f t="shared" si="15"/>
        <v>0</v>
      </c>
      <c r="M45" s="327">
        <f t="shared" si="15"/>
        <v>0</v>
      </c>
      <c r="N45" s="327">
        <f t="shared" si="15"/>
        <v>0</v>
      </c>
      <c r="O45" s="327">
        <f t="shared" si="15"/>
        <v>0.24973989440488234</v>
      </c>
      <c r="P45" s="327">
        <f t="shared" si="15"/>
        <v>0.5</v>
      </c>
      <c r="Q45" s="327">
        <f t="shared" si="15"/>
        <v>0.75026010559511769</v>
      </c>
      <c r="R45" s="327">
        <f t="shared" si="15"/>
        <v>0</v>
      </c>
      <c r="S45" s="327">
        <f t="shared" si="15"/>
        <v>0</v>
      </c>
      <c r="T45" s="327">
        <f t="shared" si="15"/>
        <v>0</v>
      </c>
      <c r="U45" s="327">
        <f t="shared" si="15"/>
        <v>0</v>
      </c>
      <c r="V45" s="327">
        <f t="shared" si="15"/>
        <v>0</v>
      </c>
      <c r="W45" s="327">
        <f t="shared" si="15"/>
        <v>0</v>
      </c>
      <c r="X45" s="327">
        <f t="shared" si="15"/>
        <v>0</v>
      </c>
      <c r="Y45" s="327">
        <f t="shared" si="15"/>
        <v>0</v>
      </c>
      <c r="Z45" s="327">
        <f t="shared" si="15"/>
        <v>0</v>
      </c>
      <c r="AA45" s="327">
        <f t="shared" si="15"/>
        <v>0</v>
      </c>
      <c r="AB45" s="327">
        <f t="shared" si="15"/>
        <v>0</v>
      </c>
      <c r="AC45" s="327">
        <f t="shared" si="15"/>
        <v>0</v>
      </c>
      <c r="AD45" s="327">
        <f t="shared" si="15"/>
        <v>0</v>
      </c>
      <c r="AE45" s="327">
        <f t="shared" si="15"/>
        <v>0</v>
      </c>
      <c r="AF45" s="327">
        <f t="shared" si="15"/>
        <v>0</v>
      </c>
      <c r="AG45" s="327">
        <f t="shared" si="15"/>
        <v>0</v>
      </c>
      <c r="AH45" s="327">
        <f t="shared" si="15"/>
        <v>0</v>
      </c>
      <c r="AI45" s="327">
        <f t="shared" si="15"/>
        <v>0</v>
      </c>
      <c r="AJ45" s="327">
        <f t="shared" si="15"/>
        <v>0</v>
      </c>
      <c r="AK45" s="327">
        <f t="shared" ref="AK45:BQ45" si="16" xml:space="preserve"> AK$43</f>
        <v>0</v>
      </c>
      <c r="AL45" s="327">
        <f t="shared" si="16"/>
        <v>0</v>
      </c>
      <c r="AM45" s="327">
        <f t="shared" si="16"/>
        <v>0</v>
      </c>
      <c r="AN45" s="327">
        <f t="shared" si="16"/>
        <v>0</v>
      </c>
      <c r="AO45" s="327">
        <f t="shared" si="16"/>
        <v>0</v>
      </c>
      <c r="AP45" s="327">
        <f t="shared" si="16"/>
        <v>0</v>
      </c>
      <c r="AQ45" s="327">
        <f t="shared" si="16"/>
        <v>0</v>
      </c>
      <c r="AR45" s="327">
        <f t="shared" si="16"/>
        <v>0</v>
      </c>
      <c r="AS45" s="327">
        <f t="shared" si="16"/>
        <v>0</v>
      </c>
      <c r="AT45" s="327">
        <f t="shared" si="16"/>
        <v>0</v>
      </c>
      <c r="AU45" s="327">
        <f t="shared" si="16"/>
        <v>0</v>
      </c>
      <c r="AV45" s="327">
        <f t="shared" si="16"/>
        <v>0</v>
      </c>
      <c r="AW45" s="327">
        <f t="shared" si="16"/>
        <v>0</v>
      </c>
      <c r="AX45" s="327">
        <f t="shared" si="16"/>
        <v>0</v>
      </c>
      <c r="AY45" s="327">
        <f t="shared" si="16"/>
        <v>0</v>
      </c>
      <c r="AZ45" s="327">
        <f t="shared" si="16"/>
        <v>0</v>
      </c>
      <c r="BA45" s="327">
        <f t="shared" si="16"/>
        <v>0</v>
      </c>
      <c r="BB45" s="327">
        <f t="shared" si="16"/>
        <v>0</v>
      </c>
      <c r="BC45" s="327">
        <f t="shared" si="16"/>
        <v>0</v>
      </c>
      <c r="BD45" s="327">
        <f t="shared" si="16"/>
        <v>0</v>
      </c>
      <c r="BE45" s="327">
        <f t="shared" si="16"/>
        <v>0</v>
      </c>
      <c r="BF45" s="327">
        <f t="shared" si="16"/>
        <v>0</v>
      </c>
      <c r="BG45" s="327">
        <f t="shared" si="16"/>
        <v>0</v>
      </c>
      <c r="BH45" s="327">
        <f t="shared" si="16"/>
        <v>0</v>
      </c>
      <c r="BI45" s="327">
        <f t="shared" si="16"/>
        <v>0</v>
      </c>
      <c r="BJ45" s="327">
        <f t="shared" si="16"/>
        <v>0</v>
      </c>
      <c r="BK45" s="327">
        <f t="shared" si="16"/>
        <v>0</v>
      </c>
      <c r="BL45" s="327">
        <f t="shared" si="16"/>
        <v>0</v>
      </c>
      <c r="BM45" s="327">
        <f t="shared" si="16"/>
        <v>0</v>
      </c>
      <c r="BN45" s="327">
        <f t="shared" si="16"/>
        <v>0</v>
      </c>
      <c r="BO45" s="327">
        <f t="shared" si="16"/>
        <v>0</v>
      </c>
      <c r="BP45" s="327">
        <f t="shared" si="16"/>
        <v>0</v>
      </c>
      <c r="BQ45" s="327">
        <f t="shared" si="16"/>
        <v>0</v>
      </c>
      <c r="BR45" s="327">
        <f t="shared" ref="BR45:CA45" si="17" xml:space="preserve"> BR$43</f>
        <v>0</v>
      </c>
      <c r="BS45" s="327">
        <f t="shared" si="17"/>
        <v>0</v>
      </c>
      <c r="BT45" s="327">
        <f t="shared" si="17"/>
        <v>0</v>
      </c>
      <c r="BU45" s="327">
        <f t="shared" si="17"/>
        <v>0</v>
      </c>
      <c r="BV45" s="327">
        <f t="shared" si="17"/>
        <v>0</v>
      </c>
      <c r="BW45" s="327">
        <f t="shared" si="17"/>
        <v>0</v>
      </c>
      <c r="BX45" s="327">
        <f t="shared" si="17"/>
        <v>0</v>
      </c>
      <c r="BY45" s="327">
        <f t="shared" si="17"/>
        <v>0</v>
      </c>
      <c r="BZ45" s="327">
        <f t="shared" si="17"/>
        <v>0</v>
      </c>
      <c r="CA45" s="327">
        <f t="shared" si="17"/>
        <v>0</v>
      </c>
    </row>
    <row r="46" spans="1:79">
      <c r="E46" s="4" t="s">
        <v>490</v>
      </c>
      <c r="F46" s="577">
        <f xml:space="preserve"> MAX(J45:BG45)</f>
        <v>0.75026010559511769</v>
      </c>
      <c r="G46" s="327" t="str">
        <f xml:space="preserve"> G$43</f>
        <v>#</v>
      </c>
    </row>
    <row r="47" spans="1:79">
      <c r="F47" s="577"/>
    </row>
    <row r="48" spans="1:79">
      <c r="F48" s="577"/>
    </row>
    <row r="49" spans="1:79">
      <c r="A49" s="9" t="s">
        <v>536</v>
      </c>
      <c r="F49" s="577"/>
    </row>
    <row r="50" spans="1:79">
      <c r="F50" s="577"/>
    </row>
    <row r="51" spans="1:79">
      <c r="B51" s="1" t="s">
        <v>530</v>
      </c>
    </row>
    <row r="52" spans="1:79">
      <c r="E52" s="310" t="str">
        <f xml:space="preserve"> Input!E$135</f>
        <v>Construction capital cost</v>
      </c>
      <c r="F52" s="310">
        <f xml:space="preserve"> Input!F$135</f>
        <v>521.27083333333326</v>
      </c>
      <c r="G52" s="310" t="str">
        <f xml:space="preserve"> Input!G$135</f>
        <v>£ MM real</v>
      </c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  <c r="AT52" s="310"/>
      <c r="AU52" s="310"/>
      <c r="AV52" s="310"/>
      <c r="AW52" s="310"/>
      <c r="AX52" s="310"/>
      <c r="AY52" s="310"/>
      <c r="AZ52" s="310"/>
      <c r="BA52" s="310"/>
      <c r="BB52" s="310"/>
      <c r="BC52" s="310"/>
      <c r="BD52" s="310"/>
      <c r="BE52" s="310"/>
      <c r="BF52" s="310"/>
      <c r="BG52" s="310"/>
      <c r="BH52" s="310"/>
      <c r="BI52" s="310"/>
      <c r="BJ52" s="310"/>
      <c r="BK52" s="310"/>
      <c r="BL52" s="310"/>
      <c r="BM52" s="310"/>
      <c r="BN52" s="310"/>
      <c r="BO52" s="310"/>
      <c r="BP52" s="310"/>
      <c r="BQ52" s="310"/>
      <c r="BR52" s="310"/>
      <c r="BS52" s="310"/>
      <c r="BT52" s="310"/>
      <c r="BU52" s="310"/>
      <c r="BV52" s="310"/>
      <c r="BW52" s="310"/>
      <c r="BX52" s="310"/>
      <c r="BY52" s="310"/>
      <c r="BZ52" s="310"/>
      <c r="CA52" s="310"/>
    </row>
    <row r="53" spans="1:79" s="159" customFormat="1">
      <c r="A53" s="134"/>
      <c r="B53" s="135"/>
      <c r="C53" s="138"/>
      <c r="E53" s="327" t="str">
        <f xml:space="preserve"> E$46</f>
        <v>p-max</v>
      </c>
      <c r="F53" s="327">
        <f t="shared" ref="F53:G53" si="18" xml:space="preserve"> F$46</f>
        <v>0.75026010559511769</v>
      </c>
      <c r="G53" s="327" t="str">
        <f t="shared" si="18"/>
        <v>#</v>
      </c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7"/>
      <c r="BK53" s="327"/>
      <c r="BL53" s="327"/>
      <c r="BM53" s="327"/>
      <c r="BN53" s="327"/>
      <c r="BO53" s="327"/>
      <c r="BP53" s="327"/>
      <c r="BQ53" s="327"/>
      <c r="BR53" s="327"/>
      <c r="BS53" s="327"/>
      <c r="BT53" s="327"/>
      <c r="BU53" s="327"/>
      <c r="BV53" s="327"/>
      <c r="BW53" s="327"/>
      <c r="BX53" s="327"/>
      <c r="BY53" s="327"/>
      <c r="BZ53" s="327"/>
      <c r="CA53" s="327"/>
    </row>
    <row r="54" spans="1:79" s="159" customFormat="1">
      <c r="A54" s="134"/>
      <c r="B54" s="135"/>
      <c r="C54" s="138"/>
      <c r="E54" s="327" t="str">
        <f xml:space="preserve"> E$43</f>
        <v>p-curve</v>
      </c>
      <c r="F54" s="327">
        <f t="shared" ref="F54:BQ54" si="19" xml:space="preserve"> F$43</f>
        <v>0</v>
      </c>
      <c r="G54" s="327" t="str">
        <f t="shared" si="19"/>
        <v>#</v>
      </c>
      <c r="H54" s="327">
        <f t="shared" si="19"/>
        <v>0</v>
      </c>
      <c r="I54" s="327">
        <f t="shared" si="19"/>
        <v>0</v>
      </c>
      <c r="J54" s="327">
        <f t="shared" si="19"/>
        <v>0</v>
      </c>
      <c r="K54" s="327">
        <f t="shared" si="19"/>
        <v>0</v>
      </c>
      <c r="L54" s="327">
        <f t="shared" si="19"/>
        <v>0</v>
      </c>
      <c r="M54" s="327">
        <f t="shared" si="19"/>
        <v>0</v>
      </c>
      <c r="N54" s="327">
        <f t="shared" si="19"/>
        <v>0</v>
      </c>
      <c r="O54" s="327">
        <f t="shared" si="19"/>
        <v>0.24973989440488234</v>
      </c>
      <c r="P54" s="327">
        <f t="shared" si="19"/>
        <v>0.5</v>
      </c>
      <c r="Q54" s="327">
        <f t="shared" si="19"/>
        <v>0.75026010559511769</v>
      </c>
      <c r="R54" s="327">
        <f t="shared" si="19"/>
        <v>0</v>
      </c>
      <c r="S54" s="327">
        <f t="shared" si="19"/>
        <v>0</v>
      </c>
      <c r="T54" s="327">
        <f t="shared" si="19"/>
        <v>0</v>
      </c>
      <c r="U54" s="327">
        <f t="shared" si="19"/>
        <v>0</v>
      </c>
      <c r="V54" s="327">
        <f t="shared" si="19"/>
        <v>0</v>
      </c>
      <c r="W54" s="327">
        <f t="shared" si="19"/>
        <v>0</v>
      </c>
      <c r="X54" s="327">
        <f t="shared" si="19"/>
        <v>0</v>
      </c>
      <c r="Y54" s="327">
        <f t="shared" si="19"/>
        <v>0</v>
      </c>
      <c r="Z54" s="327">
        <f t="shared" si="19"/>
        <v>0</v>
      </c>
      <c r="AA54" s="327">
        <f t="shared" si="19"/>
        <v>0</v>
      </c>
      <c r="AB54" s="327">
        <f t="shared" si="19"/>
        <v>0</v>
      </c>
      <c r="AC54" s="327">
        <f t="shared" si="19"/>
        <v>0</v>
      </c>
      <c r="AD54" s="327">
        <f t="shared" si="19"/>
        <v>0</v>
      </c>
      <c r="AE54" s="327">
        <f t="shared" si="19"/>
        <v>0</v>
      </c>
      <c r="AF54" s="327">
        <f t="shared" si="19"/>
        <v>0</v>
      </c>
      <c r="AG54" s="327">
        <f t="shared" si="19"/>
        <v>0</v>
      </c>
      <c r="AH54" s="327">
        <f t="shared" si="19"/>
        <v>0</v>
      </c>
      <c r="AI54" s="327">
        <f t="shared" si="19"/>
        <v>0</v>
      </c>
      <c r="AJ54" s="327">
        <f t="shared" si="19"/>
        <v>0</v>
      </c>
      <c r="AK54" s="327">
        <f t="shared" si="19"/>
        <v>0</v>
      </c>
      <c r="AL54" s="327">
        <f t="shared" si="19"/>
        <v>0</v>
      </c>
      <c r="AM54" s="327">
        <f t="shared" si="19"/>
        <v>0</v>
      </c>
      <c r="AN54" s="327">
        <f t="shared" si="19"/>
        <v>0</v>
      </c>
      <c r="AO54" s="327">
        <f t="shared" si="19"/>
        <v>0</v>
      </c>
      <c r="AP54" s="327">
        <f t="shared" si="19"/>
        <v>0</v>
      </c>
      <c r="AQ54" s="327">
        <f t="shared" si="19"/>
        <v>0</v>
      </c>
      <c r="AR54" s="327">
        <f t="shared" si="19"/>
        <v>0</v>
      </c>
      <c r="AS54" s="327">
        <f t="shared" si="19"/>
        <v>0</v>
      </c>
      <c r="AT54" s="327">
        <f t="shared" si="19"/>
        <v>0</v>
      </c>
      <c r="AU54" s="327">
        <f t="shared" si="19"/>
        <v>0</v>
      </c>
      <c r="AV54" s="327">
        <f t="shared" si="19"/>
        <v>0</v>
      </c>
      <c r="AW54" s="327">
        <f t="shared" si="19"/>
        <v>0</v>
      </c>
      <c r="AX54" s="327">
        <f t="shared" si="19"/>
        <v>0</v>
      </c>
      <c r="AY54" s="327">
        <f t="shared" si="19"/>
        <v>0</v>
      </c>
      <c r="AZ54" s="327">
        <f t="shared" si="19"/>
        <v>0</v>
      </c>
      <c r="BA54" s="327">
        <f t="shared" si="19"/>
        <v>0</v>
      </c>
      <c r="BB54" s="327">
        <f t="shared" si="19"/>
        <v>0</v>
      </c>
      <c r="BC54" s="327">
        <f t="shared" si="19"/>
        <v>0</v>
      </c>
      <c r="BD54" s="327">
        <f t="shared" si="19"/>
        <v>0</v>
      </c>
      <c r="BE54" s="327">
        <f t="shared" si="19"/>
        <v>0</v>
      </c>
      <c r="BF54" s="327">
        <f t="shared" si="19"/>
        <v>0</v>
      </c>
      <c r="BG54" s="327">
        <f t="shared" si="19"/>
        <v>0</v>
      </c>
      <c r="BH54" s="327">
        <f t="shared" si="19"/>
        <v>0</v>
      </c>
      <c r="BI54" s="327">
        <f t="shared" si="19"/>
        <v>0</v>
      </c>
      <c r="BJ54" s="327">
        <f t="shared" si="19"/>
        <v>0</v>
      </c>
      <c r="BK54" s="327">
        <f t="shared" si="19"/>
        <v>0</v>
      </c>
      <c r="BL54" s="327">
        <f t="shared" si="19"/>
        <v>0</v>
      </c>
      <c r="BM54" s="327">
        <f t="shared" si="19"/>
        <v>0</v>
      </c>
      <c r="BN54" s="327">
        <f t="shared" si="19"/>
        <v>0</v>
      </c>
      <c r="BO54" s="327">
        <f t="shared" si="19"/>
        <v>0</v>
      </c>
      <c r="BP54" s="327">
        <f t="shared" si="19"/>
        <v>0</v>
      </c>
      <c r="BQ54" s="327">
        <f t="shared" si="19"/>
        <v>0</v>
      </c>
      <c r="BR54" s="327">
        <f t="shared" ref="BR54:CA54" si="20" xml:space="preserve"> BR$43</f>
        <v>0</v>
      </c>
      <c r="BS54" s="327">
        <f t="shared" si="20"/>
        <v>0</v>
      </c>
      <c r="BT54" s="327">
        <f t="shared" si="20"/>
        <v>0</v>
      </c>
      <c r="BU54" s="327">
        <f t="shared" si="20"/>
        <v>0</v>
      </c>
      <c r="BV54" s="327">
        <f t="shared" si="20"/>
        <v>0</v>
      </c>
      <c r="BW54" s="327">
        <f t="shared" si="20"/>
        <v>0</v>
      </c>
      <c r="BX54" s="327">
        <f t="shared" si="20"/>
        <v>0</v>
      </c>
      <c r="BY54" s="327">
        <f t="shared" si="20"/>
        <v>0</v>
      </c>
      <c r="BZ54" s="327">
        <f t="shared" si="20"/>
        <v>0</v>
      </c>
      <c r="CA54" s="327">
        <f t="shared" si="20"/>
        <v>0</v>
      </c>
    </row>
    <row r="55" spans="1:79" s="224" customFormat="1">
      <c r="A55" s="190"/>
      <c r="B55" s="175"/>
      <c r="C55" s="191"/>
      <c r="E55" s="224" t="s">
        <v>531</v>
      </c>
      <c r="G55" s="224" t="s">
        <v>559</v>
      </c>
      <c r="J55" s="494">
        <f xml:space="preserve"> ( J54 / $F53) * $F52</f>
        <v>0</v>
      </c>
      <c r="K55" s="494">
        <f t="shared" ref="K55:BV55" si="21" xml:space="preserve"> ( K54 / $F53) * $F52</f>
        <v>0</v>
      </c>
      <c r="L55" s="494">
        <f t="shared" si="21"/>
        <v>0</v>
      </c>
      <c r="M55" s="494">
        <f t="shared" si="21"/>
        <v>0</v>
      </c>
      <c r="N55" s="494">
        <f t="shared" si="21"/>
        <v>0</v>
      </c>
      <c r="O55" s="494">
        <f t="shared" si="21"/>
        <v>173.51598719186759</v>
      </c>
      <c r="P55" s="494">
        <f t="shared" si="21"/>
        <v>347.39341026260041</v>
      </c>
      <c r="Q55" s="494">
        <f t="shared" si="21"/>
        <v>521.27083333333326</v>
      </c>
      <c r="R55" s="494">
        <f t="shared" si="21"/>
        <v>0</v>
      </c>
      <c r="S55" s="494">
        <f t="shared" si="21"/>
        <v>0</v>
      </c>
      <c r="T55" s="494">
        <f t="shared" si="21"/>
        <v>0</v>
      </c>
      <c r="U55" s="494">
        <f t="shared" si="21"/>
        <v>0</v>
      </c>
      <c r="V55" s="494">
        <f t="shared" si="21"/>
        <v>0</v>
      </c>
      <c r="W55" s="494">
        <f t="shared" si="21"/>
        <v>0</v>
      </c>
      <c r="X55" s="494">
        <f t="shared" si="21"/>
        <v>0</v>
      </c>
      <c r="Y55" s="494">
        <f t="shared" si="21"/>
        <v>0</v>
      </c>
      <c r="Z55" s="494">
        <f t="shared" si="21"/>
        <v>0</v>
      </c>
      <c r="AA55" s="494">
        <f t="shared" si="21"/>
        <v>0</v>
      </c>
      <c r="AB55" s="494">
        <f t="shared" si="21"/>
        <v>0</v>
      </c>
      <c r="AC55" s="494">
        <f t="shared" si="21"/>
        <v>0</v>
      </c>
      <c r="AD55" s="494">
        <f t="shared" si="21"/>
        <v>0</v>
      </c>
      <c r="AE55" s="494">
        <f t="shared" si="21"/>
        <v>0</v>
      </c>
      <c r="AF55" s="494">
        <f t="shared" si="21"/>
        <v>0</v>
      </c>
      <c r="AG55" s="494">
        <f t="shared" si="21"/>
        <v>0</v>
      </c>
      <c r="AH55" s="494">
        <f t="shared" si="21"/>
        <v>0</v>
      </c>
      <c r="AI55" s="494">
        <f t="shared" si="21"/>
        <v>0</v>
      </c>
      <c r="AJ55" s="494">
        <f t="shared" si="21"/>
        <v>0</v>
      </c>
      <c r="AK55" s="494">
        <f t="shared" si="21"/>
        <v>0</v>
      </c>
      <c r="AL55" s="494">
        <f t="shared" si="21"/>
        <v>0</v>
      </c>
      <c r="AM55" s="494">
        <f t="shared" si="21"/>
        <v>0</v>
      </c>
      <c r="AN55" s="494">
        <f t="shared" si="21"/>
        <v>0</v>
      </c>
      <c r="AO55" s="494">
        <f t="shared" si="21"/>
        <v>0</v>
      </c>
      <c r="AP55" s="494">
        <f t="shared" si="21"/>
        <v>0</v>
      </c>
      <c r="AQ55" s="494">
        <f t="shared" si="21"/>
        <v>0</v>
      </c>
      <c r="AR55" s="494">
        <f t="shared" si="21"/>
        <v>0</v>
      </c>
      <c r="AS55" s="494">
        <f t="shared" si="21"/>
        <v>0</v>
      </c>
      <c r="AT55" s="494">
        <f t="shared" si="21"/>
        <v>0</v>
      </c>
      <c r="AU55" s="494">
        <f t="shared" si="21"/>
        <v>0</v>
      </c>
      <c r="AV55" s="494">
        <f t="shared" si="21"/>
        <v>0</v>
      </c>
      <c r="AW55" s="494">
        <f t="shared" si="21"/>
        <v>0</v>
      </c>
      <c r="AX55" s="494">
        <f t="shared" si="21"/>
        <v>0</v>
      </c>
      <c r="AY55" s="494">
        <f t="shared" si="21"/>
        <v>0</v>
      </c>
      <c r="AZ55" s="494">
        <f t="shared" si="21"/>
        <v>0</v>
      </c>
      <c r="BA55" s="494">
        <f t="shared" si="21"/>
        <v>0</v>
      </c>
      <c r="BB55" s="494">
        <f t="shared" si="21"/>
        <v>0</v>
      </c>
      <c r="BC55" s="494">
        <f t="shared" si="21"/>
        <v>0</v>
      </c>
      <c r="BD55" s="494">
        <f t="shared" si="21"/>
        <v>0</v>
      </c>
      <c r="BE55" s="494">
        <f t="shared" si="21"/>
        <v>0</v>
      </c>
      <c r="BF55" s="494">
        <f t="shared" si="21"/>
        <v>0</v>
      </c>
      <c r="BG55" s="494">
        <f t="shared" si="21"/>
        <v>0</v>
      </c>
      <c r="BH55" s="494">
        <f t="shared" si="21"/>
        <v>0</v>
      </c>
      <c r="BI55" s="494">
        <f t="shared" si="21"/>
        <v>0</v>
      </c>
      <c r="BJ55" s="494">
        <f t="shared" si="21"/>
        <v>0</v>
      </c>
      <c r="BK55" s="494">
        <f t="shared" si="21"/>
        <v>0</v>
      </c>
      <c r="BL55" s="494">
        <f t="shared" si="21"/>
        <v>0</v>
      </c>
      <c r="BM55" s="494">
        <f t="shared" si="21"/>
        <v>0</v>
      </c>
      <c r="BN55" s="494">
        <f t="shared" si="21"/>
        <v>0</v>
      </c>
      <c r="BO55" s="494">
        <f t="shared" si="21"/>
        <v>0</v>
      </c>
      <c r="BP55" s="494">
        <f t="shared" si="21"/>
        <v>0</v>
      </c>
      <c r="BQ55" s="494">
        <f t="shared" si="21"/>
        <v>0</v>
      </c>
      <c r="BR55" s="494">
        <f t="shared" si="21"/>
        <v>0</v>
      </c>
      <c r="BS55" s="494">
        <f t="shared" si="21"/>
        <v>0</v>
      </c>
      <c r="BT55" s="494">
        <f t="shared" si="21"/>
        <v>0</v>
      </c>
      <c r="BU55" s="494">
        <f t="shared" si="21"/>
        <v>0</v>
      </c>
      <c r="BV55" s="494">
        <f t="shared" si="21"/>
        <v>0</v>
      </c>
      <c r="BW55" s="494">
        <f t="shared" ref="BW55:CA55" si="22" xml:space="preserve"> ( BW54 / $F53) * $F52</f>
        <v>0</v>
      </c>
      <c r="BX55" s="494">
        <f t="shared" si="22"/>
        <v>0</v>
      </c>
      <c r="BY55" s="494">
        <f t="shared" si="22"/>
        <v>0</v>
      </c>
      <c r="BZ55" s="494">
        <f t="shared" si="22"/>
        <v>0</v>
      </c>
      <c r="CA55" s="494">
        <f t="shared" si="22"/>
        <v>0</v>
      </c>
    </row>
    <row r="57" spans="1:79">
      <c r="E57" s="279" t="str">
        <f xml:space="preserve"> E$55</f>
        <v>Cumulative Construction capital cost POS</v>
      </c>
      <c r="F57" s="279">
        <f t="shared" ref="F57:BQ57" si="23" xml:space="preserve"> F$55</f>
        <v>0</v>
      </c>
      <c r="G57" s="279" t="str">
        <f t="shared" si="23"/>
        <v>£ MM real</v>
      </c>
      <c r="H57" s="279">
        <f t="shared" si="23"/>
        <v>0</v>
      </c>
      <c r="I57" s="462">
        <f t="shared" si="23"/>
        <v>0</v>
      </c>
      <c r="J57" s="279">
        <f t="shared" si="23"/>
        <v>0</v>
      </c>
      <c r="K57" s="279">
        <f t="shared" si="23"/>
        <v>0</v>
      </c>
      <c r="L57" s="279">
        <f t="shared" si="23"/>
        <v>0</v>
      </c>
      <c r="M57" s="279">
        <f t="shared" si="23"/>
        <v>0</v>
      </c>
      <c r="N57" s="279">
        <f t="shared" si="23"/>
        <v>0</v>
      </c>
      <c r="O57" s="279">
        <f t="shared" si="23"/>
        <v>173.51598719186759</v>
      </c>
      <c r="P57" s="279">
        <f t="shared" si="23"/>
        <v>347.39341026260041</v>
      </c>
      <c r="Q57" s="279">
        <f t="shared" si="23"/>
        <v>521.27083333333326</v>
      </c>
      <c r="R57" s="279">
        <f t="shared" si="23"/>
        <v>0</v>
      </c>
      <c r="S57" s="279">
        <f t="shared" si="23"/>
        <v>0</v>
      </c>
      <c r="T57" s="279">
        <f t="shared" si="23"/>
        <v>0</v>
      </c>
      <c r="U57" s="279">
        <f t="shared" si="23"/>
        <v>0</v>
      </c>
      <c r="V57" s="279">
        <f t="shared" si="23"/>
        <v>0</v>
      </c>
      <c r="W57" s="279">
        <f t="shared" si="23"/>
        <v>0</v>
      </c>
      <c r="X57" s="279">
        <f t="shared" si="23"/>
        <v>0</v>
      </c>
      <c r="Y57" s="279">
        <f t="shared" si="23"/>
        <v>0</v>
      </c>
      <c r="Z57" s="279">
        <f t="shared" si="23"/>
        <v>0</v>
      </c>
      <c r="AA57" s="279">
        <f t="shared" si="23"/>
        <v>0</v>
      </c>
      <c r="AB57" s="279">
        <f t="shared" si="23"/>
        <v>0</v>
      </c>
      <c r="AC57" s="279">
        <f t="shared" si="23"/>
        <v>0</v>
      </c>
      <c r="AD57" s="279">
        <f t="shared" si="23"/>
        <v>0</v>
      </c>
      <c r="AE57" s="279">
        <f t="shared" si="23"/>
        <v>0</v>
      </c>
      <c r="AF57" s="279">
        <f t="shared" si="23"/>
        <v>0</v>
      </c>
      <c r="AG57" s="279">
        <f t="shared" si="23"/>
        <v>0</v>
      </c>
      <c r="AH57" s="279">
        <f t="shared" si="23"/>
        <v>0</v>
      </c>
      <c r="AI57" s="279">
        <f t="shared" si="23"/>
        <v>0</v>
      </c>
      <c r="AJ57" s="279">
        <f t="shared" si="23"/>
        <v>0</v>
      </c>
      <c r="AK57" s="279">
        <f t="shared" si="23"/>
        <v>0</v>
      </c>
      <c r="AL57" s="279">
        <f t="shared" si="23"/>
        <v>0</v>
      </c>
      <c r="AM57" s="279">
        <f t="shared" si="23"/>
        <v>0</v>
      </c>
      <c r="AN57" s="279">
        <f t="shared" si="23"/>
        <v>0</v>
      </c>
      <c r="AO57" s="279">
        <f t="shared" si="23"/>
        <v>0</v>
      </c>
      <c r="AP57" s="279">
        <f t="shared" si="23"/>
        <v>0</v>
      </c>
      <c r="AQ57" s="279">
        <f t="shared" si="23"/>
        <v>0</v>
      </c>
      <c r="AR57" s="279">
        <f t="shared" si="23"/>
        <v>0</v>
      </c>
      <c r="AS57" s="279">
        <f t="shared" si="23"/>
        <v>0</v>
      </c>
      <c r="AT57" s="279">
        <f t="shared" si="23"/>
        <v>0</v>
      </c>
      <c r="AU57" s="279">
        <f t="shared" si="23"/>
        <v>0</v>
      </c>
      <c r="AV57" s="279">
        <f t="shared" si="23"/>
        <v>0</v>
      </c>
      <c r="AW57" s="279">
        <f t="shared" si="23"/>
        <v>0</v>
      </c>
      <c r="AX57" s="279">
        <f t="shared" si="23"/>
        <v>0</v>
      </c>
      <c r="AY57" s="279">
        <f t="shared" si="23"/>
        <v>0</v>
      </c>
      <c r="AZ57" s="279">
        <f t="shared" si="23"/>
        <v>0</v>
      </c>
      <c r="BA57" s="279">
        <f t="shared" si="23"/>
        <v>0</v>
      </c>
      <c r="BB57" s="279">
        <f t="shared" si="23"/>
        <v>0</v>
      </c>
      <c r="BC57" s="279">
        <f t="shared" si="23"/>
        <v>0</v>
      </c>
      <c r="BD57" s="279">
        <f t="shared" si="23"/>
        <v>0</v>
      </c>
      <c r="BE57" s="279">
        <f t="shared" si="23"/>
        <v>0</v>
      </c>
      <c r="BF57" s="279">
        <f t="shared" si="23"/>
        <v>0</v>
      </c>
      <c r="BG57" s="279">
        <f t="shared" si="23"/>
        <v>0</v>
      </c>
      <c r="BH57" s="279">
        <f t="shared" si="23"/>
        <v>0</v>
      </c>
      <c r="BI57" s="279">
        <f t="shared" si="23"/>
        <v>0</v>
      </c>
      <c r="BJ57" s="279">
        <f t="shared" si="23"/>
        <v>0</v>
      </c>
      <c r="BK57" s="279">
        <f t="shared" si="23"/>
        <v>0</v>
      </c>
      <c r="BL57" s="279">
        <f t="shared" si="23"/>
        <v>0</v>
      </c>
      <c r="BM57" s="279">
        <f t="shared" si="23"/>
        <v>0</v>
      </c>
      <c r="BN57" s="279">
        <f t="shared" si="23"/>
        <v>0</v>
      </c>
      <c r="BO57" s="279">
        <f t="shared" si="23"/>
        <v>0</v>
      </c>
      <c r="BP57" s="279">
        <f t="shared" si="23"/>
        <v>0</v>
      </c>
      <c r="BQ57" s="279">
        <f t="shared" si="23"/>
        <v>0</v>
      </c>
      <c r="BR57" s="279">
        <f t="shared" ref="BR57:CA57" si="24" xml:space="preserve"> BR$55</f>
        <v>0</v>
      </c>
      <c r="BS57" s="279">
        <f t="shared" si="24"/>
        <v>0</v>
      </c>
      <c r="BT57" s="279">
        <f t="shared" si="24"/>
        <v>0</v>
      </c>
      <c r="BU57" s="279">
        <f t="shared" si="24"/>
        <v>0</v>
      </c>
      <c r="BV57" s="279">
        <f t="shared" si="24"/>
        <v>0</v>
      </c>
      <c r="BW57" s="279">
        <f t="shared" si="24"/>
        <v>0</v>
      </c>
      <c r="BX57" s="279">
        <f t="shared" si="24"/>
        <v>0</v>
      </c>
      <c r="BY57" s="279">
        <f t="shared" si="24"/>
        <v>0</v>
      </c>
      <c r="BZ57" s="279">
        <f t="shared" si="24"/>
        <v>0</v>
      </c>
      <c r="CA57" s="279">
        <f t="shared" si="24"/>
        <v>0</v>
      </c>
    </row>
    <row r="58" spans="1:79">
      <c r="E58" s="231" t="str">
        <f xml:space="preserve"> Time!E$68</f>
        <v>Development period flag</v>
      </c>
      <c r="F58" s="231">
        <f xml:space="preserve"> Time!F$68</f>
        <v>0</v>
      </c>
      <c r="G58" s="231" t="str">
        <f xml:space="preserve"> Time!G$68</f>
        <v>flag</v>
      </c>
      <c r="H58" s="231">
        <f xml:space="preserve"> Time!H$68</f>
        <v>3</v>
      </c>
      <c r="I58" s="231">
        <f xml:space="preserve"> Time!I$68</f>
        <v>0</v>
      </c>
      <c r="J58" s="231">
        <f xml:space="preserve"> Time!J$68</f>
        <v>0</v>
      </c>
      <c r="K58" s="231">
        <f xml:space="preserve"> Time!K$68</f>
        <v>0</v>
      </c>
      <c r="L58" s="231">
        <f xml:space="preserve"> Time!L$68</f>
        <v>0</v>
      </c>
      <c r="M58" s="231">
        <f xml:space="preserve"> Time!M$68</f>
        <v>0</v>
      </c>
      <c r="N58" s="231">
        <f xml:space="preserve"> Time!N$68</f>
        <v>0</v>
      </c>
      <c r="O58" s="231">
        <f xml:space="preserve"> Time!O$68</f>
        <v>1</v>
      </c>
      <c r="P58" s="231">
        <f xml:space="preserve"> Time!P$68</f>
        <v>1</v>
      </c>
      <c r="Q58" s="231">
        <f xml:space="preserve"> Time!Q$68</f>
        <v>1</v>
      </c>
      <c r="R58" s="231">
        <f xml:space="preserve"> Time!R$68</f>
        <v>0</v>
      </c>
      <c r="S58" s="231">
        <f xml:space="preserve"> Time!S$68</f>
        <v>0</v>
      </c>
      <c r="T58" s="231">
        <f xml:space="preserve"> Time!T$68</f>
        <v>0</v>
      </c>
      <c r="U58" s="231">
        <f xml:space="preserve"> Time!U$68</f>
        <v>0</v>
      </c>
      <c r="V58" s="231">
        <f xml:space="preserve"> Time!V$68</f>
        <v>0</v>
      </c>
      <c r="W58" s="231">
        <f xml:space="preserve"> Time!W$68</f>
        <v>0</v>
      </c>
      <c r="X58" s="231">
        <f xml:space="preserve"> Time!X$68</f>
        <v>0</v>
      </c>
      <c r="Y58" s="231">
        <f xml:space="preserve"> Time!Y$68</f>
        <v>0</v>
      </c>
      <c r="Z58" s="231">
        <f xml:space="preserve"> Time!Z$68</f>
        <v>0</v>
      </c>
      <c r="AA58" s="231">
        <f xml:space="preserve"> Time!AA$68</f>
        <v>0</v>
      </c>
      <c r="AB58" s="231">
        <f xml:space="preserve"> Time!AB$68</f>
        <v>0</v>
      </c>
      <c r="AC58" s="231">
        <f xml:space="preserve"> Time!AC$68</f>
        <v>0</v>
      </c>
      <c r="AD58" s="231">
        <f xml:space="preserve"> Time!AD$68</f>
        <v>0</v>
      </c>
      <c r="AE58" s="231">
        <f xml:space="preserve"> Time!AE$68</f>
        <v>0</v>
      </c>
      <c r="AF58" s="231">
        <f xml:space="preserve"> Time!AF$68</f>
        <v>0</v>
      </c>
      <c r="AG58" s="231">
        <f xml:space="preserve"> Time!AG$68</f>
        <v>0</v>
      </c>
      <c r="AH58" s="231">
        <f xml:space="preserve"> Time!AH$68</f>
        <v>0</v>
      </c>
      <c r="AI58" s="231">
        <f xml:space="preserve"> Time!AI$68</f>
        <v>0</v>
      </c>
      <c r="AJ58" s="231">
        <f xml:space="preserve"> Time!AJ$68</f>
        <v>0</v>
      </c>
      <c r="AK58" s="231">
        <f xml:space="preserve"> Time!AK$68</f>
        <v>0</v>
      </c>
      <c r="AL58" s="231">
        <f xml:space="preserve"> Time!AL$68</f>
        <v>0</v>
      </c>
      <c r="AM58" s="231">
        <f xml:space="preserve"> Time!AM$68</f>
        <v>0</v>
      </c>
      <c r="AN58" s="231">
        <f xml:space="preserve"> Time!AN$68</f>
        <v>0</v>
      </c>
      <c r="AO58" s="231">
        <f xml:space="preserve"> Time!AO$68</f>
        <v>0</v>
      </c>
      <c r="AP58" s="231">
        <f xml:space="preserve"> Time!AP$68</f>
        <v>0</v>
      </c>
      <c r="AQ58" s="231">
        <f xml:space="preserve"> Time!AQ$68</f>
        <v>0</v>
      </c>
      <c r="AR58" s="231">
        <f xml:space="preserve"> Time!AR$68</f>
        <v>0</v>
      </c>
      <c r="AS58" s="231">
        <f xml:space="preserve"> Time!AS$68</f>
        <v>0</v>
      </c>
      <c r="AT58" s="231">
        <f xml:space="preserve"> Time!AT$68</f>
        <v>0</v>
      </c>
      <c r="AU58" s="231">
        <f xml:space="preserve"> Time!AU$68</f>
        <v>0</v>
      </c>
      <c r="AV58" s="231">
        <f xml:space="preserve"> Time!AV$68</f>
        <v>0</v>
      </c>
      <c r="AW58" s="231">
        <f xml:space="preserve"> Time!AW$68</f>
        <v>0</v>
      </c>
      <c r="AX58" s="231">
        <f xml:space="preserve"> Time!AX$68</f>
        <v>0</v>
      </c>
      <c r="AY58" s="231">
        <f xml:space="preserve"> Time!AY$68</f>
        <v>0</v>
      </c>
      <c r="AZ58" s="231">
        <f xml:space="preserve"> Time!AZ$68</f>
        <v>0</v>
      </c>
      <c r="BA58" s="231">
        <f xml:space="preserve"> Time!BA$68</f>
        <v>0</v>
      </c>
      <c r="BB58" s="231">
        <f xml:space="preserve"> Time!BB$68</f>
        <v>0</v>
      </c>
      <c r="BC58" s="231">
        <f xml:space="preserve"> Time!BC$68</f>
        <v>0</v>
      </c>
      <c r="BD58" s="231">
        <f xml:space="preserve"> Time!BD$68</f>
        <v>0</v>
      </c>
      <c r="BE58" s="231">
        <f xml:space="preserve"> Time!BE$68</f>
        <v>0</v>
      </c>
      <c r="BF58" s="231">
        <f xml:space="preserve"> Time!BF$68</f>
        <v>0</v>
      </c>
      <c r="BG58" s="231">
        <f xml:space="preserve"> Time!BG$68</f>
        <v>0</v>
      </c>
      <c r="BH58" s="231">
        <f xml:space="preserve"> Time!BH$68</f>
        <v>0</v>
      </c>
      <c r="BI58" s="231">
        <f xml:space="preserve"> Time!BI$68</f>
        <v>0</v>
      </c>
      <c r="BJ58" s="231">
        <f xml:space="preserve"> Time!BJ$68</f>
        <v>0</v>
      </c>
      <c r="BK58" s="231">
        <f xml:space="preserve"> Time!BK$68</f>
        <v>0</v>
      </c>
      <c r="BL58" s="231">
        <f xml:space="preserve"> Time!BL$68</f>
        <v>0</v>
      </c>
      <c r="BM58" s="231">
        <f xml:space="preserve"> Time!BM$68</f>
        <v>0</v>
      </c>
      <c r="BN58" s="231">
        <f xml:space="preserve"> Time!BN$68</f>
        <v>0</v>
      </c>
      <c r="BO58" s="231">
        <f xml:space="preserve"> Time!BO$68</f>
        <v>0</v>
      </c>
      <c r="BP58" s="231">
        <f xml:space="preserve"> Time!BP$68</f>
        <v>0</v>
      </c>
      <c r="BQ58" s="231">
        <f xml:space="preserve"> Time!BQ$68</f>
        <v>0</v>
      </c>
      <c r="BR58" s="231">
        <f xml:space="preserve"> Time!BR$68</f>
        <v>0</v>
      </c>
      <c r="BS58" s="231">
        <f xml:space="preserve"> Time!BS$68</f>
        <v>0</v>
      </c>
      <c r="BT58" s="231">
        <f xml:space="preserve"> Time!BT$68</f>
        <v>0</v>
      </c>
      <c r="BU58" s="231">
        <f xml:space="preserve"> Time!BU$68</f>
        <v>0</v>
      </c>
      <c r="BV58" s="231">
        <f xml:space="preserve"> Time!BV$68</f>
        <v>0</v>
      </c>
      <c r="BW58" s="231">
        <f xml:space="preserve"> Time!BW$68</f>
        <v>0</v>
      </c>
      <c r="BX58" s="231">
        <f xml:space="preserve"> Time!BX$68</f>
        <v>0</v>
      </c>
      <c r="BY58" s="231">
        <f xml:space="preserve"> Time!BY$68</f>
        <v>0</v>
      </c>
      <c r="BZ58" s="231">
        <f xml:space="preserve"> Time!BZ$68</f>
        <v>0</v>
      </c>
      <c r="CA58" s="231">
        <f xml:space="preserve"> Time!CA$68</f>
        <v>0</v>
      </c>
    </row>
    <row r="59" spans="1:79" s="224" customFormat="1">
      <c r="A59" s="190"/>
      <c r="B59" s="175"/>
      <c r="C59" s="191"/>
      <c r="E59" s="579" t="s">
        <v>532</v>
      </c>
      <c r="F59" s="579"/>
      <c r="G59" s="579" t="s">
        <v>559</v>
      </c>
      <c r="H59" s="579">
        <f xml:space="preserve"> SUM(J59:CA59)</f>
        <v>521.27083333333326</v>
      </c>
      <c r="I59" s="579"/>
      <c r="J59" s="298">
        <f xml:space="preserve"> ( J57 - I57 ) * J58</f>
        <v>0</v>
      </c>
      <c r="K59" s="298">
        <f t="shared" ref="K59:BV59" si="25" xml:space="preserve"> ( K57 - J57 ) * K58</f>
        <v>0</v>
      </c>
      <c r="L59" s="298">
        <f t="shared" si="25"/>
        <v>0</v>
      </c>
      <c r="M59" s="298">
        <f t="shared" si="25"/>
        <v>0</v>
      </c>
      <c r="N59" s="298">
        <f t="shared" si="25"/>
        <v>0</v>
      </c>
      <c r="O59" s="298">
        <f t="shared" si="25"/>
        <v>173.51598719186759</v>
      </c>
      <c r="P59" s="298">
        <f t="shared" si="25"/>
        <v>173.87742307073282</v>
      </c>
      <c r="Q59" s="298">
        <f t="shared" si="25"/>
        <v>173.87742307073285</v>
      </c>
      <c r="R59" s="298">
        <f t="shared" si="25"/>
        <v>0</v>
      </c>
      <c r="S59" s="298">
        <f t="shared" si="25"/>
        <v>0</v>
      </c>
      <c r="T59" s="298">
        <f t="shared" si="25"/>
        <v>0</v>
      </c>
      <c r="U59" s="298">
        <f t="shared" si="25"/>
        <v>0</v>
      </c>
      <c r="V59" s="298">
        <f t="shared" si="25"/>
        <v>0</v>
      </c>
      <c r="W59" s="298">
        <f t="shared" si="25"/>
        <v>0</v>
      </c>
      <c r="X59" s="298">
        <f t="shared" si="25"/>
        <v>0</v>
      </c>
      <c r="Y59" s="298">
        <f t="shared" si="25"/>
        <v>0</v>
      </c>
      <c r="Z59" s="298">
        <f t="shared" si="25"/>
        <v>0</v>
      </c>
      <c r="AA59" s="298">
        <f t="shared" si="25"/>
        <v>0</v>
      </c>
      <c r="AB59" s="298">
        <f t="shared" si="25"/>
        <v>0</v>
      </c>
      <c r="AC59" s="298">
        <f t="shared" si="25"/>
        <v>0</v>
      </c>
      <c r="AD59" s="298">
        <f t="shared" si="25"/>
        <v>0</v>
      </c>
      <c r="AE59" s="298">
        <f t="shared" si="25"/>
        <v>0</v>
      </c>
      <c r="AF59" s="298">
        <f t="shared" si="25"/>
        <v>0</v>
      </c>
      <c r="AG59" s="298">
        <f t="shared" si="25"/>
        <v>0</v>
      </c>
      <c r="AH59" s="298">
        <f t="shared" si="25"/>
        <v>0</v>
      </c>
      <c r="AI59" s="298">
        <f t="shared" si="25"/>
        <v>0</v>
      </c>
      <c r="AJ59" s="298">
        <f t="shared" si="25"/>
        <v>0</v>
      </c>
      <c r="AK59" s="298">
        <f t="shared" si="25"/>
        <v>0</v>
      </c>
      <c r="AL59" s="298">
        <f t="shared" si="25"/>
        <v>0</v>
      </c>
      <c r="AM59" s="298">
        <f t="shared" si="25"/>
        <v>0</v>
      </c>
      <c r="AN59" s="298">
        <f t="shared" si="25"/>
        <v>0</v>
      </c>
      <c r="AO59" s="298">
        <f t="shared" si="25"/>
        <v>0</v>
      </c>
      <c r="AP59" s="298">
        <f t="shared" si="25"/>
        <v>0</v>
      </c>
      <c r="AQ59" s="298">
        <f t="shared" si="25"/>
        <v>0</v>
      </c>
      <c r="AR59" s="298">
        <f t="shared" si="25"/>
        <v>0</v>
      </c>
      <c r="AS59" s="298">
        <f t="shared" si="25"/>
        <v>0</v>
      </c>
      <c r="AT59" s="298">
        <f t="shared" si="25"/>
        <v>0</v>
      </c>
      <c r="AU59" s="298">
        <f t="shared" si="25"/>
        <v>0</v>
      </c>
      <c r="AV59" s="298">
        <f t="shared" si="25"/>
        <v>0</v>
      </c>
      <c r="AW59" s="298">
        <f t="shared" si="25"/>
        <v>0</v>
      </c>
      <c r="AX59" s="298">
        <f t="shared" si="25"/>
        <v>0</v>
      </c>
      <c r="AY59" s="298">
        <f t="shared" si="25"/>
        <v>0</v>
      </c>
      <c r="AZ59" s="298">
        <f t="shared" si="25"/>
        <v>0</v>
      </c>
      <c r="BA59" s="298">
        <f t="shared" si="25"/>
        <v>0</v>
      </c>
      <c r="BB59" s="298">
        <f t="shared" si="25"/>
        <v>0</v>
      </c>
      <c r="BC59" s="298">
        <f t="shared" si="25"/>
        <v>0</v>
      </c>
      <c r="BD59" s="298">
        <f t="shared" si="25"/>
        <v>0</v>
      </c>
      <c r="BE59" s="298">
        <f t="shared" si="25"/>
        <v>0</v>
      </c>
      <c r="BF59" s="298">
        <f t="shared" si="25"/>
        <v>0</v>
      </c>
      <c r="BG59" s="298">
        <f t="shared" si="25"/>
        <v>0</v>
      </c>
      <c r="BH59" s="298">
        <f t="shared" si="25"/>
        <v>0</v>
      </c>
      <c r="BI59" s="298">
        <f t="shared" si="25"/>
        <v>0</v>
      </c>
      <c r="BJ59" s="298">
        <f t="shared" si="25"/>
        <v>0</v>
      </c>
      <c r="BK59" s="298">
        <f t="shared" si="25"/>
        <v>0</v>
      </c>
      <c r="BL59" s="298">
        <f t="shared" si="25"/>
        <v>0</v>
      </c>
      <c r="BM59" s="298">
        <f t="shared" si="25"/>
        <v>0</v>
      </c>
      <c r="BN59" s="298">
        <f t="shared" si="25"/>
        <v>0</v>
      </c>
      <c r="BO59" s="298">
        <f t="shared" si="25"/>
        <v>0</v>
      </c>
      <c r="BP59" s="298">
        <f t="shared" si="25"/>
        <v>0</v>
      </c>
      <c r="BQ59" s="298">
        <f t="shared" si="25"/>
        <v>0</v>
      </c>
      <c r="BR59" s="298">
        <f t="shared" si="25"/>
        <v>0</v>
      </c>
      <c r="BS59" s="298">
        <f t="shared" si="25"/>
        <v>0</v>
      </c>
      <c r="BT59" s="298">
        <f t="shared" si="25"/>
        <v>0</v>
      </c>
      <c r="BU59" s="298">
        <f t="shared" si="25"/>
        <v>0</v>
      </c>
      <c r="BV59" s="298">
        <f t="shared" si="25"/>
        <v>0</v>
      </c>
      <c r="BW59" s="298">
        <f t="shared" ref="BW59:CA59" si="26" xml:space="preserve"> ( BW57 - BV57 ) * BW58</f>
        <v>0</v>
      </c>
      <c r="BX59" s="298">
        <f t="shared" si="26"/>
        <v>0</v>
      </c>
      <c r="BY59" s="298">
        <f t="shared" si="26"/>
        <v>0</v>
      </c>
      <c r="BZ59" s="298">
        <f t="shared" si="26"/>
        <v>0</v>
      </c>
      <c r="CA59" s="298">
        <f t="shared" si="26"/>
        <v>0</v>
      </c>
    </row>
    <row r="60" spans="1:79" s="224" customFormat="1">
      <c r="A60" s="190"/>
      <c r="B60" s="175"/>
      <c r="C60" s="191"/>
      <c r="E60" s="224" t="s">
        <v>533</v>
      </c>
      <c r="F60" s="494">
        <f xml:space="preserve"> SUM(J59:BG59)</f>
        <v>521.27083333333326</v>
      </c>
      <c r="G60" s="4" t="s">
        <v>559</v>
      </c>
      <c r="H60" s="188"/>
      <c r="I60" s="188"/>
      <c r="J60" s="281"/>
      <c r="K60" s="281"/>
      <c r="L60" s="281"/>
      <c r="M60" s="588"/>
      <c r="N60" s="588"/>
      <c r="O60" s="588"/>
      <c r="P60" s="588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281"/>
      <c r="BL60" s="281"/>
      <c r="BM60" s="281"/>
      <c r="BN60" s="281"/>
      <c r="BO60" s="281"/>
      <c r="BP60" s="281"/>
      <c r="BQ60" s="281"/>
      <c r="BR60" s="281"/>
      <c r="BS60" s="281"/>
      <c r="BT60" s="281"/>
      <c r="BU60" s="281"/>
      <c r="BV60" s="281"/>
      <c r="BW60" s="281"/>
      <c r="BX60" s="281"/>
      <c r="BY60" s="281"/>
      <c r="BZ60" s="281"/>
      <c r="CA60" s="281"/>
    </row>
    <row r="61" spans="1:79">
      <c r="H61" s="46"/>
      <c r="I61" s="46"/>
      <c r="J61" s="46"/>
      <c r="K61" s="46"/>
      <c r="L61" s="46"/>
      <c r="M61" s="583"/>
      <c r="N61" s="583"/>
      <c r="O61" s="583"/>
      <c r="P61" s="583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</row>
    <row r="62" spans="1:79">
      <c r="E62" s="279" t="str">
        <f xml:space="preserve"> E$60</f>
        <v>Construction capital cost (s-curve)</v>
      </c>
      <c r="F62" s="279">
        <f t="shared" ref="F62:G62" si="27" xml:space="preserve"> F$60</f>
        <v>521.27083333333326</v>
      </c>
      <c r="G62" s="279" t="str">
        <f t="shared" si="27"/>
        <v>£ MM real</v>
      </c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</row>
    <row r="63" spans="1:79">
      <c r="E63" s="279" t="str">
        <f xml:space="preserve"> E$59</f>
        <v>Construction capital cost (s-curve) POS</v>
      </c>
      <c r="F63" s="279">
        <f t="shared" ref="F63:BQ63" si="28" xml:space="preserve"> F$59</f>
        <v>0</v>
      </c>
      <c r="G63" s="279" t="str">
        <f t="shared" si="28"/>
        <v>£ MM real</v>
      </c>
      <c r="H63" s="279">
        <f t="shared" si="28"/>
        <v>521.27083333333326</v>
      </c>
      <c r="I63" s="279">
        <f t="shared" si="28"/>
        <v>0</v>
      </c>
      <c r="J63" s="279">
        <f t="shared" si="28"/>
        <v>0</v>
      </c>
      <c r="K63" s="279">
        <f t="shared" si="28"/>
        <v>0</v>
      </c>
      <c r="L63" s="279">
        <f t="shared" si="28"/>
        <v>0</v>
      </c>
      <c r="M63" s="279">
        <f t="shared" si="28"/>
        <v>0</v>
      </c>
      <c r="N63" s="279">
        <f t="shared" si="28"/>
        <v>0</v>
      </c>
      <c r="O63" s="279">
        <f t="shared" si="28"/>
        <v>173.51598719186759</v>
      </c>
      <c r="P63" s="279">
        <f t="shared" si="28"/>
        <v>173.87742307073282</v>
      </c>
      <c r="Q63" s="279">
        <f t="shared" si="28"/>
        <v>173.87742307073285</v>
      </c>
      <c r="R63" s="279">
        <f t="shared" si="28"/>
        <v>0</v>
      </c>
      <c r="S63" s="279">
        <f t="shared" si="28"/>
        <v>0</v>
      </c>
      <c r="T63" s="279">
        <f t="shared" si="28"/>
        <v>0</v>
      </c>
      <c r="U63" s="279">
        <f t="shared" si="28"/>
        <v>0</v>
      </c>
      <c r="V63" s="279">
        <f t="shared" si="28"/>
        <v>0</v>
      </c>
      <c r="W63" s="279">
        <f t="shared" si="28"/>
        <v>0</v>
      </c>
      <c r="X63" s="279">
        <f t="shared" si="28"/>
        <v>0</v>
      </c>
      <c r="Y63" s="279">
        <f t="shared" si="28"/>
        <v>0</v>
      </c>
      <c r="Z63" s="279">
        <f t="shared" si="28"/>
        <v>0</v>
      </c>
      <c r="AA63" s="279">
        <f t="shared" si="28"/>
        <v>0</v>
      </c>
      <c r="AB63" s="279">
        <f t="shared" si="28"/>
        <v>0</v>
      </c>
      <c r="AC63" s="279">
        <f t="shared" si="28"/>
        <v>0</v>
      </c>
      <c r="AD63" s="279">
        <f t="shared" si="28"/>
        <v>0</v>
      </c>
      <c r="AE63" s="279">
        <f t="shared" si="28"/>
        <v>0</v>
      </c>
      <c r="AF63" s="279">
        <f t="shared" si="28"/>
        <v>0</v>
      </c>
      <c r="AG63" s="279">
        <f t="shared" si="28"/>
        <v>0</v>
      </c>
      <c r="AH63" s="279">
        <f t="shared" si="28"/>
        <v>0</v>
      </c>
      <c r="AI63" s="279">
        <f t="shared" si="28"/>
        <v>0</v>
      </c>
      <c r="AJ63" s="279">
        <f t="shared" si="28"/>
        <v>0</v>
      </c>
      <c r="AK63" s="279">
        <f t="shared" si="28"/>
        <v>0</v>
      </c>
      <c r="AL63" s="279">
        <f t="shared" si="28"/>
        <v>0</v>
      </c>
      <c r="AM63" s="279">
        <f t="shared" si="28"/>
        <v>0</v>
      </c>
      <c r="AN63" s="279">
        <f t="shared" si="28"/>
        <v>0</v>
      </c>
      <c r="AO63" s="279">
        <f t="shared" si="28"/>
        <v>0</v>
      </c>
      <c r="AP63" s="279">
        <f t="shared" si="28"/>
        <v>0</v>
      </c>
      <c r="AQ63" s="279">
        <f t="shared" si="28"/>
        <v>0</v>
      </c>
      <c r="AR63" s="279">
        <f t="shared" si="28"/>
        <v>0</v>
      </c>
      <c r="AS63" s="279">
        <f t="shared" si="28"/>
        <v>0</v>
      </c>
      <c r="AT63" s="279">
        <f t="shared" si="28"/>
        <v>0</v>
      </c>
      <c r="AU63" s="279">
        <f t="shared" si="28"/>
        <v>0</v>
      </c>
      <c r="AV63" s="279">
        <f t="shared" si="28"/>
        <v>0</v>
      </c>
      <c r="AW63" s="279">
        <f t="shared" si="28"/>
        <v>0</v>
      </c>
      <c r="AX63" s="279">
        <f t="shared" si="28"/>
        <v>0</v>
      </c>
      <c r="AY63" s="279">
        <f t="shared" si="28"/>
        <v>0</v>
      </c>
      <c r="AZ63" s="279">
        <f t="shared" si="28"/>
        <v>0</v>
      </c>
      <c r="BA63" s="279">
        <f t="shared" si="28"/>
        <v>0</v>
      </c>
      <c r="BB63" s="279">
        <f t="shared" si="28"/>
        <v>0</v>
      </c>
      <c r="BC63" s="279">
        <f t="shared" si="28"/>
        <v>0</v>
      </c>
      <c r="BD63" s="279">
        <f t="shared" si="28"/>
        <v>0</v>
      </c>
      <c r="BE63" s="279">
        <f t="shared" si="28"/>
        <v>0</v>
      </c>
      <c r="BF63" s="279">
        <f t="shared" si="28"/>
        <v>0</v>
      </c>
      <c r="BG63" s="279">
        <f t="shared" si="28"/>
        <v>0</v>
      </c>
      <c r="BH63" s="279">
        <f t="shared" si="28"/>
        <v>0</v>
      </c>
      <c r="BI63" s="279">
        <f t="shared" si="28"/>
        <v>0</v>
      </c>
      <c r="BJ63" s="279">
        <f t="shared" si="28"/>
        <v>0</v>
      </c>
      <c r="BK63" s="279">
        <f t="shared" si="28"/>
        <v>0</v>
      </c>
      <c r="BL63" s="279">
        <f t="shared" si="28"/>
        <v>0</v>
      </c>
      <c r="BM63" s="279">
        <f t="shared" si="28"/>
        <v>0</v>
      </c>
      <c r="BN63" s="279">
        <f t="shared" si="28"/>
        <v>0</v>
      </c>
      <c r="BO63" s="279">
        <f t="shared" si="28"/>
        <v>0</v>
      </c>
      <c r="BP63" s="279">
        <f t="shared" si="28"/>
        <v>0</v>
      </c>
      <c r="BQ63" s="279">
        <f t="shared" si="28"/>
        <v>0</v>
      </c>
      <c r="BR63" s="279">
        <f t="shared" ref="BR63:CA63" si="29" xml:space="preserve"> BR$59</f>
        <v>0</v>
      </c>
      <c r="BS63" s="279">
        <f t="shared" si="29"/>
        <v>0</v>
      </c>
      <c r="BT63" s="279">
        <f t="shared" si="29"/>
        <v>0</v>
      </c>
      <c r="BU63" s="279">
        <f t="shared" si="29"/>
        <v>0</v>
      </c>
      <c r="BV63" s="279">
        <f t="shared" si="29"/>
        <v>0</v>
      </c>
      <c r="BW63" s="279">
        <f t="shared" si="29"/>
        <v>0</v>
      </c>
      <c r="BX63" s="279">
        <f t="shared" si="29"/>
        <v>0</v>
      </c>
      <c r="BY63" s="279">
        <f t="shared" si="29"/>
        <v>0</v>
      </c>
      <c r="BZ63" s="279">
        <f t="shared" si="29"/>
        <v>0</v>
      </c>
      <c r="CA63" s="279">
        <f t="shared" si="29"/>
        <v>0</v>
      </c>
    </row>
    <row r="64" spans="1:79" s="186" customFormat="1">
      <c r="A64" s="114"/>
      <c r="B64" s="114"/>
      <c r="C64" s="115"/>
      <c r="E64" s="329" t="s">
        <v>534</v>
      </c>
      <c r="F64" s="329"/>
      <c r="G64" s="329" t="s">
        <v>11</v>
      </c>
      <c r="H64" s="329">
        <f xml:space="preserve"> SUM(J64:CA64)</f>
        <v>1</v>
      </c>
      <c r="I64" s="329"/>
      <c r="J64" s="329">
        <f xml:space="preserve"> J63 / $F62</f>
        <v>0</v>
      </c>
      <c r="K64" s="329">
        <f xml:space="preserve"> K63 / $F62</f>
        <v>0</v>
      </c>
      <c r="L64" s="329">
        <f xml:space="preserve"> L63 / $F62</f>
        <v>0</v>
      </c>
      <c r="M64" s="329">
        <f t="shared" ref="M64:BV64" si="30" xml:space="preserve"> M63 / $F62</f>
        <v>0</v>
      </c>
      <c r="N64" s="329">
        <f t="shared" si="30"/>
        <v>0</v>
      </c>
      <c r="O64" s="329">
        <f t="shared" si="30"/>
        <v>0.33287108369807944</v>
      </c>
      <c r="P64" s="329">
        <f t="shared" si="30"/>
        <v>0.33356445815096025</v>
      </c>
      <c r="Q64" s="329">
        <f t="shared" si="30"/>
        <v>0.33356445815096031</v>
      </c>
      <c r="R64" s="329">
        <f t="shared" si="30"/>
        <v>0</v>
      </c>
      <c r="S64" s="329">
        <f t="shared" si="30"/>
        <v>0</v>
      </c>
      <c r="T64" s="329">
        <f t="shared" si="30"/>
        <v>0</v>
      </c>
      <c r="U64" s="329">
        <f t="shared" si="30"/>
        <v>0</v>
      </c>
      <c r="V64" s="329">
        <f t="shared" si="30"/>
        <v>0</v>
      </c>
      <c r="W64" s="329">
        <f t="shared" si="30"/>
        <v>0</v>
      </c>
      <c r="X64" s="329">
        <f t="shared" si="30"/>
        <v>0</v>
      </c>
      <c r="Y64" s="329">
        <f t="shared" si="30"/>
        <v>0</v>
      </c>
      <c r="Z64" s="329">
        <f t="shared" si="30"/>
        <v>0</v>
      </c>
      <c r="AA64" s="329">
        <f t="shared" si="30"/>
        <v>0</v>
      </c>
      <c r="AB64" s="329">
        <f t="shared" si="30"/>
        <v>0</v>
      </c>
      <c r="AC64" s="329">
        <f t="shared" si="30"/>
        <v>0</v>
      </c>
      <c r="AD64" s="329">
        <f t="shared" si="30"/>
        <v>0</v>
      </c>
      <c r="AE64" s="329">
        <f t="shared" si="30"/>
        <v>0</v>
      </c>
      <c r="AF64" s="329">
        <f t="shared" si="30"/>
        <v>0</v>
      </c>
      <c r="AG64" s="329">
        <f t="shared" si="30"/>
        <v>0</v>
      </c>
      <c r="AH64" s="329">
        <f t="shared" si="30"/>
        <v>0</v>
      </c>
      <c r="AI64" s="329">
        <f t="shared" si="30"/>
        <v>0</v>
      </c>
      <c r="AJ64" s="329">
        <f t="shared" si="30"/>
        <v>0</v>
      </c>
      <c r="AK64" s="329">
        <f t="shared" si="30"/>
        <v>0</v>
      </c>
      <c r="AL64" s="329">
        <f t="shared" si="30"/>
        <v>0</v>
      </c>
      <c r="AM64" s="329">
        <f t="shared" si="30"/>
        <v>0</v>
      </c>
      <c r="AN64" s="329">
        <f t="shared" si="30"/>
        <v>0</v>
      </c>
      <c r="AO64" s="329">
        <f t="shared" si="30"/>
        <v>0</v>
      </c>
      <c r="AP64" s="329">
        <f t="shared" si="30"/>
        <v>0</v>
      </c>
      <c r="AQ64" s="329">
        <f t="shared" si="30"/>
        <v>0</v>
      </c>
      <c r="AR64" s="329">
        <f t="shared" si="30"/>
        <v>0</v>
      </c>
      <c r="AS64" s="329">
        <f t="shared" si="30"/>
        <v>0</v>
      </c>
      <c r="AT64" s="329">
        <f t="shared" si="30"/>
        <v>0</v>
      </c>
      <c r="AU64" s="329">
        <f t="shared" si="30"/>
        <v>0</v>
      </c>
      <c r="AV64" s="329">
        <f t="shared" si="30"/>
        <v>0</v>
      </c>
      <c r="AW64" s="329">
        <f t="shared" si="30"/>
        <v>0</v>
      </c>
      <c r="AX64" s="329">
        <f t="shared" si="30"/>
        <v>0</v>
      </c>
      <c r="AY64" s="329">
        <f t="shared" si="30"/>
        <v>0</v>
      </c>
      <c r="AZ64" s="329">
        <f t="shared" si="30"/>
        <v>0</v>
      </c>
      <c r="BA64" s="329">
        <f t="shared" si="30"/>
        <v>0</v>
      </c>
      <c r="BB64" s="329">
        <f t="shared" si="30"/>
        <v>0</v>
      </c>
      <c r="BC64" s="329">
        <f t="shared" si="30"/>
        <v>0</v>
      </c>
      <c r="BD64" s="329">
        <f t="shared" si="30"/>
        <v>0</v>
      </c>
      <c r="BE64" s="329">
        <f t="shared" si="30"/>
        <v>0</v>
      </c>
      <c r="BF64" s="329">
        <f t="shared" si="30"/>
        <v>0</v>
      </c>
      <c r="BG64" s="329">
        <f t="shared" si="30"/>
        <v>0</v>
      </c>
      <c r="BH64" s="329">
        <f t="shared" si="30"/>
        <v>0</v>
      </c>
      <c r="BI64" s="329">
        <f t="shared" si="30"/>
        <v>0</v>
      </c>
      <c r="BJ64" s="329">
        <f t="shared" si="30"/>
        <v>0</v>
      </c>
      <c r="BK64" s="329">
        <f t="shared" si="30"/>
        <v>0</v>
      </c>
      <c r="BL64" s="329">
        <f t="shared" si="30"/>
        <v>0</v>
      </c>
      <c r="BM64" s="329">
        <f t="shared" si="30"/>
        <v>0</v>
      </c>
      <c r="BN64" s="329">
        <f t="shared" si="30"/>
        <v>0</v>
      </c>
      <c r="BO64" s="329">
        <f t="shared" si="30"/>
        <v>0</v>
      </c>
      <c r="BP64" s="329">
        <f t="shared" si="30"/>
        <v>0</v>
      </c>
      <c r="BQ64" s="329">
        <f t="shared" si="30"/>
        <v>0</v>
      </c>
      <c r="BR64" s="329">
        <f t="shared" si="30"/>
        <v>0</v>
      </c>
      <c r="BS64" s="329">
        <f t="shared" si="30"/>
        <v>0</v>
      </c>
      <c r="BT64" s="329">
        <f t="shared" si="30"/>
        <v>0</v>
      </c>
      <c r="BU64" s="329">
        <f t="shared" si="30"/>
        <v>0</v>
      </c>
      <c r="BV64" s="329">
        <f t="shared" si="30"/>
        <v>0</v>
      </c>
      <c r="BW64" s="329">
        <f t="shared" ref="BW64:CA64" si="31" xml:space="preserve"> BW63 / $F62</f>
        <v>0</v>
      </c>
      <c r="BX64" s="329">
        <f t="shared" si="31"/>
        <v>0</v>
      </c>
      <c r="BY64" s="329">
        <f t="shared" si="31"/>
        <v>0</v>
      </c>
      <c r="BZ64" s="329">
        <f t="shared" si="31"/>
        <v>0</v>
      </c>
      <c r="CA64" s="329">
        <f t="shared" si="31"/>
        <v>0</v>
      </c>
    </row>
    <row r="65" spans="1:79">
      <c r="H65" s="46"/>
      <c r="I65" s="46"/>
      <c r="J65" s="46"/>
      <c r="K65" s="46"/>
      <c r="L65" s="46"/>
      <c r="M65" s="583"/>
      <c r="N65" s="583"/>
      <c r="O65" s="583"/>
      <c r="P65" s="583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</row>
    <row r="66" spans="1:79">
      <c r="B66" s="1" t="s">
        <v>520</v>
      </c>
      <c r="H66" s="46"/>
      <c r="I66" s="46"/>
      <c r="J66" s="46"/>
      <c r="K66" s="46"/>
      <c r="L66" s="46"/>
      <c r="M66" s="583"/>
      <c r="N66" s="583"/>
      <c r="O66" s="583"/>
      <c r="P66" s="583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</row>
    <row r="67" spans="1:79" s="46" customFormat="1">
      <c r="A67" s="1"/>
      <c r="B67" s="1"/>
      <c r="C67" s="51"/>
      <c r="D67" s="123"/>
      <c r="E67" s="386" t="str">
        <f xml:space="preserve"> E$59</f>
        <v>Construction capital cost (s-curve) POS</v>
      </c>
      <c r="F67" s="386">
        <f t="shared" ref="F67:BQ67" si="32" xml:space="preserve"> F$59</f>
        <v>0</v>
      </c>
      <c r="G67" s="386" t="str">
        <f t="shared" si="32"/>
        <v>£ MM real</v>
      </c>
      <c r="H67" s="386">
        <f t="shared" si="32"/>
        <v>521.27083333333326</v>
      </c>
      <c r="I67" s="386">
        <f t="shared" si="32"/>
        <v>0</v>
      </c>
      <c r="J67" s="386">
        <f t="shared" si="32"/>
        <v>0</v>
      </c>
      <c r="K67" s="386">
        <f t="shared" si="32"/>
        <v>0</v>
      </c>
      <c r="L67" s="386">
        <f t="shared" si="32"/>
        <v>0</v>
      </c>
      <c r="M67" s="386">
        <f t="shared" si="32"/>
        <v>0</v>
      </c>
      <c r="N67" s="386">
        <f t="shared" si="32"/>
        <v>0</v>
      </c>
      <c r="O67" s="386">
        <f t="shared" si="32"/>
        <v>173.51598719186759</v>
      </c>
      <c r="P67" s="386">
        <f t="shared" si="32"/>
        <v>173.87742307073282</v>
      </c>
      <c r="Q67" s="386">
        <f t="shared" si="32"/>
        <v>173.87742307073285</v>
      </c>
      <c r="R67" s="386">
        <f t="shared" si="32"/>
        <v>0</v>
      </c>
      <c r="S67" s="386">
        <f t="shared" si="32"/>
        <v>0</v>
      </c>
      <c r="T67" s="386">
        <f t="shared" si="32"/>
        <v>0</v>
      </c>
      <c r="U67" s="386">
        <f t="shared" si="32"/>
        <v>0</v>
      </c>
      <c r="V67" s="386">
        <f t="shared" si="32"/>
        <v>0</v>
      </c>
      <c r="W67" s="386">
        <f t="shared" si="32"/>
        <v>0</v>
      </c>
      <c r="X67" s="386">
        <f t="shared" si="32"/>
        <v>0</v>
      </c>
      <c r="Y67" s="386">
        <f t="shared" si="32"/>
        <v>0</v>
      </c>
      <c r="Z67" s="386">
        <f t="shared" si="32"/>
        <v>0</v>
      </c>
      <c r="AA67" s="386">
        <f t="shared" si="32"/>
        <v>0</v>
      </c>
      <c r="AB67" s="386">
        <f t="shared" si="32"/>
        <v>0</v>
      </c>
      <c r="AC67" s="386">
        <f t="shared" si="32"/>
        <v>0</v>
      </c>
      <c r="AD67" s="386">
        <f t="shared" si="32"/>
        <v>0</v>
      </c>
      <c r="AE67" s="386">
        <f t="shared" si="32"/>
        <v>0</v>
      </c>
      <c r="AF67" s="386">
        <f t="shared" si="32"/>
        <v>0</v>
      </c>
      <c r="AG67" s="386">
        <f t="shared" si="32"/>
        <v>0</v>
      </c>
      <c r="AH67" s="386">
        <f t="shared" si="32"/>
        <v>0</v>
      </c>
      <c r="AI67" s="386">
        <f t="shared" si="32"/>
        <v>0</v>
      </c>
      <c r="AJ67" s="386">
        <f t="shared" si="32"/>
        <v>0</v>
      </c>
      <c r="AK67" s="386">
        <f t="shared" si="32"/>
        <v>0</v>
      </c>
      <c r="AL67" s="386">
        <f t="shared" si="32"/>
        <v>0</v>
      </c>
      <c r="AM67" s="386">
        <f t="shared" si="32"/>
        <v>0</v>
      </c>
      <c r="AN67" s="386">
        <f t="shared" si="32"/>
        <v>0</v>
      </c>
      <c r="AO67" s="386">
        <f t="shared" si="32"/>
        <v>0</v>
      </c>
      <c r="AP67" s="386">
        <f t="shared" si="32"/>
        <v>0</v>
      </c>
      <c r="AQ67" s="386">
        <f t="shared" si="32"/>
        <v>0</v>
      </c>
      <c r="AR67" s="386">
        <f t="shared" si="32"/>
        <v>0</v>
      </c>
      <c r="AS67" s="386">
        <f t="shared" si="32"/>
        <v>0</v>
      </c>
      <c r="AT67" s="386">
        <f t="shared" si="32"/>
        <v>0</v>
      </c>
      <c r="AU67" s="386">
        <f t="shared" si="32"/>
        <v>0</v>
      </c>
      <c r="AV67" s="386">
        <f t="shared" si="32"/>
        <v>0</v>
      </c>
      <c r="AW67" s="386">
        <f t="shared" si="32"/>
        <v>0</v>
      </c>
      <c r="AX67" s="386">
        <f t="shared" si="32"/>
        <v>0</v>
      </c>
      <c r="AY67" s="386">
        <f t="shared" si="32"/>
        <v>0</v>
      </c>
      <c r="AZ67" s="386">
        <f t="shared" si="32"/>
        <v>0</v>
      </c>
      <c r="BA67" s="386">
        <f t="shared" si="32"/>
        <v>0</v>
      </c>
      <c r="BB67" s="386">
        <f t="shared" si="32"/>
        <v>0</v>
      </c>
      <c r="BC67" s="386">
        <f t="shared" si="32"/>
        <v>0</v>
      </c>
      <c r="BD67" s="386">
        <f t="shared" si="32"/>
        <v>0</v>
      </c>
      <c r="BE67" s="386">
        <f t="shared" si="32"/>
        <v>0</v>
      </c>
      <c r="BF67" s="386">
        <f t="shared" si="32"/>
        <v>0</v>
      </c>
      <c r="BG67" s="386">
        <f t="shared" si="32"/>
        <v>0</v>
      </c>
      <c r="BH67" s="386">
        <f t="shared" si="32"/>
        <v>0</v>
      </c>
      <c r="BI67" s="386">
        <f t="shared" si="32"/>
        <v>0</v>
      </c>
      <c r="BJ67" s="386">
        <f t="shared" si="32"/>
        <v>0</v>
      </c>
      <c r="BK67" s="386">
        <f t="shared" si="32"/>
        <v>0</v>
      </c>
      <c r="BL67" s="386">
        <f t="shared" si="32"/>
        <v>0</v>
      </c>
      <c r="BM67" s="386">
        <f t="shared" si="32"/>
        <v>0</v>
      </c>
      <c r="BN67" s="386">
        <f t="shared" si="32"/>
        <v>0</v>
      </c>
      <c r="BO67" s="386">
        <f t="shared" si="32"/>
        <v>0</v>
      </c>
      <c r="BP67" s="386">
        <f t="shared" si="32"/>
        <v>0</v>
      </c>
      <c r="BQ67" s="386">
        <f t="shared" si="32"/>
        <v>0</v>
      </c>
      <c r="BR67" s="386">
        <f t="shared" ref="BR67:CA67" si="33" xml:space="preserve"> BR$59</f>
        <v>0</v>
      </c>
      <c r="BS67" s="386">
        <f t="shared" si="33"/>
        <v>0</v>
      </c>
      <c r="BT67" s="386">
        <f t="shared" si="33"/>
        <v>0</v>
      </c>
      <c r="BU67" s="386">
        <f t="shared" si="33"/>
        <v>0</v>
      </c>
      <c r="BV67" s="386">
        <f t="shared" si="33"/>
        <v>0</v>
      </c>
      <c r="BW67" s="386">
        <f t="shared" si="33"/>
        <v>0</v>
      </c>
      <c r="BX67" s="386">
        <f t="shared" si="33"/>
        <v>0</v>
      </c>
      <c r="BY67" s="386">
        <f t="shared" si="33"/>
        <v>0</v>
      </c>
      <c r="BZ67" s="386">
        <f t="shared" si="33"/>
        <v>0</v>
      </c>
      <c r="CA67" s="386">
        <f t="shared" si="33"/>
        <v>0</v>
      </c>
    </row>
    <row r="68" spans="1:79">
      <c r="E68" s="254" t="str">
        <f xml:space="preserve"> Esc!E$31</f>
        <v>Indexation factor - capex</v>
      </c>
      <c r="F68" s="254">
        <f xml:space="preserve"> Esc!F$31</f>
        <v>0</v>
      </c>
      <c r="G68" s="254" t="str">
        <f xml:space="preserve"> Esc!G$31</f>
        <v>factor</v>
      </c>
      <c r="H68" s="254">
        <f xml:space="preserve"> Esc!H$31</f>
        <v>0</v>
      </c>
      <c r="I68" s="254">
        <f xml:space="preserve"> Esc!I$31</f>
        <v>0</v>
      </c>
      <c r="J68" s="254">
        <f xml:space="preserve"> Esc!J$31</f>
        <v>1</v>
      </c>
      <c r="K68" s="254">
        <f xml:space="preserve"> Esc!K$31</f>
        <v>1</v>
      </c>
      <c r="L68" s="254">
        <f xml:space="preserve"> Esc!L$31</f>
        <v>1</v>
      </c>
      <c r="M68" s="254">
        <f xml:space="preserve"> Esc!M$31</f>
        <v>1</v>
      </c>
      <c r="N68" s="254">
        <f xml:space="preserve"> Esc!N$31</f>
        <v>1</v>
      </c>
      <c r="O68" s="254">
        <f xml:space="preserve"> Esc!O$31</f>
        <v>1</v>
      </c>
      <c r="P68" s="254">
        <f xml:space="preserve"> Esc!P$31</f>
        <v>1</v>
      </c>
      <c r="Q68" s="254">
        <f xml:space="preserve"> Esc!Q$31</f>
        <v>1</v>
      </c>
      <c r="R68" s="254">
        <f xml:space="preserve"> Esc!R$31</f>
        <v>1</v>
      </c>
      <c r="S68" s="254">
        <f xml:space="preserve"> Esc!S$31</f>
        <v>1</v>
      </c>
      <c r="T68" s="254">
        <f xml:space="preserve"> Esc!T$31</f>
        <v>1</v>
      </c>
      <c r="U68" s="254">
        <f xml:space="preserve"> Esc!U$31</f>
        <v>1</v>
      </c>
      <c r="V68" s="254">
        <f xml:space="preserve"> Esc!V$31</f>
        <v>1</v>
      </c>
      <c r="W68" s="254">
        <f xml:space="preserve"> Esc!W$31</f>
        <v>1</v>
      </c>
      <c r="X68" s="254">
        <f xml:space="preserve"> Esc!X$31</f>
        <v>1</v>
      </c>
      <c r="Y68" s="254">
        <f xml:space="preserve"> Esc!Y$31</f>
        <v>1</v>
      </c>
      <c r="Z68" s="254">
        <f xml:space="preserve"> Esc!Z$31</f>
        <v>1</v>
      </c>
      <c r="AA68" s="254">
        <f xml:space="preserve"> Esc!AA$31</f>
        <v>1</v>
      </c>
      <c r="AB68" s="254">
        <f xml:space="preserve"> Esc!AB$31</f>
        <v>1</v>
      </c>
      <c r="AC68" s="254">
        <f xml:space="preserve"> Esc!AC$31</f>
        <v>1</v>
      </c>
      <c r="AD68" s="254">
        <f xml:space="preserve"> Esc!AD$31</f>
        <v>1</v>
      </c>
      <c r="AE68" s="254">
        <f xml:space="preserve"> Esc!AE$31</f>
        <v>1</v>
      </c>
      <c r="AF68" s="254">
        <f xml:space="preserve"> Esc!AF$31</f>
        <v>1</v>
      </c>
      <c r="AG68" s="254">
        <f xml:space="preserve"> Esc!AG$31</f>
        <v>1</v>
      </c>
      <c r="AH68" s="254">
        <f xml:space="preserve"> Esc!AH$31</f>
        <v>1</v>
      </c>
      <c r="AI68" s="254">
        <f xml:space="preserve"> Esc!AI$31</f>
        <v>1</v>
      </c>
      <c r="AJ68" s="254">
        <f xml:space="preserve"> Esc!AJ$31</f>
        <v>1</v>
      </c>
      <c r="AK68" s="254">
        <f xml:space="preserve"> Esc!AK$31</f>
        <v>1</v>
      </c>
      <c r="AL68" s="254">
        <f xml:space="preserve"> Esc!AL$31</f>
        <v>1</v>
      </c>
      <c r="AM68" s="254">
        <f xml:space="preserve"> Esc!AM$31</f>
        <v>1</v>
      </c>
      <c r="AN68" s="254">
        <f xml:space="preserve"> Esc!AN$31</f>
        <v>1</v>
      </c>
      <c r="AO68" s="254">
        <f xml:space="preserve"> Esc!AO$31</f>
        <v>1</v>
      </c>
      <c r="AP68" s="254">
        <f xml:space="preserve"> Esc!AP$31</f>
        <v>1</v>
      </c>
      <c r="AQ68" s="254">
        <f xml:space="preserve"> Esc!AQ$31</f>
        <v>1</v>
      </c>
      <c r="AR68" s="254">
        <f xml:space="preserve"> Esc!AR$31</f>
        <v>1</v>
      </c>
      <c r="AS68" s="254">
        <f xml:space="preserve"> Esc!AS$31</f>
        <v>1</v>
      </c>
      <c r="AT68" s="254">
        <f xml:space="preserve"> Esc!AT$31</f>
        <v>1</v>
      </c>
      <c r="AU68" s="254">
        <f xml:space="preserve"> Esc!AU$31</f>
        <v>1</v>
      </c>
      <c r="AV68" s="254">
        <f xml:space="preserve"> Esc!AV$31</f>
        <v>1</v>
      </c>
      <c r="AW68" s="254">
        <f xml:space="preserve"> Esc!AW$31</f>
        <v>1</v>
      </c>
      <c r="AX68" s="254">
        <f xml:space="preserve"> Esc!AX$31</f>
        <v>1</v>
      </c>
      <c r="AY68" s="254">
        <f xml:space="preserve"> Esc!AY$31</f>
        <v>1</v>
      </c>
      <c r="AZ68" s="254">
        <f xml:space="preserve"> Esc!AZ$31</f>
        <v>1</v>
      </c>
      <c r="BA68" s="254">
        <f xml:space="preserve"> Esc!BA$31</f>
        <v>1</v>
      </c>
      <c r="BB68" s="254">
        <f xml:space="preserve"> Esc!BB$31</f>
        <v>1</v>
      </c>
      <c r="BC68" s="254">
        <f xml:space="preserve"> Esc!BC$31</f>
        <v>1</v>
      </c>
      <c r="BD68" s="254">
        <f xml:space="preserve"> Esc!BD$31</f>
        <v>1</v>
      </c>
      <c r="BE68" s="254">
        <f xml:space="preserve"> Esc!BE$31</f>
        <v>1</v>
      </c>
      <c r="BF68" s="254">
        <f xml:space="preserve"> Esc!BF$31</f>
        <v>1</v>
      </c>
      <c r="BG68" s="254">
        <f xml:space="preserve"> Esc!BG$31</f>
        <v>1</v>
      </c>
      <c r="BH68" s="254">
        <f xml:space="preserve"> Esc!BH$31</f>
        <v>1</v>
      </c>
      <c r="BI68" s="254">
        <f xml:space="preserve"> Esc!BI$31</f>
        <v>1</v>
      </c>
      <c r="BJ68" s="254">
        <f xml:space="preserve"> Esc!BJ$31</f>
        <v>1</v>
      </c>
      <c r="BK68" s="254">
        <f xml:space="preserve"> Esc!BK$31</f>
        <v>1</v>
      </c>
      <c r="BL68" s="254">
        <f xml:space="preserve"> Esc!BL$31</f>
        <v>1</v>
      </c>
      <c r="BM68" s="254">
        <f xml:space="preserve"> Esc!BM$31</f>
        <v>1</v>
      </c>
      <c r="BN68" s="254">
        <f xml:space="preserve"> Esc!BN$31</f>
        <v>1</v>
      </c>
      <c r="BO68" s="254">
        <f xml:space="preserve"> Esc!BO$31</f>
        <v>1</v>
      </c>
      <c r="BP68" s="254">
        <f xml:space="preserve"> Esc!BP$31</f>
        <v>1</v>
      </c>
      <c r="BQ68" s="254">
        <f xml:space="preserve"> Esc!BQ$31</f>
        <v>1</v>
      </c>
      <c r="BR68" s="254">
        <f xml:space="preserve"> Esc!BR$31</f>
        <v>1</v>
      </c>
      <c r="BS68" s="254">
        <f xml:space="preserve"> Esc!BS$31</f>
        <v>1</v>
      </c>
      <c r="BT68" s="254">
        <f xml:space="preserve"> Esc!BT$31</f>
        <v>1</v>
      </c>
      <c r="BU68" s="254">
        <f xml:space="preserve"> Esc!BU$31</f>
        <v>1</v>
      </c>
      <c r="BV68" s="254">
        <f xml:space="preserve"> Esc!BV$31</f>
        <v>1</v>
      </c>
      <c r="BW68" s="254">
        <f xml:space="preserve"> Esc!BW$31</f>
        <v>1</v>
      </c>
      <c r="BX68" s="254">
        <f xml:space="preserve"> Esc!BX$31</f>
        <v>1</v>
      </c>
      <c r="BY68" s="254">
        <f xml:space="preserve"> Esc!BY$31</f>
        <v>1</v>
      </c>
      <c r="BZ68" s="254">
        <f xml:space="preserve"> Esc!BZ$31</f>
        <v>1</v>
      </c>
      <c r="CA68" s="254">
        <f xml:space="preserve"> Esc!CA$31</f>
        <v>1</v>
      </c>
    </row>
    <row r="69" spans="1:79" s="247" customFormat="1">
      <c r="A69" s="190"/>
      <c r="B69" s="175"/>
      <c r="C69" s="191"/>
      <c r="E69" s="247" t="s">
        <v>661</v>
      </c>
      <c r="G69" s="247" t="s">
        <v>560</v>
      </c>
      <c r="H69" s="247">
        <f xml:space="preserve"> SUM(J69:CA69)</f>
        <v>521.27083333333326</v>
      </c>
      <c r="J69" s="247">
        <f xml:space="preserve"> J67 * J68</f>
        <v>0</v>
      </c>
      <c r="K69" s="247">
        <f t="shared" ref="K69:BV69" si="34" xml:space="preserve"> K67 * K68</f>
        <v>0</v>
      </c>
      <c r="L69" s="247">
        <f t="shared" si="34"/>
        <v>0</v>
      </c>
      <c r="M69" s="247">
        <f t="shared" si="34"/>
        <v>0</v>
      </c>
      <c r="N69" s="247">
        <f t="shared" si="34"/>
        <v>0</v>
      </c>
      <c r="O69" s="247">
        <f t="shared" si="34"/>
        <v>173.51598719186759</v>
      </c>
      <c r="P69" s="247">
        <f t="shared" si="34"/>
        <v>173.87742307073282</v>
      </c>
      <c r="Q69" s="247">
        <f t="shared" si="34"/>
        <v>173.87742307073285</v>
      </c>
      <c r="R69" s="247">
        <f t="shared" si="34"/>
        <v>0</v>
      </c>
      <c r="S69" s="247">
        <f t="shared" si="34"/>
        <v>0</v>
      </c>
      <c r="T69" s="247">
        <f t="shared" si="34"/>
        <v>0</v>
      </c>
      <c r="U69" s="247">
        <f t="shared" si="34"/>
        <v>0</v>
      </c>
      <c r="V69" s="247">
        <f t="shared" si="34"/>
        <v>0</v>
      </c>
      <c r="W69" s="247">
        <f t="shared" si="34"/>
        <v>0</v>
      </c>
      <c r="X69" s="247">
        <f t="shared" si="34"/>
        <v>0</v>
      </c>
      <c r="Y69" s="247">
        <f t="shared" si="34"/>
        <v>0</v>
      </c>
      <c r="Z69" s="247">
        <f t="shared" si="34"/>
        <v>0</v>
      </c>
      <c r="AA69" s="247">
        <f t="shared" si="34"/>
        <v>0</v>
      </c>
      <c r="AB69" s="247">
        <f t="shared" si="34"/>
        <v>0</v>
      </c>
      <c r="AC69" s="247">
        <f t="shared" si="34"/>
        <v>0</v>
      </c>
      <c r="AD69" s="247">
        <f t="shared" si="34"/>
        <v>0</v>
      </c>
      <c r="AE69" s="247">
        <f t="shared" si="34"/>
        <v>0</v>
      </c>
      <c r="AF69" s="247">
        <f t="shared" si="34"/>
        <v>0</v>
      </c>
      <c r="AG69" s="247">
        <f t="shared" si="34"/>
        <v>0</v>
      </c>
      <c r="AH69" s="247">
        <f t="shared" si="34"/>
        <v>0</v>
      </c>
      <c r="AI69" s="247">
        <f t="shared" si="34"/>
        <v>0</v>
      </c>
      <c r="AJ69" s="247">
        <f t="shared" si="34"/>
        <v>0</v>
      </c>
      <c r="AK69" s="247">
        <f t="shared" si="34"/>
        <v>0</v>
      </c>
      <c r="AL69" s="247">
        <f t="shared" si="34"/>
        <v>0</v>
      </c>
      <c r="AM69" s="247">
        <f t="shared" si="34"/>
        <v>0</v>
      </c>
      <c r="AN69" s="247">
        <f t="shared" si="34"/>
        <v>0</v>
      </c>
      <c r="AO69" s="247">
        <f t="shared" si="34"/>
        <v>0</v>
      </c>
      <c r="AP69" s="247">
        <f t="shared" si="34"/>
        <v>0</v>
      </c>
      <c r="AQ69" s="247">
        <f t="shared" si="34"/>
        <v>0</v>
      </c>
      <c r="AR69" s="247">
        <f t="shared" si="34"/>
        <v>0</v>
      </c>
      <c r="AS69" s="247">
        <f t="shared" si="34"/>
        <v>0</v>
      </c>
      <c r="AT69" s="247">
        <f t="shared" si="34"/>
        <v>0</v>
      </c>
      <c r="AU69" s="247">
        <f t="shared" si="34"/>
        <v>0</v>
      </c>
      <c r="AV69" s="247">
        <f t="shared" si="34"/>
        <v>0</v>
      </c>
      <c r="AW69" s="247">
        <f t="shared" si="34"/>
        <v>0</v>
      </c>
      <c r="AX69" s="247">
        <f t="shared" si="34"/>
        <v>0</v>
      </c>
      <c r="AY69" s="247">
        <f t="shared" si="34"/>
        <v>0</v>
      </c>
      <c r="AZ69" s="247">
        <f t="shared" si="34"/>
        <v>0</v>
      </c>
      <c r="BA69" s="247">
        <f t="shared" si="34"/>
        <v>0</v>
      </c>
      <c r="BB69" s="247">
        <f t="shared" si="34"/>
        <v>0</v>
      </c>
      <c r="BC69" s="247">
        <f t="shared" si="34"/>
        <v>0</v>
      </c>
      <c r="BD69" s="247">
        <f t="shared" si="34"/>
        <v>0</v>
      </c>
      <c r="BE69" s="247">
        <f t="shared" si="34"/>
        <v>0</v>
      </c>
      <c r="BF69" s="247">
        <f t="shared" si="34"/>
        <v>0</v>
      </c>
      <c r="BG69" s="247">
        <f t="shared" si="34"/>
        <v>0</v>
      </c>
      <c r="BH69" s="247">
        <f t="shared" si="34"/>
        <v>0</v>
      </c>
      <c r="BI69" s="247">
        <f t="shared" si="34"/>
        <v>0</v>
      </c>
      <c r="BJ69" s="247">
        <f t="shared" si="34"/>
        <v>0</v>
      </c>
      <c r="BK69" s="247">
        <f t="shared" si="34"/>
        <v>0</v>
      </c>
      <c r="BL69" s="247">
        <f t="shared" si="34"/>
        <v>0</v>
      </c>
      <c r="BM69" s="247">
        <f t="shared" si="34"/>
        <v>0</v>
      </c>
      <c r="BN69" s="247">
        <f t="shared" si="34"/>
        <v>0</v>
      </c>
      <c r="BO69" s="247">
        <f t="shared" si="34"/>
        <v>0</v>
      </c>
      <c r="BP69" s="247">
        <f t="shared" si="34"/>
        <v>0</v>
      </c>
      <c r="BQ69" s="247">
        <f t="shared" si="34"/>
        <v>0</v>
      </c>
      <c r="BR69" s="247">
        <f t="shared" si="34"/>
        <v>0</v>
      </c>
      <c r="BS69" s="247">
        <f t="shared" si="34"/>
        <v>0</v>
      </c>
      <c r="BT69" s="247">
        <f t="shared" si="34"/>
        <v>0</v>
      </c>
      <c r="BU69" s="247">
        <f t="shared" si="34"/>
        <v>0</v>
      </c>
      <c r="BV69" s="247">
        <f t="shared" si="34"/>
        <v>0</v>
      </c>
      <c r="BW69" s="247">
        <f t="shared" ref="BW69:CA69" si="35" xml:space="preserve"> BW67 * BW68</f>
        <v>0</v>
      </c>
      <c r="BX69" s="247">
        <f t="shared" si="35"/>
        <v>0</v>
      </c>
      <c r="BY69" s="247">
        <f t="shared" si="35"/>
        <v>0</v>
      </c>
      <c r="BZ69" s="247">
        <f t="shared" si="35"/>
        <v>0</v>
      </c>
      <c r="CA69" s="247">
        <f t="shared" si="35"/>
        <v>0</v>
      </c>
    </row>
    <row r="70" spans="1:79"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  <c r="BP70" s="254"/>
      <c r="BQ70" s="254"/>
      <c r="BR70" s="254"/>
      <c r="BS70" s="254"/>
      <c r="BT70" s="254"/>
      <c r="BU70" s="254"/>
      <c r="BV70" s="254"/>
      <c r="BW70" s="254"/>
      <c r="BX70" s="254"/>
      <c r="BY70" s="254"/>
      <c r="BZ70" s="254"/>
      <c r="CA70" s="254"/>
    </row>
    <row r="71" spans="1:79">
      <c r="B71" s="1" t="s">
        <v>482</v>
      </c>
      <c r="F71" s="159"/>
      <c r="M71" s="583"/>
      <c r="N71" s="583"/>
      <c r="O71" s="583"/>
      <c r="P71" s="583"/>
    </row>
    <row r="72" spans="1:79">
      <c r="E72" s="267" t="str">
        <f xml:space="preserve"> E$60</f>
        <v>Construction capital cost (s-curve)</v>
      </c>
      <c r="F72" s="247">
        <f t="shared" ref="F72:G72" si="36" xml:space="preserve"> F$60</f>
        <v>521.27083333333326</v>
      </c>
      <c r="G72" s="267" t="str">
        <f t="shared" si="36"/>
        <v>£ MM real</v>
      </c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</row>
    <row r="73" spans="1:79">
      <c r="E73" s="310" t="str">
        <f xml:space="preserve"> Input!E$135</f>
        <v>Construction capital cost</v>
      </c>
      <c r="F73" s="314">
        <f xml:space="preserve"> Input!F$135</f>
        <v>521.27083333333326</v>
      </c>
      <c r="G73" s="310" t="str">
        <f xml:space="preserve"> Input!G$135</f>
        <v>£ MM real</v>
      </c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310"/>
      <c r="BD73" s="310"/>
      <c r="BE73" s="310"/>
      <c r="BF73" s="310"/>
      <c r="BG73" s="310"/>
      <c r="BH73" s="310"/>
      <c r="BI73" s="310"/>
      <c r="BJ73" s="310"/>
      <c r="BK73" s="310"/>
      <c r="BL73" s="310"/>
      <c r="BM73" s="310"/>
      <c r="BN73" s="310"/>
      <c r="BO73" s="310"/>
      <c r="BP73" s="310"/>
      <c r="BQ73" s="310"/>
      <c r="BR73" s="310"/>
      <c r="BS73" s="310"/>
      <c r="BT73" s="310"/>
      <c r="BU73" s="310"/>
      <c r="BV73" s="310"/>
      <c r="BW73" s="310"/>
      <c r="BX73" s="310"/>
      <c r="BY73" s="310"/>
      <c r="BZ73" s="310"/>
      <c r="CA73" s="310"/>
    </row>
    <row r="74" spans="1:79">
      <c r="E74" s="4" t="s">
        <v>486</v>
      </c>
      <c r="F74" s="368">
        <f xml:space="preserve"> IF((F72 - F73) &lt;&gt; 0, 1, 0 )</f>
        <v>0</v>
      </c>
      <c r="G74" s="481" t="s">
        <v>26</v>
      </c>
    </row>
    <row r="77" spans="1:79">
      <c r="A77" s="9" t="s">
        <v>662</v>
      </c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  <c r="CA77" s="254"/>
    </row>
    <row r="78" spans="1:79"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</row>
    <row r="79" spans="1:79" s="25" customFormat="1">
      <c r="A79" s="9"/>
      <c r="B79" s="1"/>
      <c r="C79" s="51"/>
      <c r="D79" s="24"/>
      <c r="E79" s="661" t="str">
        <f xml:space="preserve"> Input!E$132</f>
        <v>Green hydrogen plant capital cost</v>
      </c>
      <c r="F79" s="661">
        <f xml:space="preserve"> Input!F$132</f>
        <v>0</v>
      </c>
      <c r="G79" s="661" t="str">
        <f xml:space="preserve"> Input!G$132</f>
        <v>£ MM real</v>
      </c>
      <c r="H79" s="661"/>
      <c r="I79" s="661"/>
      <c r="J79" s="661"/>
      <c r="K79" s="661"/>
      <c r="L79" s="661"/>
      <c r="M79" s="661"/>
      <c r="N79" s="661"/>
      <c r="O79" s="661"/>
      <c r="P79" s="661"/>
      <c r="Q79" s="661"/>
      <c r="R79" s="661"/>
      <c r="S79" s="661"/>
      <c r="T79" s="661"/>
      <c r="U79" s="661"/>
      <c r="V79" s="661"/>
      <c r="W79" s="661"/>
      <c r="X79" s="661"/>
      <c r="Y79" s="661"/>
      <c r="Z79" s="661"/>
      <c r="AA79" s="661"/>
      <c r="AB79" s="661"/>
      <c r="AC79" s="661"/>
      <c r="AD79" s="661"/>
      <c r="AE79" s="661"/>
      <c r="AF79" s="661"/>
      <c r="AG79" s="661"/>
      <c r="AH79" s="661"/>
      <c r="AI79" s="661"/>
      <c r="AJ79" s="661"/>
      <c r="AK79" s="661"/>
      <c r="AL79" s="661"/>
      <c r="AM79" s="661"/>
      <c r="AN79" s="661"/>
      <c r="AO79" s="661"/>
      <c r="AP79" s="661"/>
      <c r="AQ79" s="661"/>
      <c r="AR79" s="661"/>
      <c r="AS79" s="661"/>
      <c r="AT79" s="661"/>
      <c r="AU79" s="661"/>
      <c r="AV79" s="661"/>
      <c r="AW79" s="661"/>
      <c r="AX79" s="661"/>
      <c r="AY79" s="661"/>
      <c r="AZ79" s="661"/>
      <c r="BA79" s="661"/>
      <c r="BB79" s="661"/>
      <c r="BC79" s="661"/>
      <c r="BD79" s="661"/>
      <c r="BE79" s="661"/>
      <c r="BF79" s="661"/>
      <c r="BG79" s="661"/>
      <c r="BH79" s="661"/>
      <c r="BI79" s="661"/>
      <c r="BJ79" s="661"/>
      <c r="BK79" s="661"/>
      <c r="BL79" s="661"/>
      <c r="BM79" s="661"/>
      <c r="BN79" s="661"/>
      <c r="BO79" s="661"/>
      <c r="BP79" s="661"/>
      <c r="BQ79" s="661"/>
      <c r="BR79" s="661"/>
      <c r="BS79" s="661"/>
      <c r="BT79" s="661"/>
      <c r="BU79" s="661"/>
      <c r="BV79" s="661"/>
      <c r="BW79" s="661"/>
      <c r="BX79" s="661"/>
      <c r="BY79" s="661"/>
      <c r="BZ79" s="661"/>
      <c r="CA79" s="661"/>
    </row>
    <row r="80" spans="1:79" s="160" customFormat="1">
      <c r="A80" s="113"/>
      <c r="B80" s="114"/>
      <c r="C80" s="115"/>
      <c r="E80" s="228" t="str">
        <f xml:space="preserve"> Input!E$144</f>
        <v>Electrolyser cost % of Green hydrogen plant cost</v>
      </c>
      <c r="F80" s="228">
        <f xml:space="preserve"> Input!F$144</f>
        <v>0</v>
      </c>
      <c r="G80" s="228" t="str">
        <f xml:space="preserve"> Input!G$144</f>
        <v>% capex</v>
      </c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8"/>
      <c r="BW80" s="228"/>
      <c r="BX80" s="228"/>
      <c r="BY80" s="228"/>
      <c r="BZ80" s="228"/>
      <c r="CA80" s="228"/>
    </row>
    <row r="81" spans="1:79" s="160" customFormat="1">
      <c r="A81" s="113"/>
      <c r="B81" s="114"/>
      <c r="C81" s="115"/>
      <c r="E81" s="228" t="str">
        <f xml:space="preserve"> Input!E$145</f>
        <v>Stack replacement cost % of electrolyser cost</v>
      </c>
      <c r="F81" s="228">
        <f xml:space="preserve"> Input!F$145</f>
        <v>0</v>
      </c>
      <c r="G81" s="228" t="str">
        <f xml:space="preserve"> Input!G$145</f>
        <v>% capex</v>
      </c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</row>
    <row r="82" spans="1:79" s="25" customFormat="1">
      <c r="A82" s="9"/>
      <c r="B82" s="1"/>
      <c r="C82" s="51"/>
      <c r="D82" s="24"/>
      <c r="E82" s="667" t="s">
        <v>659</v>
      </c>
      <c r="F82" s="672">
        <f xml:space="preserve"> F79 * F80 * F81</f>
        <v>0</v>
      </c>
      <c r="G82" s="672" t="s">
        <v>559</v>
      </c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2"/>
      <c r="BE82" s="672"/>
      <c r="BF82" s="672"/>
      <c r="BG82" s="672"/>
      <c r="BH82" s="672"/>
      <c r="BI82" s="672"/>
      <c r="BJ82" s="672"/>
      <c r="BK82" s="672"/>
      <c r="BL82" s="672"/>
      <c r="BM82" s="672"/>
      <c r="BN82" s="672"/>
      <c r="BO82" s="672"/>
      <c r="BP82" s="672"/>
      <c r="BQ82" s="672"/>
      <c r="BR82" s="672"/>
      <c r="BS82" s="672"/>
      <c r="BT82" s="672"/>
      <c r="BU82" s="672"/>
      <c r="BV82" s="672"/>
      <c r="BW82" s="672"/>
      <c r="BX82" s="672"/>
      <c r="BY82" s="672"/>
      <c r="BZ82" s="672"/>
      <c r="CA82" s="672"/>
    </row>
    <row r="83" spans="1:79" s="25" customFormat="1">
      <c r="A83" s="9"/>
      <c r="B83" s="1"/>
      <c r="C83" s="51"/>
      <c r="D83" s="24"/>
      <c r="E83" s="672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327"/>
      <c r="AR83" s="327"/>
      <c r="AS83" s="327"/>
      <c r="AT83" s="327"/>
      <c r="AU83" s="327"/>
      <c r="AV83" s="327"/>
      <c r="AW83" s="327"/>
      <c r="AX83" s="327"/>
      <c r="AY83" s="327"/>
      <c r="AZ83" s="327"/>
      <c r="BA83" s="327"/>
      <c r="BB83" s="327"/>
      <c r="BC83" s="327"/>
      <c r="BD83" s="327"/>
      <c r="BE83" s="327"/>
      <c r="BF83" s="327"/>
      <c r="BG83" s="327"/>
      <c r="BH83" s="327"/>
      <c r="BI83" s="327"/>
      <c r="BJ83" s="327"/>
      <c r="BK83" s="327"/>
      <c r="BL83" s="327"/>
      <c r="BM83" s="327"/>
      <c r="BN83" s="327"/>
      <c r="BO83" s="327"/>
      <c r="BP83" s="327"/>
      <c r="BQ83" s="327"/>
      <c r="BR83" s="327"/>
      <c r="BS83" s="327"/>
      <c r="BT83" s="327"/>
      <c r="BU83" s="327"/>
      <c r="BV83" s="327"/>
      <c r="BW83" s="327"/>
      <c r="BX83" s="327"/>
      <c r="BY83" s="327"/>
      <c r="BZ83" s="327"/>
      <c r="CA83" s="327"/>
    </row>
    <row r="84" spans="1:79" s="247" customFormat="1">
      <c r="A84" s="190"/>
      <c r="B84" s="175"/>
      <c r="C84" s="191"/>
      <c r="E84" s="600" t="str">
        <f xml:space="preserve"> E$82</f>
        <v>Electrolyser stack replacement cost</v>
      </c>
      <c r="F84" s="600">
        <f t="shared" ref="F84:G84" si="37" xml:space="preserve"> F$82</f>
        <v>0</v>
      </c>
      <c r="G84" s="600" t="str">
        <f t="shared" si="37"/>
        <v>£ MM real</v>
      </c>
    </row>
    <row r="85" spans="1:79" s="25" customFormat="1">
      <c r="A85" s="9"/>
      <c r="B85" s="1"/>
      <c r="C85" s="51"/>
      <c r="D85" s="24"/>
      <c r="E85" s="671" t="str">
        <f xml:space="preserve"> Time!E$183</f>
        <v>Electrolyser retrofit flag</v>
      </c>
      <c r="F85" s="671">
        <f xml:space="preserve"> Time!F$183</f>
        <v>0</v>
      </c>
      <c r="G85" s="671" t="str">
        <f xml:space="preserve"> Time!G$183</f>
        <v>flag</v>
      </c>
      <c r="H85" s="671">
        <f xml:space="preserve"> Time!H$183</f>
        <v>2</v>
      </c>
      <c r="I85" s="671">
        <f xml:space="preserve"> Time!I$183</f>
        <v>0</v>
      </c>
      <c r="J85" s="671">
        <f xml:space="preserve"> Time!J$183</f>
        <v>0</v>
      </c>
      <c r="K85" s="671">
        <f xml:space="preserve"> Time!K$183</f>
        <v>0</v>
      </c>
      <c r="L85" s="671">
        <f xml:space="preserve"> Time!L$183</f>
        <v>0</v>
      </c>
      <c r="M85" s="671">
        <f xml:space="preserve"> Time!M$183</f>
        <v>0</v>
      </c>
      <c r="N85" s="671">
        <f xml:space="preserve"> Time!N$183</f>
        <v>0</v>
      </c>
      <c r="O85" s="671">
        <f xml:space="preserve"> Time!O$183</f>
        <v>0</v>
      </c>
      <c r="P85" s="671">
        <f xml:space="preserve"> Time!P$183</f>
        <v>0</v>
      </c>
      <c r="Q85" s="671">
        <f xml:space="preserve"> Time!Q$183</f>
        <v>0</v>
      </c>
      <c r="R85" s="671">
        <f xml:space="preserve"> Time!R$183</f>
        <v>0</v>
      </c>
      <c r="S85" s="671">
        <f xml:space="preserve"> Time!S$183</f>
        <v>0</v>
      </c>
      <c r="T85" s="671">
        <f xml:space="preserve"> Time!T$183</f>
        <v>0</v>
      </c>
      <c r="U85" s="671">
        <f xml:space="preserve"> Time!U$183</f>
        <v>0</v>
      </c>
      <c r="V85" s="671">
        <f xml:space="preserve"> Time!V$183</f>
        <v>0</v>
      </c>
      <c r="W85" s="671">
        <f xml:space="preserve"> Time!W$183</f>
        <v>0</v>
      </c>
      <c r="X85" s="671">
        <f xml:space="preserve"> Time!X$183</f>
        <v>0</v>
      </c>
      <c r="Y85" s="671">
        <f xml:space="preserve"> Time!Y$183</f>
        <v>1</v>
      </c>
      <c r="Z85" s="671">
        <f xml:space="preserve"> Time!Z$183</f>
        <v>0</v>
      </c>
      <c r="AA85" s="671">
        <f xml:space="preserve"> Time!AA$183</f>
        <v>0</v>
      </c>
      <c r="AB85" s="671">
        <f xml:space="preserve"> Time!AB$183</f>
        <v>0</v>
      </c>
      <c r="AC85" s="671">
        <f xml:space="preserve"> Time!AC$183</f>
        <v>0</v>
      </c>
      <c r="AD85" s="671">
        <f xml:space="preserve"> Time!AD$183</f>
        <v>0</v>
      </c>
      <c r="AE85" s="671">
        <f xml:space="preserve"> Time!AE$183</f>
        <v>0</v>
      </c>
      <c r="AF85" s="671">
        <f xml:space="preserve"> Time!AF$183</f>
        <v>0</v>
      </c>
      <c r="AG85" s="671">
        <f xml:space="preserve"> Time!AG$183</f>
        <v>1</v>
      </c>
      <c r="AH85" s="671">
        <f xml:space="preserve"> Time!AH$183</f>
        <v>0</v>
      </c>
      <c r="AI85" s="671">
        <f xml:space="preserve"> Time!AI$183</f>
        <v>0</v>
      </c>
      <c r="AJ85" s="671">
        <f xml:space="preserve"> Time!AJ$183</f>
        <v>0</v>
      </c>
      <c r="AK85" s="671">
        <f xml:space="preserve"> Time!AK$183</f>
        <v>0</v>
      </c>
      <c r="AL85" s="671">
        <f xml:space="preserve"> Time!AL$183</f>
        <v>0</v>
      </c>
      <c r="AM85" s="671">
        <f xml:space="preserve"> Time!AM$183</f>
        <v>0</v>
      </c>
      <c r="AN85" s="671">
        <f xml:space="preserve"> Time!AN$183</f>
        <v>0</v>
      </c>
      <c r="AO85" s="671">
        <f xml:space="preserve"> Time!AO$183</f>
        <v>0</v>
      </c>
      <c r="AP85" s="671">
        <f xml:space="preserve"> Time!AP$183</f>
        <v>0</v>
      </c>
      <c r="AQ85" s="671">
        <f xml:space="preserve"> Time!AQ$183</f>
        <v>0</v>
      </c>
      <c r="AR85" s="671">
        <f xml:space="preserve"> Time!AR$183</f>
        <v>0</v>
      </c>
      <c r="AS85" s="671">
        <f xml:space="preserve"> Time!AS$183</f>
        <v>0</v>
      </c>
      <c r="AT85" s="671">
        <f xml:space="preserve"> Time!AT$183</f>
        <v>0</v>
      </c>
      <c r="AU85" s="671">
        <f xml:space="preserve"> Time!AU$183</f>
        <v>0</v>
      </c>
      <c r="AV85" s="671">
        <f xml:space="preserve"> Time!AV$183</f>
        <v>0</v>
      </c>
      <c r="AW85" s="671">
        <f xml:space="preserve"> Time!AW$183</f>
        <v>0</v>
      </c>
      <c r="AX85" s="671">
        <f xml:space="preserve"> Time!AX$183</f>
        <v>0</v>
      </c>
      <c r="AY85" s="671">
        <f xml:space="preserve"> Time!AY$183</f>
        <v>0</v>
      </c>
      <c r="AZ85" s="671">
        <f xml:space="preserve"> Time!AZ$183</f>
        <v>0</v>
      </c>
      <c r="BA85" s="671">
        <f xml:space="preserve"> Time!BA$183</f>
        <v>0</v>
      </c>
      <c r="BB85" s="671">
        <f xml:space="preserve"> Time!BB$183</f>
        <v>0</v>
      </c>
      <c r="BC85" s="671">
        <f xml:space="preserve"> Time!BC$183</f>
        <v>0</v>
      </c>
      <c r="BD85" s="671">
        <f xml:space="preserve"> Time!BD$183</f>
        <v>0</v>
      </c>
      <c r="BE85" s="671">
        <f xml:space="preserve"> Time!BE$183</f>
        <v>0</v>
      </c>
      <c r="BF85" s="671">
        <f xml:space="preserve"> Time!BF$183</f>
        <v>0</v>
      </c>
      <c r="BG85" s="671">
        <f xml:space="preserve"> Time!BG$183</f>
        <v>0</v>
      </c>
      <c r="BH85" s="671">
        <f xml:space="preserve"> Time!BH$183</f>
        <v>0</v>
      </c>
      <c r="BI85" s="671">
        <f xml:space="preserve"> Time!BI$183</f>
        <v>0</v>
      </c>
      <c r="BJ85" s="671">
        <f xml:space="preserve"> Time!BJ$183</f>
        <v>0</v>
      </c>
      <c r="BK85" s="671">
        <f xml:space="preserve"> Time!BK$183</f>
        <v>0</v>
      </c>
      <c r="BL85" s="671">
        <f xml:space="preserve"> Time!BL$183</f>
        <v>0</v>
      </c>
      <c r="BM85" s="671">
        <f xml:space="preserve"> Time!BM$183</f>
        <v>0</v>
      </c>
      <c r="BN85" s="671">
        <f xml:space="preserve"> Time!BN$183</f>
        <v>0</v>
      </c>
      <c r="BO85" s="671">
        <f xml:space="preserve"> Time!BO$183</f>
        <v>0</v>
      </c>
      <c r="BP85" s="671">
        <f xml:space="preserve"> Time!BP$183</f>
        <v>0</v>
      </c>
      <c r="BQ85" s="671">
        <f xml:space="preserve"> Time!BQ$183</f>
        <v>0</v>
      </c>
      <c r="BR85" s="671">
        <f xml:space="preserve"> Time!BR$183</f>
        <v>0</v>
      </c>
      <c r="BS85" s="671">
        <f xml:space="preserve"> Time!BS$183</f>
        <v>0</v>
      </c>
      <c r="BT85" s="671">
        <f xml:space="preserve"> Time!BT$183</f>
        <v>0</v>
      </c>
      <c r="BU85" s="671">
        <f xml:space="preserve"> Time!BU$183</f>
        <v>0</v>
      </c>
      <c r="BV85" s="671">
        <f xml:space="preserve"> Time!BV$183</f>
        <v>0</v>
      </c>
      <c r="BW85" s="671">
        <f xml:space="preserve"> Time!BW$183</f>
        <v>0</v>
      </c>
      <c r="BX85" s="671">
        <f xml:space="preserve"> Time!BX$183</f>
        <v>0</v>
      </c>
      <c r="BY85" s="671">
        <f xml:space="preserve"> Time!BY$183</f>
        <v>0</v>
      </c>
      <c r="BZ85" s="671">
        <f xml:space="preserve"> Time!BZ$183</f>
        <v>0</v>
      </c>
      <c r="CA85" s="671">
        <f xml:space="preserve"> Time!CA$183</f>
        <v>0</v>
      </c>
    </row>
    <row r="86" spans="1:79" s="25" customFormat="1">
      <c r="A86" s="9"/>
      <c r="B86" s="1"/>
      <c r="C86" s="51"/>
      <c r="D86" s="24"/>
      <c r="E86" s="671" t="str">
        <f xml:space="preserve"> Time!E$188</f>
        <v>Electrolyser retrofit period flag</v>
      </c>
      <c r="F86" s="671">
        <f xml:space="preserve"> Time!F$188</f>
        <v>0</v>
      </c>
      <c r="G86" s="671">
        <f xml:space="preserve"> Time!G$188</f>
        <v>0</v>
      </c>
      <c r="H86" s="671">
        <f xml:space="preserve"> Time!H$188</f>
        <v>12</v>
      </c>
      <c r="I86" s="671">
        <f xml:space="preserve"> Time!I$188</f>
        <v>0</v>
      </c>
      <c r="J86" s="671">
        <f xml:space="preserve"> Time!J$188</f>
        <v>0</v>
      </c>
      <c r="K86" s="671">
        <f xml:space="preserve"> Time!K$188</f>
        <v>0</v>
      </c>
      <c r="L86" s="671">
        <f xml:space="preserve"> Time!L$188</f>
        <v>0</v>
      </c>
      <c r="M86" s="671">
        <f xml:space="preserve"> Time!M$188</f>
        <v>0</v>
      </c>
      <c r="N86" s="671">
        <f xml:space="preserve"> Time!N$188</f>
        <v>0</v>
      </c>
      <c r="O86" s="671">
        <f xml:space="preserve"> Time!O$188</f>
        <v>0</v>
      </c>
      <c r="P86" s="671">
        <f xml:space="preserve"> Time!P$188</f>
        <v>0</v>
      </c>
      <c r="Q86" s="671">
        <f xml:space="preserve"> Time!Q$188</f>
        <v>0</v>
      </c>
      <c r="R86" s="671">
        <f xml:space="preserve"> Time!R$188</f>
        <v>1</v>
      </c>
      <c r="S86" s="671">
        <f xml:space="preserve"> Time!S$188</f>
        <v>1</v>
      </c>
      <c r="T86" s="671">
        <f xml:space="preserve"> Time!T$188</f>
        <v>1</v>
      </c>
      <c r="U86" s="671">
        <f xml:space="preserve"> Time!U$188</f>
        <v>1</v>
      </c>
      <c r="V86" s="671">
        <f xml:space="preserve"> Time!V$188</f>
        <v>1</v>
      </c>
      <c r="W86" s="671">
        <f xml:space="preserve"> Time!W$188</f>
        <v>1</v>
      </c>
      <c r="X86" s="671">
        <f xml:space="preserve"> Time!X$188</f>
        <v>1</v>
      </c>
      <c r="Y86" s="671">
        <f xml:space="preserve"> Time!Y$188</f>
        <v>1</v>
      </c>
      <c r="Z86" s="671">
        <f xml:space="preserve"> Time!Z$188</f>
        <v>1</v>
      </c>
      <c r="AA86" s="671">
        <f xml:space="preserve"> Time!AA$188</f>
        <v>1</v>
      </c>
      <c r="AB86" s="671">
        <f xml:space="preserve"> Time!AB$188</f>
        <v>1</v>
      </c>
      <c r="AC86" s="671">
        <f xml:space="preserve"> Time!AC$188</f>
        <v>1</v>
      </c>
      <c r="AD86" s="671">
        <f xml:space="preserve"> Time!AD$188</f>
        <v>0</v>
      </c>
      <c r="AE86" s="671">
        <f xml:space="preserve"> Time!AE$188</f>
        <v>0</v>
      </c>
      <c r="AF86" s="671">
        <f xml:space="preserve"> Time!AF$188</f>
        <v>0</v>
      </c>
      <c r="AG86" s="671">
        <f xml:space="preserve"> Time!AG$188</f>
        <v>0</v>
      </c>
      <c r="AH86" s="671">
        <f xml:space="preserve"> Time!AH$188</f>
        <v>0</v>
      </c>
      <c r="AI86" s="671">
        <f xml:space="preserve"> Time!AI$188</f>
        <v>0</v>
      </c>
      <c r="AJ86" s="671">
        <f xml:space="preserve"> Time!AJ$188</f>
        <v>0</v>
      </c>
      <c r="AK86" s="671">
        <f xml:space="preserve"> Time!AK$188</f>
        <v>0</v>
      </c>
      <c r="AL86" s="671">
        <f xml:space="preserve"> Time!AL$188</f>
        <v>0</v>
      </c>
      <c r="AM86" s="671">
        <f xml:space="preserve"> Time!AM$188</f>
        <v>0</v>
      </c>
      <c r="AN86" s="671">
        <f xml:space="preserve"> Time!AN$188</f>
        <v>0</v>
      </c>
      <c r="AO86" s="671">
        <f xml:space="preserve"> Time!AO$188</f>
        <v>0</v>
      </c>
      <c r="AP86" s="671">
        <f xml:space="preserve"> Time!AP$188</f>
        <v>0</v>
      </c>
      <c r="AQ86" s="671">
        <f xml:space="preserve"> Time!AQ$188</f>
        <v>0</v>
      </c>
      <c r="AR86" s="671">
        <f xml:space="preserve"> Time!AR$188</f>
        <v>0</v>
      </c>
      <c r="AS86" s="671">
        <f xml:space="preserve"> Time!AS$188</f>
        <v>0</v>
      </c>
      <c r="AT86" s="671">
        <f xml:space="preserve"> Time!AT$188</f>
        <v>0</v>
      </c>
      <c r="AU86" s="671">
        <f xml:space="preserve"> Time!AU$188</f>
        <v>0</v>
      </c>
      <c r="AV86" s="671">
        <f xml:space="preserve"> Time!AV$188</f>
        <v>0</v>
      </c>
      <c r="AW86" s="671">
        <f xml:space="preserve"> Time!AW$188</f>
        <v>0</v>
      </c>
      <c r="AX86" s="671">
        <f xml:space="preserve"> Time!AX$188</f>
        <v>0</v>
      </c>
      <c r="AY86" s="671">
        <f xml:space="preserve"> Time!AY$188</f>
        <v>0</v>
      </c>
      <c r="AZ86" s="671">
        <f xml:space="preserve"> Time!AZ$188</f>
        <v>0</v>
      </c>
      <c r="BA86" s="671">
        <f xml:space="preserve"> Time!BA$188</f>
        <v>0</v>
      </c>
      <c r="BB86" s="671">
        <f xml:space="preserve"> Time!BB$188</f>
        <v>0</v>
      </c>
      <c r="BC86" s="671">
        <f xml:space="preserve"> Time!BC$188</f>
        <v>0</v>
      </c>
      <c r="BD86" s="671">
        <f xml:space="preserve"> Time!BD$188</f>
        <v>0</v>
      </c>
      <c r="BE86" s="671">
        <f xml:space="preserve"> Time!BE$188</f>
        <v>0</v>
      </c>
      <c r="BF86" s="671">
        <f xml:space="preserve"> Time!BF$188</f>
        <v>0</v>
      </c>
      <c r="BG86" s="671">
        <f xml:space="preserve"> Time!BG$188</f>
        <v>0</v>
      </c>
      <c r="BH86" s="671">
        <f xml:space="preserve"> Time!BH$188</f>
        <v>0</v>
      </c>
      <c r="BI86" s="671">
        <f xml:space="preserve"> Time!BI$188</f>
        <v>0</v>
      </c>
      <c r="BJ86" s="671">
        <f xml:space="preserve"> Time!BJ$188</f>
        <v>0</v>
      </c>
      <c r="BK86" s="671">
        <f xml:space="preserve"> Time!BK$188</f>
        <v>0</v>
      </c>
      <c r="BL86" s="671">
        <f xml:space="preserve"> Time!BL$188</f>
        <v>0</v>
      </c>
      <c r="BM86" s="671">
        <f xml:space="preserve"> Time!BM$188</f>
        <v>0</v>
      </c>
      <c r="BN86" s="671">
        <f xml:space="preserve"> Time!BN$188</f>
        <v>0</v>
      </c>
      <c r="BO86" s="671">
        <f xml:space="preserve"> Time!BO$188</f>
        <v>0</v>
      </c>
      <c r="BP86" s="671">
        <f xml:space="preserve"> Time!BP$188</f>
        <v>0</v>
      </c>
      <c r="BQ86" s="671">
        <f xml:space="preserve"> Time!BQ$188</f>
        <v>0</v>
      </c>
      <c r="BR86" s="671">
        <f xml:space="preserve"> Time!BR$188</f>
        <v>0</v>
      </c>
      <c r="BS86" s="671">
        <f xml:space="preserve"> Time!BS$188</f>
        <v>0</v>
      </c>
      <c r="BT86" s="671">
        <f xml:space="preserve"> Time!BT$188</f>
        <v>0</v>
      </c>
      <c r="BU86" s="671">
        <f xml:space="preserve"> Time!BU$188</f>
        <v>0</v>
      </c>
      <c r="BV86" s="671">
        <f xml:space="preserve"> Time!BV$188</f>
        <v>0</v>
      </c>
      <c r="BW86" s="671">
        <f xml:space="preserve"> Time!BW$188</f>
        <v>0</v>
      </c>
      <c r="BX86" s="671">
        <f xml:space="preserve"> Time!BX$188</f>
        <v>0</v>
      </c>
      <c r="BY86" s="671">
        <f xml:space="preserve"> Time!BY$188</f>
        <v>0</v>
      </c>
      <c r="BZ86" s="671">
        <f xml:space="preserve"> Time!BZ$188</f>
        <v>0</v>
      </c>
      <c r="CA86" s="671">
        <f xml:space="preserve"> Time!CA$188</f>
        <v>0</v>
      </c>
    </row>
    <row r="87" spans="1:79">
      <c r="E87" s="254" t="str">
        <f xml:space="preserve"> Esc!E$31</f>
        <v>Indexation factor - capex</v>
      </c>
      <c r="F87" s="254">
        <f xml:space="preserve"> Esc!F$31</f>
        <v>0</v>
      </c>
      <c r="G87" s="254" t="str">
        <f xml:space="preserve"> Esc!G$31</f>
        <v>factor</v>
      </c>
      <c r="H87" s="254">
        <f xml:space="preserve"> Esc!H$31</f>
        <v>0</v>
      </c>
      <c r="I87" s="254">
        <f xml:space="preserve"> Esc!I$31</f>
        <v>0</v>
      </c>
      <c r="J87" s="254">
        <f xml:space="preserve"> Esc!J$31</f>
        <v>1</v>
      </c>
      <c r="K87" s="254">
        <f xml:space="preserve"> Esc!K$31</f>
        <v>1</v>
      </c>
      <c r="L87" s="254">
        <f xml:space="preserve"> Esc!L$31</f>
        <v>1</v>
      </c>
      <c r="M87" s="254">
        <f xml:space="preserve"> Esc!M$31</f>
        <v>1</v>
      </c>
      <c r="N87" s="254">
        <f xml:space="preserve"> Esc!N$31</f>
        <v>1</v>
      </c>
      <c r="O87" s="254">
        <f xml:space="preserve"> Esc!O$31</f>
        <v>1</v>
      </c>
      <c r="P87" s="254">
        <f xml:space="preserve"> Esc!P$31</f>
        <v>1</v>
      </c>
      <c r="Q87" s="254">
        <f xml:space="preserve"> Esc!Q$31</f>
        <v>1</v>
      </c>
      <c r="R87" s="254">
        <f xml:space="preserve"> Esc!R$31</f>
        <v>1</v>
      </c>
      <c r="S87" s="254">
        <f xml:space="preserve"> Esc!S$31</f>
        <v>1</v>
      </c>
      <c r="T87" s="254">
        <f xml:space="preserve"> Esc!T$31</f>
        <v>1</v>
      </c>
      <c r="U87" s="254">
        <f xml:space="preserve"> Esc!U$31</f>
        <v>1</v>
      </c>
      <c r="V87" s="254">
        <f xml:space="preserve"> Esc!V$31</f>
        <v>1</v>
      </c>
      <c r="W87" s="254">
        <f xml:space="preserve"> Esc!W$31</f>
        <v>1</v>
      </c>
      <c r="X87" s="254">
        <f xml:space="preserve"> Esc!X$31</f>
        <v>1</v>
      </c>
      <c r="Y87" s="254">
        <f xml:space="preserve"> Esc!Y$31</f>
        <v>1</v>
      </c>
      <c r="Z87" s="254">
        <f xml:space="preserve"> Esc!Z$31</f>
        <v>1</v>
      </c>
      <c r="AA87" s="254">
        <f xml:space="preserve"> Esc!AA$31</f>
        <v>1</v>
      </c>
      <c r="AB87" s="254">
        <f xml:space="preserve"> Esc!AB$31</f>
        <v>1</v>
      </c>
      <c r="AC87" s="254">
        <f xml:space="preserve"> Esc!AC$31</f>
        <v>1</v>
      </c>
      <c r="AD87" s="254">
        <f xml:space="preserve"> Esc!AD$31</f>
        <v>1</v>
      </c>
      <c r="AE87" s="254">
        <f xml:space="preserve"> Esc!AE$31</f>
        <v>1</v>
      </c>
      <c r="AF87" s="254">
        <f xml:space="preserve"> Esc!AF$31</f>
        <v>1</v>
      </c>
      <c r="AG87" s="254">
        <f xml:space="preserve"> Esc!AG$31</f>
        <v>1</v>
      </c>
      <c r="AH87" s="254">
        <f xml:space="preserve"> Esc!AH$31</f>
        <v>1</v>
      </c>
      <c r="AI87" s="254">
        <f xml:space="preserve"> Esc!AI$31</f>
        <v>1</v>
      </c>
      <c r="AJ87" s="254">
        <f xml:space="preserve"> Esc!AJ$31</f>
        <v>1</v>
      </c>
      <c r="AK87" s="254">
        <f xml:space="preserve"> Esc!AK$31</f>
        <v>1</v>
      </c>
      <c r="AL87" s="254">
        <f xml:space="preserve"> Esc!AL$31</f>
        <v>1</v>
      </c>
      <c r="AM87" s="254">
        <f xml:space="preserve"> Esc!AM$31</f>
        <v>1</v>
      </c>
      <c r="AN87" s="254">
        <f xml:space="preserve"> Esc!AN$31</f>
        <v>1</v>
      </c>
      <c r="AO87" s="254">
        <f xml:space="preserve"> Esc!AO$31</f>
        <v>1</v>
      </c>
      <c r="AP87" s="254">
        <f xml:space="preserve"> Esc!AP$31</f>
        <v>1</v>
      </c>
      <c r="AQ87" s="254">
        <f xml:space="preserve"> Esc!AQ$31</f>
        <v>1</v>
      </c>
      <c r="AR87" s="254">
        <f xml:space="preserve"> Esc!AR$31</f>
        <v>1</v>
      </c>
      <c r="AS87" s="254">
        <f xml:space="preserve"> Esc!AS$31</f>
        <v>1</v>
      </c>
      <c r="AT87" s="254">
        <f xml:space="preserve"> Esc!AT$31</f>
        <v>1</v>
      </c>
      <c r="AU87" s="254">
        <f xml:space="preserve"> Esc!AU$31</f>
        <v>1</v>
      </c>
      <c r="AV87" s="254">
        <f xml:space="preserve"> Esc!AV$31</f>
        <v>1</v>
      </c>
      <c r="AW87" s="254">
        <f xml:space="preserve"> Esc!AW$31</f>
        <v>1</v>
      </c>
      <c r="AX87" s="254">
        <f xml:space="preserve"> Esc!AX$31</f>
        <v>1</v>
      </c>
      <c r="AY87" s="254">
        <f xml:space="preserve"> Esc!AY$31</f>
        <v>1</v>
      </c>
      <c r="AZ87" s="254">
        <f xml:space="preserve"> Esc!AZ$31</f>
        <v>1</v>
      </c>
      <c r="BA87" s="254">
        <f xml:space="preserve"> Esc!BA$31</f>
        <v>1</v>
      </c>
      <c r="BB87" s="254">
        <f xml:space="preserve"> Esc!BB$31</f>
        <v>1</v>
      </c>
      <c r="BC87" s="254">
        <f xml:space="preserve"> Esc!BC$31</f>
        <v>1</v>
      </c>
      <c r="BD87" s="254">
        <f xml:space="preserve"> Esc!BD$31</f>
        <v>1</v>
      </c>
      <c r="BE87" s="254">
        <f xml:space="preserve"> Esc!BE$31</f>
        <v>1</v>
      </c>
      <c r="BF87" s="254">
        <f xml:space="preserve"> Esc!BF$31</f>
        <v>1</v>
      </c>
      <c r="BG87" s="254">
        <f xml:space="preserve"> Esc!BG$31</f>
        <v>1</v>
      </c>
      <c r="BH87" s="254">
        <f xml:space="preserve"> Esc!BH$31</f>
        <v>1</v>
      </c>
      <c r="BI87" s="254">
        <f xml:space="preserve"> Esc!BI$31</f>
        <v>1</v>
      </c>
      <c r="BJ87" s="254">
        <f xml:space="preserve"> Esc!BJ$31</f>
        <v>1</v>
      </c>
      <c r="BK87" s="254">
        <f xml:space="preserve"> Esc!BK$31</f>
        <v>1</v>
      </c>
      <c r="BL87" s="254">
        <f xml:space="preserve"> Esc!BL$31</f>
        <v>1</v>
      </c>
      <c r="BM87" s="254">
        <f xml:space="preserve"> Esc!BM$31</f>
        <v>1</v>
      </c>
      <c r="BN87" s="254">
        <f xml:space="preserve"> Esc!BN$31</f>
        <v>1</v>
      </c>
      <c r="BO87" s="254">
        <f xml:space="preserve"> Esc!BO$31</f>
        <v>1</v>
      </c>
      <c r="BP87" s="254">
        <f xml:space="preserve"> Esc!BP$31</f>
        <v>1</v>
      </c>
      <c r="BQ87" s="254">
        <f xml:space="preserve"> Esc!BQ$31</f>
        <v>1</v>
      </c>
      <c r="BR87" s="254">
        <f xml:space="preserve"> Esc!BR$31</f>
        <v>1</v>
      </c>
      <c r="BS87" s="254">
        <f xml:space="preserve"> Esc!BS$31</f>
        <v>1</v>
      </c>
      <c r="BT87" s="254">
        <f xml:space="preserve"> Esc!BT$31</f>
        <v>1</v>
      </c>
      <c r="BU87" s="254">
        <f xml:space="preserve"> Esc!BU$31</f>
        <v>1</v>
      </c>
      <c r="BV87" s="254">
        <f xml:space="preserve"> Esc!BV$31</f>
        <v>1</v>
      </c>
      <c r="BW87" s="254">
        <f xml:space="preserve"> Esc!BW$31</f>
        <v>1</v>
      </c>
      <c r="BX87" s="254">
        <f xml:space="preserve"> Esc!BX$31</f>
        <v>1</v>
      </c>
      <c r="BY87" s="254">
        <f xml:space="preserve"> Esc!BY$31</f>
        <v>1</v>
      </c>
      <c r="BZ87" s="254">
        <f xml:space="preserve"> Esc!BZ$31</f>
        <v>1</v>
      </c>
      <c r="CA87" s="254">
        <f xml:space="preserve"> Esc!CA$31</f>
        <v>1</v>
      </c>
    </row>
    <row r="88" spans="1:79" s="223" customFormat="1">
      <c r="A88" s="175"/>
      <c r="B88" s="175"/>
      <c r="C88" s="191"/>
      <c r="E88" s="223" t="s">
        <v>660</v>
      </c>
      <c r="G88" s="223" t="s">
        <v>560</v>
      </c>
      <c r="H88" s="223">
        <f xml:space="preserve"> SUM(J88:CA88)</f>
        <v>0</v>
      </c>
      <c r="J88" s="223">
        <f xml:space="preserve"> $F84 * J85 * J86 * J87</f>
        <v>0</v>
      </c>
      <c r="K88" s="223">
        <f t="shared" ref="K88:BV88" si="38" xml:space="preserve"> $F84 * K85 * K86 * K87</f>
        <v>0</v>
      </c>
      <c r="L88" s="223">
        <f t="shared" si="38"/>
        <v>0</v>
      </c>
      <c r="M88" s="223">
        <f t="shared" si="38"/>
        <v>0</v>
      </c>
      <c r="N88" s="223">
        <f t="shared" si="38"/>
        <v>0</v>
      </c>
      <c r="O88" s="223">
        <f t="shared" si="38"/>
        <v>0</v>
      </c>
      <c r="P88" s="223">
        <f t="shared" si="38"/>
        <v>0</v>
      </c>
      <c r="Q88" s="223">
        <f t="shared" si="38"/>
        <v>0</v>
      </c>
      <c r="R88" s="223">
        <f t="shared" si="38"/>
        <v>0</v>
      </c>
      <c r="S88" s="223">
        <f t="shared" si="38"/>
        <v>0</v>
      </c>
      <c r="T88" s="223">
        <f t="shared" si="38"/>
        <v>0</v>
      </c>
      <c r="U88" s="223">
        <f t="shared" si="38"/>
        <v>0</v>
      </c>
      <c r="V88" s="223">
        <f t="shared" si="38"/>
        <v>0</v>
      </c>
      <c r="W88" s="223">
        <f t="shared" si="38"/>
        <v>0</v>
      </c>
      <c r="X88" s="223">
        <f t="shared" si="38"/>
        <v>0</v>
      </c>
      <c r="Y88" s="223">
        <f t="shared" si="38"/>
        <v>0</v>
      </c>
      <c r="Z88" s="223">
        <f t="shared" si="38"/>
        <v>0</v>
      </c>
      <c r="AA88" s="223">
        <f t="shared" si="38"/>
        <v>0</v>
      </c>
      <c r="AB88" s="223">
        <f t="shared" si="38"/>
        <v>0</v>
      </c>
      <c r="AC88" s="223">
        <f t="shared" si="38"/>
        <v>0</v>
      </c>
      <c r="AD88" s="223">
        <f t="shared" si="38"/>
        <v>0</v>
      </c>
      <c r="AE88" s="223">
        <f t="shared" si="38"/>
        <v>0</v>
      </c>
      <c r="AF88" s="223">
        <f t="shared" si="38"/>
        <v>0</v>
      </c>
      <c r="AG88" s="223">
        <f t="shared" si="38"/>
        <v>0</v>
      </c>
      <c r="AH88" s="223">
        <f t="shared" si="38"/>
        <v>0</v>
      </c>
      <c r="AI88" s="223">
        <f t="shared" si="38"/>
        <v>0</v>
      </c>
      <c r="AJ88" s="223">
        <f t="shared" si="38"/>
        <v>0</v>
      </c>
      <c r="AK88" s="223">
        <f t="shared" si="38"/>
        <v>0</v>
      </c>
      <c r="AL88" s="223">
        <f t="shared" si="38"/>
        <v>0</v>
      </c>
      <c r="AM88" s="223">
        <f t="shared" si="38"/>
        <v>0</v>
      </c>
      <c r="AN88" s="223">
        <f t="shared" si="38"/>
        <v>0</v>
      </c>
      <c r="AO88" s="223">
        <f t="shared" si="38"/>
        <v>0</v>
      </c>
      <c r="AP88" s="223">
        <f t="shared" si="38"/>
        <v>0</v>
      </c>
      <c r="AQ88" s="223">
        <f t="shared" si="38"/>
        <v>0</v>
      </c>
      <c r="AR88" s="223">
        <f t="shared" si="38"/>
        <v>0</v>
      </c>
      <c r="AS88" s="223">
        <f t="shared" si="38"/>
        <v>0</v>
      </c>
      <c r="AT88" s="223">
        <f t="shared" si="38"/>
        <v>0</v>
      </c>
      <c r="AU88" s="223">
        <f t="shared" si="38"/>
        <v>0</v>
      </c>
      <c r="AV88" s="223">
        <f t="shared" si="38"/>
        <v>0</v>
      </c>
      <c r="AW88" s="223">
        <f t="shared" si="38"/>
        <v>0</v>
      </c>
      <c r="AX88" s="223">
        <f t="shared" si="38"/>
        <v>0</v>
      </c>
      <c r="AY88" s="223">
        <f t="shared" si="38"/>
        <v>0</v>
      </c>
      <c r="AZ88" s="223">
        <f t="shared" si="38"/>
        <v>0</v>
      </c>
      <c r="BA88" s="223">
        <f t="shared" si="38"/>
        <v>0</v>
      </c>
      <c r="BB88" s="223">
        <f t="shared" si="38"/>
        <v>0</v>
      </c>
      <c r="BC88" s="223">
        <f t="shared" si="38"/>
        <v>0</v>
      </c>
      <c r="BD88" s="223">
        <f t="shared" si="38"/>
        <v>0</v>
      </c>
      <c r="BE88" s="223">
        <f t="shared" si="38"/>
        <v>0</v>
      </c>
      <c r="BF88" s="223">
        <f t="shared" si="38"/>
        <v>0</v>
      </c>
      <c r="BG88" s="223">
        <f t="shared" si="38"/>
        <v>0</v>
      </c>
      <c r="BH88" s="223">
        <f t="shared" si="38"/>
        <v>0</v>
      </c>
      <c r="BI88" s="223">
        <f t="shared" si="38"/>
        <v>0</v>
      </c>
      <c r="BJ88" s="223">
        <f t="shared" si="38"/>
        <v>0</v>
      </c>
      <c r="BK88" s="223">
        <f t="shared" si="38"/>
        <v>0</v>
      </c>
      <c r="BL88" s="223">
        <f t="shared" si="38"/>
        <v>0</v>
      </c>
      <c r="BM88" s="223">
        <f t="shared" si="38"/>
        <v>0</v>
      </c>
      <c r="BN88" s="223">
        <f t="shared" si="38"/>
        <v>0</v>
      </c>
      <c r="BO88" s="223">
        <f t="shared" si="38"/>
        <v>0</v>
      </c>
      <c r="BP88" s="223">
        <f t="shared" si="38"/>
        <v>0</v>
      </c>
      <c r="BQ88" s="223">
        <f t="shared" si="38"/>
        <v>0</v>
      </c>
      <c r="BR88" s="223">
        <f t="shared" si="38"/>
        <v>0</v>
      </c>
      <c r="BS88" s="223">
        <f t="shared" si="38"/>
        <v>0</v>
      </c>
      <c r="BT88" s="223">
        <f t="shared" si="38"/>
        <v>0</v>
      </c>
      <c r="BU88" s="223">
        <f t="shared" si="38"/>
        <v>0</v>
      </c>
      <c r="BV88" s="223">
        <f t="shared" si="38"/>
        <v>0</v>
      </c>
      <c r="BW88" s="223">
        <f t="shared" ref="BW88:CA88" si="39" xml:space="preserve"> $F84 * BW85 * BW86 * BW87</f>
        <v>0</v>
      </c>
      <c r="BX88" s="223">
        <f t="shared" si="39"/>
        <v>0</v>
      </c>
      <c r="BY88" s="223">
        <f t="shared" si="39"/>
        <v>0</v>
      </c>
      <c r="BZ88" s="223">
        <f t="shared" si="39"/>
        <v>0</v>
      </c>
      <c r="CA88" s="223">
        <f t="shared" si="39"/>
        <v>0</v>
      </c>
    </row>
    <row r="89" spans="1:79" s="25" customFormat="1">
      <c r="A89" s="9"/>
      <c r="B89" s="1"/>
      <c r="C89" s="51"/>
      <c r="D89" s="24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7"/>
      <c r="AG89" s="327"/>
      <c r="AH89" s="327"/>
      <c r="AI89" s="327"/>
      <c r="AJ89" s="327"/>
      <c r="AK89" s="327"/>
      <c r="AL89" s="327"/>
      <c r="AM89" s="327"/>
      <c r="AN89" s="327"/>
      <c r="AO89" s="327"/>
      <c r="AP89" s="327"/>
      <c r="AQ89" s="327"/>
      <c r="AR89" s="327"/>
      <c r="AS89" s="327"/>
      <c r="AT89" s="327"/>
      <c r="AU89" s="327"/>
      <c r="AV89" s="327"/>
      <c r="AW89" s="327"/>
      <c r="AX89" s="327"/>
      <c r="AY89" s="327"/>
      <c r="AZ89" s="327"/>
      <c r="BA89" s="327"/>
      <c r="BB89" s="327"/>
      <c r="BC89" s="327"/>
      <c r="BD89" s="327"/>
      <c r="BE89" s="327"/>
      <c r="BF89" s="327"/>
      <c r="BG89" s="327"/>
      <c r="BH89" s="327"/>
      <c r="BI89" s="327"/>
      <c r="BJ89" s="327"/>
      <c r="BK89" s="327"/>
      <c r="BL89" s="327"/>
      <c r="BM89" s="327"/>
      <c r="BN89" s="327"/>
      <c r="BO89" s="327"/>
      <c r="BP89" s="327"/>
      <c r="BQ89" s="327"/>
      <c r="BR89" s="327"/>
      <c r="BS89" s="327"/>
      <c r="BT89" s="327"/>
      <c r="BU89" s="327"/>
      <c r="BV89" s="327"/>
      <c r="BW89" s="327"/>
      <c r="BX89" s="327"/>
      <c r="BY89" s="327"/>
      <c r="BZ89" s="327"/>
      <c r="CA89" s="327"/>
    </row>
    <row r="90" spans="1:79" s="25" customFormat="1">
      <c r="A90" s="9"/>
      <c r="B90" s="1"/>
      <c r="C90" s="51"/>
      <c r="D90" s="24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7"/>
      <c r="AV90" s="327"/>
      <c r="AW90" s="327"/>
      <c r="AX90" s="327"/>
      <c r="AY90" s="327"/>
      <c r="AZ90" s="327"/>
      <c r="BA90" s="327"/>
      <c r="BB90" s="327"/>
      <c r="BC90" s="327"/>
      <c r="BD90" s="327"/>
      <c r="BE90" s="327"/>
      <c r="BF90" s="327"/>
      <c r="BG90" s="327"/>
      <c r="BH90" s="327"/>
      <c r="BI90" s="327"/>
      <c r="BJ90" s="327"/>
      <c r="BK90" s="327"/>
      <c r="BL90" s="327"/>
      <c r="BM90" s="327"/>
      <c r="BN90" s="327"/>
      <c r="BO90" s="327"/>
      <c r="BP90" s="327"/>
      <c r="BQ90" s="327"/>
      <c r="BR90" s="327"/>
      <c r="BS90" s="327"/>
      <c r="BT90" s="327"/>
      <c r="BU90" s="327"/>
      <c r="BV90" s="327"/>
      <c r="BW90" s="327"/>
      <c r="BX90" s="327"/>
      <c r="BY90" s="327"/>
      <c r="BZ90" s="327"/>
      <c r="CA90" s="327"/>
    </row>
    <row r="91" spans="1:79" s="25" customFormat="1">
      <c r="A91" s="9" t="s">
        <v>663</v>
      </c>
      <c r="B91" s="1"/>
      <c r="C91" s="51"/>
      <c r="D91" s="24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  <c r="AC91" s="327"/>
      <c r="AD91" s="327"/>
      <c r="AE91" s="327"/>
      <c r="AF91" s="327"/>
      <c r="AG91" s="327"/>
      <c r="AH91" s="327"/>
      <c r="AI91" s="327"/>
      <c r="AJ91" s="327"/>
      <c r="AK91" s="327"/>
      <c r="AL91" s="327"/>
      <c r="AM91" s="327"/>
      <c r="AN91" s="327"/>
      <c r="AO91" s="327"/>
      <c r="AP91" s="327"/>
      <c r="AQ91" s="327"/>
      <c r="AR91" s="327"/>
      <c r="AS91" s="327"/>
      <c r="AT91" s="327"/>
      <c r="AU91" s="327"/>
      <c r="AV91" s="327"/>
      <c r="AW91" s="327"/>
      <c r="AX91" s="327"/>
      <c r="AY91" s="327"/>
      <c r="AZ91" s="327"/>
      <c r="BA91" s="327"/>
      <c r="BB91" s="327"/>
      <c r="BC91" s="327"/>
      <c r="BD91" s="327"/>
      <c r="BE91" s="327"/>
      <c r="BF91" s="327"/>
      <c r="BG91" s="327"/>
      <c r="BH91" s="327"/>
      <c r="BI91" s="327"/>
      <c r="BJ91" s="327"/>
      <c r="BK91" s="327"/>
      <c r="BL91" s="327"/>
      <c r="BM91" s="327"/>
      <c r="BN91" s="327"/>
      <c r="BO91" s="327"/>
      <c r="BP91" s="327"/>
      <c r="BQ91" s="327"/>
      <c r="BR91" s="327"/>
      <c r="BS91" s="327"/>
      <c r="BT91" s="327"/>
      <c r="BU91" s="327"/>
      <c r="BV91" s="327"/>
      <c r="BW91" s="327"/>
      <c r="BX91" s="327"/>
      <c r="BY91" s="327"/>
      <c r="BZ91" s="327"/>
      <c r="CA91" s="327"/>
    </row>
    <row r="92" spans="1:79" s="25" customFormat="1">
      <c r="A92" s="9"/>
      <c r="B92" s="1"/>
      <c r="C92" s="51"/>
      <c r="D92" s="24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27"/>
      <c r="AT92" s="327"/>
      <c r="AU92" s="327"/>
      <c r="AV92" s="327"/>
      <c r="AW92" s="327"/>
      <c r="AX92" s="327"/>
      <c r="AY92" s="327"/>
      <c r="AZ92" s="327"/>
      <c r="BA92" s="327"/>
      <c r="BB92" s="327"/>
      <c r="BC92" s="327"/>
      <c r="BD92" s="327"/>
      <c r="BE92" s="327"/>
      <c r="BF92" s="327"/>
      <c r="BG92" s="327"/>
      <c r="BH92" s="327"/>
      <c r="BI92" s="327"/>
      <c r="BJ92" s="327"/>
      <c r="BK92" s="327"/>
      <c r="BL92" s="327"/>
      <c r="BM92" s="327"/>
      <c r="BN92" s="327"/>
      <c r="BO92" s="327"/>
      <c r="BP92" s="327"/>
      <c r="BQ92" s="327"/>
      <c r="BR92" s="327"/>
      <c r="BS92" s="327"/>
      <c r="BT92" s="327"/>
      <c r="BU92" s="327"/>
      <c r="BV92" s="327"/>
      <c r="BW92" s="327"/>
      <c r="BX92" s="327"/>
      <c r="BY92" s="327"/>
      <c r="BZ92" s="327"/>
      <c r="CA92" s="327"/>
    </row>
    <row r="93" spans="1:79" s="25" customFormat="1">
      <c r="A93" s="9"/>
      <c r="B93" s="1"/>
      <c r="C93" s="51"/>
      <c r="D93" s="24"/>
      <c r="E93" s="670" t="str">
        <f t="shared" ref="E93:AJ93" si="40" xml:space="preserve"> E$12</f>
        <v>Land acqusition cost POS</v>
      </c>
      <c r="F93" s="670">
        <f t="shared" si="40"/>
        <v>0</v>
      </c>
      <c r="G93" s="670" t="str">
        <f t="shared" si="40"/>
        <v>£ MM</v>
      </c>
      <c r="H93" s="670">
        <f t="shared" si="40"/>
        <v>0</v>
      </c>
      <c r="I93" s="670">
        <f t="shared" si="40"/>
        <v>0</v>
      </c>
      <c r="J93" s="670">
        <f t="shared" si="40"/>
        <v>0</v>
      </c>
      <c r="K93" s="670">
        <f t="shared" si="40"/>
        <v>0</v>
      </c>
      <c r="L93" s="670">
        <f t="shared" si="40"/>
        <v>0</v>
      </c>
      <c r="M93" s="670">
        <f t="shared" si="40"/>
        <v>0</v>
      </c>
      <c r="N93" s="670">
        <f t="shared" si="40"/>
        <v>0</v>
      </c>
      <c r="O93" s="670">
        <f t="shared" si="40"/>
        <v>0</v>
      </c>
      <c r="P93" s="670">
        <f t="shared" si="40"/>
        <v>0</v>
      </c>
      <c r="Q93" s="670">
        <f t="shared" si="40"/>
        <v>0</v>
      </c>
      <c r="R93" s="670">
        <f t="shared" si="40"/>
        <v>0</v>
      </c>
      <c r="S93" s="670">
        <f t="shared" si="40"/>
        <v>0</v>
      </c>
      <c r="T93" s="670">
        <f t="shared" si="40"/>
        <v>0</v>
      </c>
      <c r="U93" s="670">
        <f t="shared" si="40"/>
        <v>0</v>
      </c>
      <c r="V93" s="670">
        <f t="shared" si="40"/>
        <v>0</v>
      </c>
      <c r="W93" s="670">
        <f t="shared" si="40"/>
        <v>0</v>
      </c>
      <c r="X93" s="670">
        <f t="shared" si="40"/>
        <v>0</v>
      </c>
      <c r="Y93" s="670">
        <f t="shared" si="40"/>
        <v>0</v>
      </c>
      <c r="Z93" s="670">
        <f t="shared" si="40"/>
        <v>0</v>
      </c>
      <c r="AA93" s="670">
        <f t="shared" si="40"/>
        <v>0</v>
      </c>
      <c r="AB93" s="670">
        <f t="shared" si="40"/>
        <v>0</v>
      </c>
      <c r="AC93" s="670">
        <f t="shared" si="40"/>
        <v>0</v>
      </c>
      <c r="AD93" s="670">
        <f t="shared" si="40"/>
        <v>0</v>
      </c>
      <c r="AE93" s="670">
        <f t="shared" si="40"/>
        <v>0</v>
      </c>
      <c r="AF93" s="670">
        <f t="shared" si="40"/>
        <v>0</v>
      </c>
      <c r="AG93" s="670">
        <f t="shared" si="40"/>
        <v>0</v>
      </c>
      <c r="AH93" s="670">
        <f t="shared" si="40"/>
        <v>0</v>
      </c>
      <c r="AI93" s="670">
        <f t="shared" si="40"/>
        <v>0</v>
      </c>
      <c r="AJ93" s="670">
        <f t="shared" si="40"/>
        <v>0</v>
      </c>
      <c r="AK93" s="670">
        <f t="shared" ref="AK93:BP93" si="41" xml:space="preserve"> AK$12</f>
        <v>0</v>
      </c>
      <c r="AL93" s="670">
        <f t="shared" si="41"/>
        <v>0</v>
      </c>
      <c r="AM93" s="670">
        <f t="shared" si="41"/>
        <v>0</v>
      </c>
      <c r="AN93" s="670">
        <f t="shared" si="41"/>
        <v>0</v>
      </c>
      <c r="AO93" s="670">
        <f t="shared" si="41"/>
        <v>0</v>
      </c>
      <c r="AP93" s="670">
        <f t="shared" si="41"/>
        <v>0</v>
      </c>
      <c r="AQ93" s="670">
        <f t="shared" si="41"/>
        <v>0</v>
      </c>
      <c r="AR93" s="670">
        <f t="shared" si="41"/>
        <v>0</v>
      </c>
      <c r="AS93" s="670">
        <f t="shared" si="41"/>
        <v>0</v>
      </c>
      <c r="AT93" s="670">
        <f t="shared" si="41"/>
        <v>0</v>
      </c>
      <c r="AU93" s="670">
        <f t="shared" si="41"/>
        <v>0</v>
      </c>
      <c r="AV93" s="670">
        <f t="shared" si="41"/>
        <v>0</v>
      </c>
      <c r="AW93" s="670">
        <f t="shared" si="41"/>
        <v>0</v>
      </c>
      <c r="AX93" s="670">
        <f t="shared" si="41"/>
        <v>0</v>
      </c>
      <c r="AY93" s="670">
        <f t="shared" si="41"/>
        <v>0</v>
      </c>
      <c r="AZ93" s="670">
        <f t="shared" si="41"/>
        <v>0</v>
      </c>
      <c r="BA93" s="670">
        <f t="shared" si="41"/>
        <v>0</v>
      </c>
      <c r="BB93" s="670">
        <f t="shared" si="41"/>
        <v>0</v>
      </c>
      <c r="BC93" s="670">
        <f t="shared" si="41"/>
        <v>0</v>
      </c>
      <c r="BD93" s="670">
        <f t="shared" si="41"/>
        <v>0</v>
      </c>
      <c r="BE93" s="670">
        <f t="shared" si="41"/>
        <v>0</v>
      </c>
      <c r="BF93" s="670">
        <f t="shared" si="41"/>
        <v>0</v>
      </c>
      <c r="BG93" s="670">
        <f t="shared" si="41"/>
        <v>0</v>
      </c>
      <c r="BH93" s="670">
        <f t="shared" si="41"/>
        <v>0</v>
      </c>
      <c r="BI93" s="670">
        <f t="shared" si="41"/>
        <v>0</v>
      </c>
      <c r="BJ93" s="670">
        <f t="shared" si="41"/>
        <v>0</v>
      </c>
      <c r="BK93" s="670">
        <f t="shared" si="41"/>
        <v>0</v>
      </c>
      <c r="BL93" s="670">
        <f t="shared" si="41"/>
        <v>0</v>
      </c>
      <c r="BM93" s="670">
        <f t="shared" si="41"/>
        <v>0</v>
      </c>
      <c r="BN93" s="670">
        <f t="shared" si="41"/>
        <v>0</v>
      </c>
      <c r="BO93" s="670">
        <f t="shared" si="41"/>
        <v>0</v>
      </c>
      <c r="BP93" s="670">
        <f t="shared" si="41"/>
        <v>0</v>
      </c>
      <c r="BQ93" s="670">
        <f t="shared" ref="BQ93:CA93" si="42" xml:space="preserve"> BQ$12</f>
        <v>0</v>
      </c>
      <c r="BR93" s="670">
        <f t="shared" si="42"/>
        <v>0</v>
      </c>
      <c r="BS93" s="670">
        <f t="shared" si="42"/>
        <v>0</v>
      </c>
      <c r="BT93" s="670">
        <f t="shared" si="42"/>
        <v>0</v>
      </c>
      <c r="BU93" s="670">
        <f t="shared" si="42"/>
        <v>0</v>
      </c>
      <c r="BV93" s="670">
        <f t="shared" si="42"/>
        <v>0</v>
      </c>
      <c r="BW93" s="670">
        <f t="shared" si="42"/>
        <v>0</v>
      </c>
      <c r="BX93" s="670">
        <f t="shared" si="42"/>
        <v>0</v>
      </c>
      <c r="BY93" s="670">
        <f t="shared" si="42"/>
        <v>0</v>
      </c>
      <c r="BZ93" s="670">
        <f t="shared" si="42"/>
        <v>0</v>
      </c>
      <c r="CA93" s="670">
        <f t="shared" si="42"/>
        <v>0</v>
      </c>
    </row>
    <row r="94" spans="1:79">
      <c r="E94" s="672" t="str">
        <f xml:space="preserve"> E$69</f>
        <v>Construction capital cost</v>
      </c>
      <c r="F94" s="672">
        <f t="shared" ref="F94:BQ94" si="43" xml:space="preserve"> F$69</f>
        <v>0</v>
      </c>
      <c r="G94" s="672" t="str">
        <f t="shared" si="43"/>
        <v>£ MM</v>
      </c>
      <c r="H94" s="672">
        <f t="shared" si="43"/>
        <v>521.27083333333326</v>
      </c>
      <c r="I94" s="672">
        <f t="shared" si="43"/>
        <v>0</v>
      </c>
      <c r="J94" s="672">
        <f t="shared" si="43"/>
        <v>0</v>
      </c>
      <c r="K94" s="672">
        <f t="shared" si="43"/>
        <v>0</v>
      </c>
      <c r="L94" s="672">
        <f t="shared" si="43"/>
        <v>0</v>
      </c>
      <c r="M94" s="672">
        <f t="shared" si="43"/>
        <v>0</v>
      </c>
      <c r="N94" s="672">
        <f t="shared" si="43"/>
        <v>0</v>
      </c>
      <c r="O94" s="672">
        <f t="shared" si="43"/>
        <v>173.51598719186759</v>
      </c>
      <c r="P94" s="672">
        <f t="shared" si="43"/>
        <v>173.87742307073282</v>
      </c>
      <c r="Q94" s="672">
        <f t="shared" si="43"/>
        <v>173.87742307073285</v>
      </c>
      <c r="R94" s="672">
        <f t="shared" si="43"/>
        <v>0</v>
      </c>
      <c r="S94" s="672">
        <f t="shared" si="43"/>
        <v>0</v>
      </c>
      <c r="T94" s="672">
        <f t="shared" si="43"/>
        <v>0</v>
      </c>
      <c r="U94" s="672">
        <f t="shared" si="43"/>
        <v>0</v>
      </c>
      <c r="V94" s="672">
        <f t="shared" si="43"/>
        <v>0</v>
      </c>
      <c r="W94" s="672">
        <f t="shared" si="43"/>
        <v>0</v>
      </c>
      <c r="X94" s="672">
        <f t="shared" si="43"/>
        <v>0</v>
      </c>
      <c r="Y94" s="672">
        <f t="shared" si="43"/>
        <v>0</v>
      </c>
      <c r="Z94" s="672">
        <f t="shared" si="43"/>
        <v>0</v>
      </c>
      <c r="AA94" s="672">
        <f t="shared" si="43"/>
        <v>0</v>
      </c>
      <c r="AB94" s="672">
        <f t="shared" si="43"/>
        <v>0</v>
      </c>
      <c r="AC94" s="672">
        <f t="shared" si="43"/>
        <v>0</v>
      </c>
      <c r="AD94" s="672">
        <f t="shared" si="43"/>
        <v>0</v>
      </c>
      <c r="AE94" s="672">
        <f t="shared" si="43"/>
        <v>0</v>
      </c>
      <c r="AF94" s="672">
        <f t="shared" si="43"/>
        <v>0</v>
      </c>
      <c r="AG94" s="672">
        <f t="shared" si="43"/>
        <v>0</v>
      </c>
      <c r="AH94" s="672">
        <f t="shared" si="43"/>
        <v>0</v>
      </c>
      <c r="AI94" s="672">
        <f t="shared" si="43"/>
        <v>0</v>
      </c>
      <c r="AJ94" s="672">
        <f t="shared" si="43"/>
        <v>0</v>
      </c>
      <c r="AK94" s="672">
        <f t="shared" si="43"/>
        <v>0</v>
      </c>
      <c r="AL94" s="672">
        <f t="shared" si="43"/>
        <v>0</v>
      </c>
      <c r="AM94" s="672">
        <f t="shared" si="43"/>
        <v>0</v>
      </c>
      <c r="AN94" s="672">
        <f t="shared" si="43"/>
        <v>0</v>
      </c>
      <c r="AO94" s="672">
        <f t="shared" si="43"/>
        <v>0</v>
      </c>
      <c r="AP94" s="672">
        <f t="shared" si="43"/>
        <v>0</v>
      </c>
      <c r="AQ94" s="672">
        <f t="shared" si="43"/>
        <v>0</v>
      </c>
      <c r="AR94" s="672">
        <f t="shared" si="43"/>
        <v>0</v>
      </c>
      <c r="AS94" s="672">
        <f t="shared" si="43"/>
        <v>0</v>
      </c>
      <c r="AT94" s="672">
        <f t="shared" si="43"/>
        <v>0</v>
      </c>
      <c r="AU94" s="672">
        <f t="shared" si="43"/>
        <v>0</v>
      </c>
      <c r="AV94" s="672">
        <f t="shared" si="43"/>
        <v>0</v>
      </c>
      <c r="AW94" s="672">
        <f t="shared" si="43"/>
        <v>0</v>
      </c>
      <c r="AX94" s="672">
        <f t="shared" si="43"/>
        <v>0</v>
      </c>
      <c r="AY94" s="672">
        <f t="shared" si="43"/>
        <v>0</v>
      </c>
      <c r="AZ94" s="672">
        <f t="shared" si="43"/>
        <v>0</v>
      </c>
      <c r="BA94" s="672">
        <f t="shared" si="43"/>
        <v>0</v>
      </c>
      <c r="BB94" s="672">
        <f t="shared" si="43"/>
        <v>0</v>
      </c>
      <c r="BC94" s="672">
        <f t="shared" si="43"/>
        <v>0</v>
      </c>
      <c r="BD94" s="672">
        <f t="shared" si="43"/>
        <v>0</v>
      </c>
      <c r="BE94" s="672">
        <f t="shared" si="43"/>
        <v>0</v>
      </c>
      <c r="BF94" s="672">
        <f t="shared" si="43"/>
        <v>0</v>
      </c>
      <c r="BG94" s="672">
        <f t="shared" si="43"/>
        <v>0</v>
      </c>
      <c r="BH94" s="672">
        <f t="shared" si="43"/>
        <v>0</v>
      </c>
      <c r="BI94" s="672">
        <f t="shared" si="43"/>
        <v>0</v>
      </c>
      <c r="BJ94" s="672">
        <f t="shared" si="43"/>
        <v>0</v>
      </c>
      <c r="BK94" s="672">
        <f t="shared" si="43"/>
        <v>0</v>
      </c>
      <c r="BL94" s="672">
        <f t="shared" si="43"/>
        <v>0</v>
      </c>
      <c r="BM94" s="672">
        <f t="shared" si="43"/>
        <v>0</v>
      </c>
      <c r="BN94" s="672">
        <f t="shared" si="43"/>
        <v>0</v>
      </c>
      <c r="BO94" s="672">
        <f t="shared" si="43"/>
        <v>0</v>
      </c>
      <c r="BP94" s="672">
        <f t="shared" si="43"/>
        <v>0</v>
      </c>
      <c r="BQ94" s="672">
        <f t="shared" si="43"/>
        <v>0</v>
      </c>
      <c r="BR94" s="672">
        <f t="shared" ref="BR94:CA94" si="44" xml:space="preserve"> BR$69</f>
        <v>0</v>
      </c>
      <c r="BS94" s="672">
        <f t="shared" si="44"/>
        <v>0</v>
      </c>
      <c r="BT94" s="672">
        <f t="shared" si="44"/>
        <v>0</v>
      </c>
      <c r="BU94" s="672">
        <f t="shared" si="44"/>
        <v>0</v>
      </c>
      <c r="BV94" s="672">
        <f t="shared" si="44"/>
        <v>0</v>
      </c>
      <c r="BW94" s="672">
        <f t="shared" si="44"/>
        <v>0</v>
      </c>
      <c r="BX94" s="672">
        <f t="shared" si="44"/>
        <v>0</v>
      </c>
      <c r="BY94" s="672">
        <f t="shared" si="44"/>
        <v>0</v>
      </c>
      <c r="BZ94" s="672">
        <f t="shared" si="44"/>
        <v>0</v>
      </c>
      <c r="CA94" s="672">
        <f t="shared" si="44"/>
        <v>0</v>
      </c>
    </row>
    <row r="95" spans="1:79">
      <c r="E95" s="672" t="str">
        <f xml:space="preserve"> E$88</f>
        <v>Electrolyser retrofit capital cost POS</v>
      </c>
      <c r="F95" s="672">
        <f t="shared" ref="F95:BQ95" si="45" xml:space="preserve"> F$88</f>
        <v>0</v>
      </c>
      <c r="G95" s="672" t="str">
        <f t="shared" si="45"/>
        <v>£ MM</v>
      </c>
      <c r="H95" s="672">
        <f t="shared" si="45"/>
        <v>0</v>
      </c>
      <c r="I95" s="672">
        <f t="shared" si="45"/>
        <v>0</v>
      </c>
      <c r="J95" s="672">
        <f t="shared" si="45"/>
        <v>0</v>
      </c>
      <c r="K95" s="672">
        <f t="shared" si="45"/>
        <v>0</v>
      </c>
      <c r="L95" s="672">
        <f t="shared" si="45"/>
        <v>0</v>
      </c>
      <c r="M95" s="672">
        <f t="shared" si="45"/>
        <v>0</v>
      </c>
      <c r="N95" s="672">
        <f t="shared" si="45"/>
        <v>0</v>
      </c>
      <c r="O95" s="672">
        <f t="shared" si="45"/>
        <v>0</v>
      </c>
      <c r="P95" s="672">
        <f t="shared" si="45"/>
        <v>0</v>
      </c>
      <c r="Q95" s="672">
        <f t="shared" si="45"/>
        <v>0</v>
      </c>
      <c r="R95" s="672">
        <f t="shared" si="45"/>
        <v>0</v>
      </c>
      <c r="S95" s="672">
        <f t="shared" si="45"/>
        <v>0</v>
      </c>
      <c r="T95" s="672">
        <f t="shared" si="45"/>
        <v>0</v>
      </c>
      <c r="U95" s="672">
        <f t="shared" si="45"/>
        <v>0</v>
      </c>
      <c r="V95" s="672">
        <f t="shared" si="45"/>
        <v>0</v>
      </c>
      <c r="W95" s="672">
        <f t="shared" si="45"/>
        <v>0</v>
      </c>
      <c r="X95" s="672">
        <f t="shared" si="45"/>
        <v>0</v>
      </c>
      <c r="Y95" s="672">
        <f t="shared" si="45"/>
        <v>0</v>
      </c>
      <c r="Z95" s="672">
        <f t="shared" si="45"/>
        <v>0</v>
      </c>
      <c r="AA95" s="672">
        <f t="shared" si="45"/>
        <v>0</v>
      </c>
      <c r="AB95" s="672">
        <f t="shared" si="45"/>
        <v>0</v>
      </c>
      <c r="AC95" s="672">
        <f t="shared" si="45"/>
        <v>0</v>
      </c>
      <c r="AD95" s="672">
        <f t="shared" si="45"/>
        <v>0</v>
      </c>
      <c r="AE95" s="672">
        <f t="shared" si="45"/>
        <v>0</v>
      </c>
      <c r="AF95" s="672">
        <f t="shared" si="45"/>
        <v>0</v>
      </c>
      <c r="AG95" s="672">
        <f t="shared" si="45"/>
        <v>0</v>
      </c>
      <c r="AH95" s="672">
        <f t="shared" si="45"/>
        <v>0</v>
      </c>
      <c r="AI95" s="672">
        <f t="shared" si="45"/>
        <v>0</v>
      </c>
      <c r="AJ95" s="672">
        <f t="shared" si="45"/>
        <v>0</v>
      </c>
      <c r="AK95" s="672">
        <f t="shared" si="45"/>
        <v>0</v>
      </c>
      <c r="AL95" s="672">
        <f t="shared" si="45"/>
        <v>0</v>
      </c>
      <c r="AM95" s="672">
        <f t="shared" si="45"/>
        <v>0</v>
      </c>
      <c r="AN95" s="672">
        <f t="shared" si="45"/>
        <v>0</v>
      </c>
      <c r="AO95" s="672">
        <f t="shared" si="45"/>
        <v>0</v>
      </c>
      <c r="AP95" s="672">
        <f t="shared" si="45"/>
        <v>0</v>
      </c>
      <c r="AQ95" s="672">
        <f t="shared" si="45"/>
        <v>0</v>
      </c>
      <c r="AR95" s="672">
        <f t="shared" si="45"/>
        <v>0</v>
      </c>
      <c r="AS95" s="672">
        <f t="shared" si="45"/>
        <v>0</v>
      </c>
      <c r="AT95" s="672">
        <f t="shared" si="45"/>
        <v>0</v>
      </c>
      <c r="AU95" s="672">
        <f t="shared" si="45"/>
        <v>0</v>
      </c>
      <c r="AV95" s="672">
        <f t="shared" si="45"/>
        <v>0</v>
      </c>
      <c r="AW95" s="672">
        <f t="shared" si="45"/>
        <v>0</v>
      </c>
      <c r="AX95" s="672">
        <f t="shared" si="45"/>
        <v>0</v>
      </c>
      <c r="AY95" s="672">
        <f t="shared" si="45"/>
        <v>0</v>
      </c>
      <c r="AZ95" s="672">
        <f t="shared" si="45"/>
        <v>0</v>
      </c>
      <c r="BA95" s="672">
        <f t="shared" si="45"/>
        <v>0</v>
      </c>
      <c r="BB95" s="672">
        <f t="shared" si="45"/>
        <v>0</v>
      </c>
      <c r="BC95" s="672">
        <f t="shared" si="45"/>
        <v>0</v>
      </c>
      <c r="BD95" s="672">
        <f t="shared" si="45"/>
        <v>0</v>
      </c>
      <c r="BE95" s="672">
        <f t="shared" si="45"/>
        <v>0</v>
      </c>
      <c r="BF95" s="672">
        <f t="shared" si="45"/>
        <v>0</v>
      </c>
      <c r="BG95" s="672">
        <f t="shared" si="45"/>
        <v>0</v>
      </c>
      <c r="BH95" s="672">
        <f t="shared" si="45"/>
        <v>0</v>
      </c>
      <c r="BI95" s="672">
        <f t="shared" si="45"/>
        <v>0</v>
      </c>
      <c r="BJ95" s="672">
        <f t="shared" si="45"/>
        <v>0</v>
      </c>
      <c r="BK95" s="672">
        <f t="shared" si="45"/>
        <v>0</v>
      </c>
      <c r="BL95" s="672">
        <f t="shared" si="45"/>
        <v>0</v>
      </c>
      <c r="BM95" s="672">
        <f t="shared" si="45"/>
        <v>0</v>
      </c>
      <c r="BN95" s="672">
        <f t="shared" si="45"/>
        <v>0</v>
      </c>
      <c r="BO95" s="672">
        <f t="shared" si="45"/>
        <v>0</v>
      </c>
      <c r="BP95" s="672">
        <f t="shared" si="45"/>
        <v>0</v>
      </c>
      <c r="BQ95" s="672">
        <f t="shared" si="45"/>
        <v>0</v>
      </c>
      <c r="BR95" s="672">
        <f t="shared" ref="BR95:CA95" si="46" xml:space="preserve"> BR$88</f>
        <v>0</v>
      </c>
      <c r="BS95" s="672">
        <f t="shared" si="46"/>
        <v>0</v>
      </c>
      <c r="BT95" s="672">
        <f t="shared" si="46"/>
        <v>0</v>
      </c>
      <c r="BU95" s="672">
        <f t="shared" si="46"/>
        <v>0</v>
      </c>
      <c r="BV95" s="672">
        <f t="shared" si="46"/>
        <v>0</v>
      </c>
      <c r="BW95" s="672">
        <f t="shared" si="46"/>
        <v>0</v>
      </c>
      <c r="BX95" s="672">
        <f t="shared" si="46"/>
        <v>0</v>
      </c>
      <c r="BY95" s="672">
        <f t="shared" si="46"/>
        <v>0</v>
      </c>
      <c r="BZ95" s="672">
        <f t="shared" si="46"/>
        <v>0</v>
      </c>
      <c r="CA95" s="672">
        <f t="shared" si="46"/>
        <v>0</v>
      </c>
    </row>
    <row r="96" spans="1:79" s="689" customFormat="1">
      <c r="A96" s="683"/>
      <c r="B96" s="683"/>
      <c r="C96" s="684"/>
      <c r="D96" s="685"/>
      <c r="E96" s="731" t="s">
        <v>148</v>
      </c>
      <c r="F96" s="732"/>
      <c r="G96" s="732" t="s">
        <v>560</v>
      </c>
      <c r="H96" s="732">
        <f xml:space="preserve"> SUM(J96:CA96)</f>
        <v>521.27083333333326</v>
      </c>
      <c r="I96" s="732"/>
      <c r="J96" s="732">
        <f>SUM(J93:J95)</f>
        <v>0</v>
      </c>
      <c r="K96" s="732">
        <f t="shared" ref="K96:BV96" si="47">SUM(K93:K95)</f>
        <v>0</v>
      </c>
      <c r="L96" s="732">
        <f t="shared" si="47"/>
        <v>0</v>
      </c>
      <c r="M96" s="732">
        <f t="shared" si="47"/>
        <v>0</v>
      </c>
      <c r="N96" s="732">
        <f t="shared" si="47"/>
        <v>0</v>
      </c>
      <c r="O96" s="732">
        <f t="shared" si="47"/>
        <v>173.51598719186759</v>
      </c>
      <c r="P96" s="732">
        <f t="shared" si="47"/>
        <v>173.87742307073282</v>
      </c>
      <c r="Q96" s="732">
        <f t="shared" si="47"/>
        <v>173.87742307073285</v>
      </c>
      <c r="R96" s="732">
        <f t="shared" si="47"/>
        <v>0</v>
      </c>
      <c r="S96" s="732">
        <f t="shared" si="47"/>
        <v>0</v>
      </c>
      <c r="T96" s="732">
        <f t="shared" si="47"/>
        <v>0</v>
      </c>
      <c r="U96" s="732">
        <f t="shared" si="47"/>
        <v>0</v>
      </c>
      <c r="V96" s="732">
        <f t="shared" si="47"/>
        <v>0</v>
      </c>
      <c r="W96" s="732">
        <f t="shared" si="47"/>
        <v>0</v>
      </c>
      <c r="X96" s="732">
        <f t="shared" si="47"/>
        <v>0</v>
      </c>
      <c r="Y96" s="732">
        <f t="shared" si="47"/>
        <v>0</v>
      </c>
      <c r="Z96" s="732">
        <f t="shared" si="47"/>
        <v>0</v>
      </c>
      <c r="AA96" s="732">
        <f t="shared" si="47"/>
        <v>0</v>
      </c>
      <c r="AB96" s="732">
        <f t="shared" si="47"/>
        <v>0</v>
      </c>
      <c r="AC96" s="732">
        <f t="shared" si="47"/>
        <v>0</v>
      </c>
      <c r="AD96" s="732">
        <f t="shared" si="47"/>
        <v>0</v>
      </c>
      <c r="AE96" s="732">
        <f t="shared" si="47"/>
        <v>0</v>
      </c>
      <c r="AF96" s="732">
        <f t="shared" si="47"/>
        <v>0</v>
      </c>
      <c r="AG96" s="732">
        <f t="shared" si="47"/>
        <v>0</v>
      </c>
      <c r="AH96" s="732">
        <f t="shared" si="47"/>
        <v>0</v>
      </c>
      <c r="AI96" s="732">
        <f t="shared" si="47"/>
        <v>0</v>
      </c>
      <c r="AJ96" s="732">
        <f t="shared" si="47"/>
        <v>0</v>
      </c>
      <c r="AK96" s="732">
        <f t="shared" si="47"/>
        <v>0</v>
      </c>
      <c r="AL96" s="732">
        <f t="shared" si="47"/>
        <v>0</v>
      </c>
      <c r="AM96" s="732">
        <f t="shared" si="47"/>
        <v>0</v>
      </c>
      <c r="AN96" s="732">
        <f t="shared" si="47"/>
        <v>0</v>
      </c>
      <c r="AO96" s="732">
        <f t="shared" si="47"/>
        <v>0</v>
      </c>
      <c r="AP96" s="732">
        <f t="shared" si="47"/>
        <v>0</v>
      </c>
      <c r="AQ96" s="732">
        <f t="shared" si="47"/>
        <v>0</v>
      </c>
      <c r="AR96" s="732">
        <f t="shared" si="47"/>
        <v>0</v>
      </c>
      <c r="AS96" s="732">
        <f t="shared" si="47"/>
        <v>0</v>
      </c>
      <c r="AT96" s="732">
        <f t="shared" si="47"/>
        <v>0</v>
      </c>
      <c r="AU96" s="732">
        <f t="shared" si="47"/>
        <v>0</v>
      </c>
      <c r="AV96" s="732">
        <f t="shared" si="47"/>
        <v>0</v>
      </c>
      <c r="AW96" s="732">
        <f t="shared" si="47"/>
        <v>0</v>
      </c>
      <c r="AX96" s="732">
        <f t="shared" si="47"/>
        <v>0</v>
      </c>
      <c r="AY96" s="732">
        <f t="shared" si="47"/>
        <v>0</v>
      </c>
      <c r="AZ96" s="732">
        <f t="shared" si="47"/>
        <v>0</v>
      </c>
      <c r="BA96" s="732">
        <f t="shared" si="47"/>
        <v>0</v>
      </c>
      <c r="BB96" s="732">
        <f t="shared" si="47"/>
        <v>0</v>
      </c>
      <c r="BC96" s="732">
        <f t="shared" si="47"/>
        <v>0</v>
      </c>
      <c r="BD96" s="732">
        <f t="shared" si="47"/>
        <v>0</v>
      </c>
      <c r="BE96" s="732">
        <f t="shared" si="47"/>
        <v>0</v>
      </c>
      <c r="BF96" s="732">
        <f t="shared" si="47"/>
        <v>0</v>
      </c>
      <c r="BG96" s="732">
        <f t="shared" si="47"/>
        <v>0</v>
      </c>
      <c r="BH96" s="732">
        <f t="shared" si="47"/>
        <v>0</v>
      </c>
      <c r="BI96" s="732">
        <f t="shared" si="47"/>
        <v>0</v>
      </c>
      <c r="BJ96" s="732">
        <f t="shared" si="47"/>
        <v>0</v>
      </c>
      <c r="BK96" s="732">
        <f t="shared" si="47"/>
        <v>0</v>
      </c>
      <c r="BL96" s="732">
        <f t="shared" si="47"/>
        <v>0</v>
      </c>
      <c r="BM96" s="732">
        <f t="shared" si="47"/>
        <v>0</v>
      </c>
      <c r="BN96" s="732">
        <f t="shared" si="47"/>
        <v>0</v>
      </c>
      <c r="BO96" s="732">
        <f t="shared" si="47"/>
        <v>0</v>
      </c>
      <c r="BP96" s="732">
        <f t="shared" si="47"/>
        <v>0</v>
      </c>
      <c r="BQ96" s="732">
        <f t="shared" si="47"/>
        <v>0</v>
      </c>
      <c r="BR96" s="732">
        <f t="shared" si="47"/>
        <v>0</v>
      </c>
      <c r="BS96" s="732">
        <f t="shared" si="47"/>
        <v>0</v>
      </c>
      <c r="BT96" s="732">
        <f t="shared" si="47"/>
        <v>0</v>
      </c>
      <c r="BU96" s="732">
        <f t="shared" si="47"/>
        <v>0</v>
      </c>
      <c r="BV96" s="732">
        <f t="shared" si="47"/>
        <v>0</v>
      </c>
      <c r="BW96" s="732">
        <f t="shared" ref="BW96:CA96" si="48">SUM(BW93:BW95)</f>
        <v>0</v>
      </c>
      <c r="BX96" s="732">
        <f t="shared" si="48"/>
        <v>0</v>
      </c>
      <c r="BY96" s="732">
        <f t="shared" si="48"/>
        <v>0</v>
      </c>
      <c r="BZ96" s="732">
        <f t="shared" si="48"/>
        <v>0</v>
      </c>
      <c r="CA96" s="732">
        <f t="shared" si="48"/>
        <v>0</v>
      </c>
    </row>
    <row r="97" spans="1:79" s="689" customFormat="1">
      <c r="A97" s="683"/>
      <c r="B97" s="683"/>
      <c r="C97" s="684"/>
      <c r="D97" s="685"/>
      <c r="E97" s="705" t="str">
        <f xml:space="preserve"> LEFT(E96, LEN(E96) - 4)</f>
        <v>Capital expenditure</v>
      </c>
      <c r="F97" s="689" t="s">
        <v>152</v>
      </c>
      <c r="G97" s="689" t="s">
        <v>560</v>
      </c>
      <c r="H97" s="689">
        <f xml:space="preserve"> SUM(J97:CA97)</f>
        <v>-521.27083333333326</v>
      </c>
      <c r="J97" s="693">
        <f t="shared" ref="J97:BU97" si="49" xml:space="preserve"> -1 * J96</f>
        <v>0</v>
      </c>
      <c r="K97" s="693">
        <f t="shared" si="49"/>
        <v>0</v>
      </c>
      <c r="L97" s="693">
        <f t="shared" si="49"/>
        <v>0</v>
      </c>
      <c r="M97" s="693">
        <f t="shared" si="49"/>
        <v>0</v>
      </c>
      <c r="N97" s="693">
        <f t="shared" si="49"/>
        <v>0</v>
      </c>
      <c r="O97" s="693">
        <f t="shared" si="49"/>
        <v>-173.51598719186759</v>
      </c>
      <c r="P97" s="693">
        <f t="shared" si="49"/>
        <v>-173.87742307073282</v>
      </c>
      <c r="Q97" s="693">
        <f t="shared" si="49"/>
        <v>-173.87742307073285</v>
      </c>
      <c r="R97" s="693">
        <f t="shared" si="49"/>
        <v>0</v>
      </c>
      <c r="S97" s="693">
        <f t="shared" si="49"/>
        <v>0</v>
      </c>
      <c r="T97" s="693">
        <f t="shared" si="49"/>
        <v>0</v>
      </c>
      <c r="U97" s="693">
        <f t="shared" si="49"/>
        <v>0</v>
      </c>
      <c r="V97" s="693">
        <f t="shared" si="49"/>
        <v>0</v>
      </c>
      <c r="W97" s="693">
        <f t="shared" si="49"/>
        <v>0</v>
      </c>
      <c r="X97" s="693">
        <f t="shared" si="49"/>
        <v>0</v>
      </c>
      <c r="Y97" s="693">
        <f t="shared" si="49"/>
        <v>0</v>
      </c>
      <c r="Z97" s="693">
        <f t="shared" si="49"/>
        <v>0</v>
      </c>
      <c r="AA97" s="693">
        <f t="shared" si="49"/>
        <v>0</v>
      </c>
      <c r="AB97" s="693">
        <f t="shared" si="49"/>
        <v>0</v>
      </c>
      <c r="AC97" s="693">
        <f t="shared" si="49"/>
        <v>0</v>
      </c>
      <c r="AD97" s="693">
        <f t="shared" si="49"/>
        <v>0</v>
      </c>
      <c r="AE97" s="693">
        <f t="shared" si="49"/>
        <v>0</v>
      </c>
      <c r="AF97" s="693">
        <f t="shared" si="49"/>
        <v>0</v>
      </c>
      <c r="AG97" s="693">
        <f t="shared" si="49"/>
        <v>0</v>
      </c>
      <c r="AH97" s="693">
        <f t="shared" si="49"/>
        <v>0</v>
      </c>
      <c r="AI97" s="693">
        <f t="shared" si="49"/>
        <v>0</v>
      </c>
      <c r="AJ97" s="693">
        <f t="shared" si="49"/>
        <v>0</v>
      </c>
      <c r="AK97" s="693">
        <f t="shared" si="49"/>
        <v>0</v>
      </c>
      <c r="AL97" s="693">
        <f t="shared" si="49"/>
        <v>0</v>
      </c>
      <c r="AM97" s="693">
        <f t="shared" si="49"/>
        <v>0</v>
      </c>
      <c r="AN97" s="693">
        <f t="shared" si="49"/>
        <v>0</v>
      </c>
      <c r="AO97" s="693">
        <f t="shared" si="49"/>
        <v>0</v>
      </c>
      <c r="AP97" s="693">
        <f t="shared" si="49"/>
        <v>0</v>
      </c>
      <c r="AQ97" s="693">
        <f t="shared" si="49"/>
        <v>0</v>
      </c>
      <c r="AR97" s="693">
        <f t="shared" si="49"/>
        <v>0</v>
      </c>
      <c r="AS97" s="693">
        <f t="shared" si="49"/>
        <v>0</v>
      </c>
      <c r="AT97" s="693">
        <f t="shared" si="49"/>
        <v>0</v>
      </c>
      <c r="AU97" s="693">
        <f t="shared" si="49"/>
        <v>0</v>
      </c>
      <c r="AV97" s="693">
        <f t="shared" si="49"/>
        <v>0</v>
      </c>
      <c r="AW97" s="693">
        <f t="shared" si="49"/>
        <v>0</v>
      </c>
      <c r="AX97" s="693">
        <f t="shared" si="49"/>
        <v>0</v>
      </c>
      <c r="AY97" s="693">
        <f t="shared" si="49"/>
        <v>0</v>
      </c>
      <c r="AZ97" s="693">
        <f t="shared" si="49"/>
        <v>0</v>
      </c>
      <c r="BA97" s="693">
        <f t="shared" si="49"/>
        <v>0</v>
      </c>
      <c r="BB97" s="693">
        <f t="shared" si="49"/>
        <v>0</v>
      </c>
      <c r="BC97" s="693">
        <f t="shared" si="49"/>
        <v>0</v>
      </c>
      <c r="BD97" s="693">
        <f t="shared" si="49"/>
        <v>0</v>
      </c>
      <c r="BE97" s="693">
        <f t="shared" si="49"/>
        <v>0</v>
      </c>
      <c r="BF97" s="693">
        <f t="shared" si="49"/>
        <v>0</v>
      </c>
      <c r="BG97" s="693">
        <f t="shared" si="49"/>
        <v>0</v>
      </c>
      <c r="BH97" s="693">
        <f t="shared" si="49"/>
        <v>0</v>
      </c>
      <c r="BI97" s="693">
        <f t="shared" si="49"/>
        <v>0</v>
      </c>
      <c r="BJ97" s="693">
        <f t="shared" si="49"/>
        <v>0</v>
      </c>
      <c r="BK97" s="693">
        <f t="shared" si="49"/>
        <v>0</v>
      </c>
      <c r="BL97" s="693">
        <f t="shared" si="49"/>
        <v>0</v>
      </c>
      <c r="BM97" s="693">
        <f t="shared" si="49"/>
        <v>0</v>
      </c>
      <c r="BN97" s="693">
        <f t="shared" si="49"/>
        <v>0</v>
      </c>
      <c r="BO97" s="693">
        <f t="shared" si="49"/>
        <v>0</v>
      </c>
      <c r="BP97" s="693">
        <f t="shared" si="49"/>
        <v>0</v>
      </c>
      <c r="BQ97" s="693">
        <f t="shared" si="49"/>
        <v>0</v>
      </c>
      <c r="BR97" s="693">
        <f t="shared" si="49"/>
        <v>0</v>
      </c>
      <c r="BS97" s="693">
        <f t="shared" si="49"/>
        <v>0</v>
      </c>
      <c r="BT97" s="693">
        <f t="shared" si="49"/>
        <v>0</v>
      </c>
      <c r="BU97" s="693">
        <f t="shared" si="49"/>
        <v>0</v>
      </c>
      <c r="BV97" s="693">
        <f t="shared" ref="BV97:CA97" si="50" xml:space="preserve"> -1 * BV96</f>
        <v>0</v>
      </c>
      <c r="BW97" s="693">
        <f t="shared" si="50"/>
        <v>0</v>
      </c>
      <c r="BX97" s="693">
        <f t="shared" si="50"/>
        <v>0</v>
      </c>
      <c r="BY97" s="693">
        <f t="shared" si="50"/>
        <v>0</v>
      </c>
      <c r="BZ97" s="693">
        <f t="shared" si="50"/>
        <v>0</v>
      </c>
      <c r="CA97" s="693">
        <f t="shared" si="50"/>
        <v>0</v>
      </c>
    </row>
    <row r="98" spans="1:79"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 s="254"/>
      <c r="BF98" s="254"/>
      <c r="BG98" s="254"/>
      <c r="BH98" s="254"/>
      <c r="BI98" s="254"/>
      <c r="BJ98" s="254"/>
      <c r="BK98" s="254"/>
      <c r="BL98" s="254"/>
      <c r="BM98" s="254"/>
      <c r="BN98" s="254"/>
      <c r="BO98" s="254"/>
      <c r="BP98" s="254"/>
      <c r="BQ98" s="254"/>
      <c r="BR98" s="254"/>
      <c r="BS98" s="254"/>
      <c r="BT98" s="254"/>
      <c r="BU98" s="254"/>
      <c r="BV98" s="254"/>
      <c r="BW98" s="254"/>
      <c r="BX98" s="254"/>
      <c r="BY98" s="254"/>
      <c r="BZ98" s="254"/>
      <c r="CA98" s="254"/>
    </row>
    <row r="99" spans="1:79"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4"/>
      <c r="BP99" s="254"/>
      <c r="BQ99" s="254"/>
      <c r="BR99" s="254"/>
      <c r="BS99" s="254"/>
      <c r="BT99" s="254"/>
      <c r="BU99" s="254"/>
      <c r="BV99" s="254"/>
      <c r="BW99" s="254"/>
      <c r="BX99" s="254"/>
      <c r="BY99" s="254"/>
      <c r="BZ99" s="254"/>
      <c r="CA99" s="254"/>
    </row>
    <row r="100" spans="1:79">
      <c r="A100" s="9" t="s">
        <v>300</v>
      </c>
    </row>
  </sheetData>
  <phoneticPr fontId="3" type="noConversion"/>
  <conditionalFormatting sqref="F3:F4">
    <cfRule type="cellIs" dxfId="177" priority="15" stopIfTrue="1" operator="notEqual">
      <formula>0</formula>
    </cfRule>
    <cfRule type="cellIs" dxfId="176" priority="16" stopIfTrue="1" operator="equal">
      <formula>""</formula>
    </cfRule>
  </conditionalFormatting>
  <conditionalFormatting sqref="F2">
    <cfRule type="cellIs" dxfId="175" priority="17" stopIfTrue="1" operator="notEqual">
      <formula>0</formula>
    </cfRule>
    <cfRule type="cellIs" dxfId="174" priority="18" stopIfTrue="1" operator="equal">
      <formula>""</formula>
    </cfRule>
  </conditionalFormatting>
  <conditionalFormatting sqref="F74">
    <cfRule type="cellIs" dxfId="173" priority="1" stopIfTrue="1" operator="notEqual">
      <formula>0</formula>
    </cfRule>
    <cfRule type="cellIs" dxfId="172" priority="2" stopIfTrue="1" operator="equal">
      <formula>""</formula>
    </cfRule>
  </conditionalFormatting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7" stopIfTrue="1" operator="equal" id="{B8F1A6A6-E4C1-4554-8010-2B096B3738F6}">
            <xm:f>Input!$F$205</xm:f>
            <x14:dxf>
              <fill>
                <patternFill>
                  <bgColor indexed="47"/>
                </patternFill>
              </fill>
            </x14:dxf>
          </x14:cfRule>
          <x14:cfRule type="cellIs" priority="258" stopIfTrue="1" operator="equal" id="{ED2C4E62-ABDA-4910-899B-F3EE1E367E03}">
            <xm:f>Input!$F$206</xm:f>
            <x14:dxf>
              <fill>
                <patternFill>
                  <bgColor indexed="44"/>
                </patternFill>
              </fill>
            </x14:dxf>
          </x14:cfRule>
          <xm:sqref>J3:CA3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outlinePr summaryBelow="0" summaryRight="0"/>
  </sheetPr>
  <dimension ref="A1:CA78"/>
  <sheetViews>
    <sheetView defaultGridColor="0" colorId="22" zoomScale="80" zoomScaleNormal="80" workbookViewId="0">
      <pane xSplit="9" ySplit="5" topLeftCell="J48" activePane="bottomRight" state="frozen"/>
      <selection pane="topRight" activeCell="J1" sqref="J1"/>
      <selection pane="bottomLeft" activeCell="A6" sqref="A6"/>
      <selection pane="bottomRight" activeCell="A75" sqref="A75:XFD75"/>
    </sheetView>
  </sheetViews>
  <sheetFormatPr defaultColWidth="0" defaultRowHeight="12.75"/>
  <cols>
    <col min="1" max="1" width="1.42578125" style="9" customWidth="1"/>
    <col min="2" max="2" width="1.42578125" style="1" customWidth="1"/>
    <col min="3" max="3" width="1.42578125" style="15" customWidth="1"/>
    <col min="4" max="4" width="1.42578125" style="49" customWidth="1"/>
    <col min="5" max="5" width="40.5703125" style="47" customWidth="1"/>
    <col min="6" max="6" width="12.5703125" style="47" customWidth="1"/>
    <col min="7" max="8" width="11.5703125" style="47" customWidth="1"/>
    <col min="9" max="9" width="2.5703125" style="47" customWidth="1"/>
    <col min="10" max="79" width="11.5703125" style="47" customWidth="1"/>
    <col min="80" max="16384" width="0" style="47" hidden="1"/>
  </cols>
  <sheetData>
    <row r="1" spans="1:79" s="4" customFormat="1" ht="26.25">
      <c r="A1" s="64" t="str">
        <f ca="1" xml:space="preserve"> RIGHT(CELL("filename", A1), LEN(CELL("filename", A1)) - SEARCH("]", CELL("filename", A1)))</f>
        <v>WorkCap</v>
      </c>
      <c r="B1" s="1"/>
      <c r="C1" s="51"/>
      <c r="D1" s="3"/>
    </row>
    <row r="2" spans="1:79" s="66" customFormat="1">
      <c r="A2" s="62"/>
      <c r="B2" s="63"/>
      <c r="C2" s="65"/>
      <c r="D2" s="326"/>
      <c r="E2" s="103" t="str">
        <f xml:space="preserve"> Time!E$23</f>
        <v>Model period ending</v>
      </c>
      <c r="F2" s="101">
        <f xml:space="preserve"> Check!$F$9</f>
        <v>0</v>
      </c>
      <c r="G2" s="106" t="s">
        <v>30</v>
      </c>
      <c r="J2" s="66">
        <f xml:space="preserve"> Time!J$23</f>
        <v>44926</v>
      </c>
      <c r="K2" s="66">
        <f xml:space="preserve"> Time!K$23</f>
        <v>45291</v>
      </c>
      <c r="L2" s="66">
        <f xml:space="preserve"> Time!L$23</f>
        <v>45657</v>
      </c>
      <c r="M2" s="66">
        <f xml:space="preserve"> Time!M$23</f>
        <v>46022</v>
      </c>
      <c r="N2" s="66">
        <f xml:space="preserve"> Time!N$23</f>
        <v>46387</v>
      </c>
      <c r="O2" s="66">
        <f xml:space="preserve"> Time!O$23</f>
        <v>46752</v>
      </c>
      <c r="P2" s="66">
        <f xml:space="preserve"> Time!P$23</f>
        <v>47118</v>
      </c>
      <c r="Q2" s="66">
        <f xml:space="preserve"> Time!Q$23</f>
        <v>47483</v>
      </c>
      <c r="R2" s="66">
        <f xml:space="preserve"> Time!R$23</f>
        <v>47848</v>
      </c>
      <c r="S2" s="66">
        <f xml:space="preserve"> Time!S$23</f>
        <v>48213</v>
      </c>
      <c r="T2" s="66">
        <f xml:space="preserve"> Time!T$23</f>
        <v>48579</v>
      </c>
      <c r="U2" s="66">
        <f xml:space="preserve"> Time!U$23</f>
        <v>48944</v>
      </c>
      <c r="V2" s="66">
        <f xml:space="preserve"> Time!V$23</f>
        <v>49309</v>
      </c>
      <c r="W2" s="66">
        <f xml:space="preserve"> Time!W$23</f>
        <v>49674</v>
      </c>
      <c r="X2" s="66">
        <f xml:space="preserve"> Time!X$23</f>
        <v>50040</v>
      </c>
      <c r="Y2" s="66">
        <f xml:space="preserve"> Time!Y$23</f>
        <v>50405</v>
      </c>
      <c r="Z2" s="66">
        <f xml:space="preserve"> Time!Z$23</f>
        <v>50770</v>
      </c>
      <c r="AA2" s="66">
        <f xml:space="preserve"> Time!AA$23</f>
        <v>51135</v>
      </c>
      <c r="AB2" s="66">
        <f xml:space="preserve"> Time!AB$23</f>
        <v>51501</v>
      </c>
      <c r="AC2" s="66">
        <f xml:space="preserve"> Time!AC$23</f>
        <v>51866</v>
      </c>
      <c r="AD2" s="66">
        <f xml:space="preserve"> Time!AD$23</f>
        <v>52231</v>
      </c>
      <c r="AE2" s="66">
        <f xml:space="preserve"> Time!AE$23</f>
        <v>52596</v>
      </c>
      <c r="AF2" s="66">
        <f xml:space="preserve"> Time!AF$23</f>
        <v>52962</v>
      </c>
      <c r="AG2" s="66">
        <f xml:space="preserve"> Time!AG$23</f>
        <v>53327</v>
      </c>
      <c r="AH2" s="66">
        <f xml:space="preserve"> Time!AH$23</f>
        <v>53692</v>
      </c>
      <c r="AI2" s="66">
        <f xml:space="preserve"> Time!AI$23</f>
        <v>54057</v>
      </c>
      <c r="AJ2" s="66">
        <f xml:space="preserve"> Time!AJ$23</f>
        <v>54423</v>
      </c>
      <c r="AK2" s="66">
        <f xml:space="preserve"> Time!AK$23</f>
        <v>54788</v>
      </c>
      <c r="AL2" s="66">
        <f xml:space="preserve"> Time!AL$23</f>
        <v>55153</v>
      </c>
      <c r="AM2" s="66">
        <f xml:space="preserve"> Time!AM$23</f>
        <v>55518</v>
      </c>
      <c r="AN2" s="66">
        <f xml:space="preserve"> Time!AN$23</f>
        <v>55884</v>
      </c>
      <c r="AO2" s="66">
        <f xml:space="preserve"> Time!AO$23</f>
        <v>56249</v>
      </c>
      <c r="AP2" s="66">
        <f xml:space="preserve"> Time!AP$23</f>
        <v>56614</v>
      </c>
      <c r="AQ2" s="66">
        <f xml:space="preserve"> Time!AQ$23</f>
        <v>56979</v>
      </c>
      <c r="AR2" s="66">
        <f xml:space="preserve"> Time!AR$23</f>
        <v>57345</v>
      </c>
      <c r="AS2" s="66">
        <f xml:space="preserve"> Time!AS$23</f>
        <v>57710</v>
      </c>
      <c r="AT2" s="66">
        <f xml:space="preserve"> Time!AT$23</f>
        <v>58075</v>
      </c>
      <c r="AU2" s="66">
        <f xml:space="preserve"> Time!AU$23</f>
        <v>58440</v>
      </c>
      <c r="AV2" s="66">
        <f xml:space="preserve"> Time!AV$23</f>
        <v>58806</v>
      </c>
      <c r="AW2" s="66">
        <f xml:space="preserve"> Time!AW$23</f>
        <v>59171</v>
      </c>
      <c r="AX2" s="66">
        <f xml:space="preserve"> Time!AX$23</f>
        <v>59536</v>
      </c>
      <c r="AY2" s="66">
        <f xml:space="preserve"> Time!AY$23</f>
        <v>59901</v>
      </c>
      <c r="AZ2" s="66">
        <f xml:space="preserve"> Time!AZ$23</f>
        <v>60267</v>
      </c>
      <c r="BA2" s="66">
        <f xml:space="preserve"> Time!BA$23</f>
        <v>60632</v>
      </c>
      <c r="BB2" s="66">
        <f xml:space="preserve"> Time!BB$23</f>
        <v>60997</v>
      </c>
      <c r="BC2" s="66">
        <f xml:space="preserve"> Time!BC$23</f>
        <v>61362</v>
      </c>
      <c r="BD2" s="66">
        <f xml:space="preserve"> Time!BD$23</f>
        <v>61728</v>
      </c>
      <c r="BE2" s="66">
        <f xml:space="preserve"> Time!BE$23</f>
        <v>62093</v>
      </c>
      <c r="BF2" s="66">
        <f xml:space="preserve"> Time!BF$23</f>
        <v>62458</v>
      </c>
      <c r="BG2" s="66">
        <f xml:space="preserve"> Time!BG$23</f>
        <v>62823</v>
      </c>
      <c r="BH2" s="66">
        <f xml:space="preserve"> Time!BH$23</f>
        <v>63189</v>
      </c>
      <c r="BI2" s="66">
        <f xml:space="preserve"> Time!BI$23</f>
        <v>63554</v>
      </c>
      <c r="BJ2" s="66">
        <f xml:space="preserve"> Time!BJ$23</f>
        <v>63919</v>
      </c>
      <c r="BK2" s="66">
        <f xml:space="preserve"> Time!BK$23</f>
        <v>64284</v>
      </c>
      <c r="BL2" s="66">
        <f xml:space="preserve"> Time!BL$23</f>
        <v>64650</v>
      </c>
      <c r="BM2" s="66">
        <f xml:space="preserve"> Time!BM$23</f>
        <v>65015</v>
      </c>
      <c r="BN2" s="66">
        <f xml:space="preserve"> Time!BN$23</f>
        <v>65380</v>
      </c>
      <c r="BO2" s="66">
        <f xml:space="preserve"> Time!BO$23</f>
        <v>65745</v>
      </c>
      <c r="BP2" s="66">
        <f xml:space="preserve"> Time!BP$23</f>
        <v>66111</v>
      </c>
      <c r="BQ2" s="66">
        <f xml:space="preserve"> Time!BQ$23</f>
        <v>66476</v>
      </c>
      <c r="BR2" s="66">
        <f xml:space="preserve"> Time!BR$23</f>
        <v>66841</v>
      </c>
      <c r="BS2" s="66">
        <f xml:space="preserve"> Time!BS$23</f>
        <v>67206</v>
      </c>
      <c r="BT2" s="66">
        <f xml:space="preserve"> Time!BT$23</f>
        <v>67572</v>
      </c>
      <c r="BU2" s="66">
        <f xml:space="preserve"> Time!BU$23</f>
        <v>67937</v>
      </c>
      <c r="BV2" s="66">
        <f xml:space="preserve"> Time!BV$23</f>
        <v>68302</v>
      </c>
      <c r="BW2" s="66">
        <f xml:space="preserve"> Time!BW$23</f>
        <v>68667</v>
      </c>
      <c r="BX2" s="66">
        <f xml:space="preserve"> Time!BX$23</f>
        <v>69033</v>
      </c>
      <c r="BY2" s="66">
        <f xml:space="preserve"> Time!BY$23</f>
        <v>69398</v>
      </c>
      <c r="BZ2" s="66">
        <f xml:space="preserve"> Time!BZ$23</f>
        <v>69763</v>
      </c>
      <c r="CA2" s="66">
        <f xml:space="preserve"> Time!CA$23</f>
        <v>70128</v>
      </c>
    </row>
    <row r="3" spans="1:79">
      <c r="E3" s="47" t="str">
        <f xml:space="preserve"> Time!E$136</f>
        <v>Timeline label</v>
      </c>
      <c r="F3" s="104">
        <f xml:space="preserve"> Track!$J$2</f>
        <v>0</v>
      </c>
      <c r="G3" s="107" t="s">
        <v>32</v>
      </c>
      <c r="J3" s="203" t="str">
        <f xml:space="preserve"> Time!J$136</f>
        <v>FEL</v>
      </c>
      <c r="K3" s="203" t="str">
        <f xml:space="preserve"> Time!K$136</f>
        <v>FEL</v>
      </c>
      <c r="L3" s="203" t="str">
        <f xml:space="preserve"> Time!L$136</f>
        <v>FEL</v>
      </c>
      <c r="M3" s="203" t="str">
        <f xml:space="preserve"> Time!M$136</f>
        <v>FEL</v>
      </c>
      <c r="N3" s="203" t="str">
        <f xml:space="preserve"> Time!N$136</f>
        <v>FEL</v>
      </c>
      <c r="O3" s="203" t="str">
        <f xml:space="preserve"> Time!O$136</f>
        <v>EPC</v>
      </c>
      <c r="P3" s="203" t="str">
        <f xml:space="preserve"> Time!P$136</f>
        <v>EPC</v>
      </c>
      <c r="Q3" s="203" t="str">
        <f xml:space="preserve"> Time!Q$136</f>
        <v>EPC</v>
      </c>
      <c r="R3" s="203" t="str">
        <f xml:space="preserve"> Time!R$136</f>
        <v>Operations</v>
      </c>
      <c r="S3" s="203" t="str">
        <f xml:space="preserve"> Time!S$136</f>
        <v>Operations</v>
      </c>
      <c r="T3" s="203" t="str">
        <f xml:space="preserve"> Time!T$136</f>
        <v>Operations</v>
      </c>
      <c r="U3" s="203" t="str">
        <f xml:space="preserve"> Time!U$136</f>
        <v>Operations</v>
      </c>
      <c r="V3" s="203" t="str">
        <f xml:space="preserve"> Time!V$136</f>
        <v>Operations</v>
      </c>
      <c r="W3" s="203" t="str">
        <f xml:space="preserve"> Time!W$136</f>
        <v>Operations</v>
      </c>
      <c r="X3" s="203" t="str">
        <f xml:space="preserve"> Time!X$136</f>
        <v>Operations</v>
      </c>
      <c r="Y3" s="203" t="str">
        <f xml:space="preserve"> Time!Y$136</f>
        <v>Operations</v>
      </c>
      <c r="Z3" s="203" t="str">
        <f xml:space="preserve"> Time!Z$136</f>
        <v>Operations</v>
      </c>
      <c r="AA3" s="203" t="str">
        <f xml:space="preserve"> Time!AA$136</f>
        <v>Operations</v>
      </c>
      <c r="AB3" s="203" t="str">
        <f xml:space="preserve"> Time!AB$136</f>
        <v>Operations</v>
      </c>
      <c r="AC3" s="203" t="str">
        <f xml:space="preserve"> Time!AC$136</f>
        <v>Operations</v>
      </c>
      <c r="AD3" s="203" t="str">
        <f xml:space="preserve"> Time!AD$136</f>
        <v>Operations</v>
      </c>
      <c r="AE3" s="203" t="str">
        <f xml:space="preserve"> Time!AE$136</f>
        <v>Operations</v>
      </c>
      <c r="AF3" s="203" t="str">
        <f xml:space="preserve"> Time!AF$136</f>
        <v>Operations</v>
      </c>
      <c r="AG3" s="203" t="str">
        <f xml:space="preserve"> Time!AG$136</f>
        <v>Operations</v>
      </c>
      <c r="AH3" s="203" t="str">
        <f xml:space="preserve"> Time!AH$136</f>
        <v>Operations</v>
      </c>
      <c r="AI3" s="203" t="str">
        <f xml:space="preserve"> Time!AI$136</f>
        <v>Operations</v>
      </c>
      <c r="AJ3" s="203" t="str">
        <f xml:space="preserve"> Time!AJ$136</f>
        <v>Operations</v>
      </c>
      <c r="AK3" s="203" t="str">
        <f xml:space="preserve"> Time!AK$136</f>
        <v>Operations</v>
      </c>
      <c r="AL3" s="203" t="str">
        <f xml:space="preserve"> Time!AL$136</f>
        <v>Post-Frcst</v>
      </c>
      <c r="AM3" s="203" t="str">
        <f xml:space="preserve"> Time!AM$136</f>
        <v>Post-Frcst</v>
      </c>
      <c r="AN3" s="203" t="str">
        <f xml:space="preserve"> Time!AN$136</f>
        <v>Post-Frcst</v>
      </c>
      <c r="AO3" s="203" t="str">
        <f xml:space="preserve"> Time!AO$136</f>
        <v>Post-Frcst</v>
      </c>
      <c r="AP3" s="203" t="str">
        <f xml:space="preserve"> Time!AP$136</f>
        <v>Post-Frcst</v>
      </c>
      <c r="AQ3" s="203" t="str">
        <f xml:space="preserve"> Time!AQ$136</f>
        <v>Post-Frcst</v>
      </c>
      <c r="AR3" s="203" t="str">
        <f xml:space="preserve"> Time!AR$136</f>
        <v>Post-Frcst</v>
      </c>
      <c r="AS3" s="203" t="str">
        <f xml:space="preserve"> Time!AS$136</f>
        <v>Post-Frcst</v>
      </c>
      <c r="AT3" s="203" t="str">
        <f xml:space="preserve"> Time!AT$136</f>
        <v>Post-Frcst</v>
      </c>
      <c r="AU3" s="203" t="str">
        <f xml:space="preserve"> Time!AU$136</f>
        <v>Post-Frcst</v>
      </c>
      <c r="AV3" s="203" t="str">
        <f xml:space="preserve"> Time!AV$136</f>
        <v>Post-Frcst</v>
      </c>
      <c r="AW3" s="203" t="str">
        <f xml:space="preserve"> Time!AW$136</f>
        <v>Post-Frcst</v>
      </c>
      <c r="AX3" s="203" t="str">
        <f xml:space="preserve"> Time!AX$136</f>
        <v>Post-Frcst</v>
      </c>
      <c r="AY3" s="203" t="str">
        <f xml:space="preserve"> Time!AY$136</f>
        <v>Post-Frcst</v>
      </c>
      <c r="AZ3" s="203" t="str">
        <f xml:space="preserve"> Time!AZ$136</f>
        <v>Post-Frcst</v>
      </c>
      <c r="BA3" s="203" t="str">
        <f xml:space="preserve"> Time!BA$136</f>
        <v>Post-Frcst</v>
      </c>
      <c r="BB3" s="203" t="str">
        <f xml:space="preserve"> Time!BB$136</f>
        <v>Post-Frcst</v>
      </c>
      <c r="BC3" s="203" t="str">
        <f xml:space="preserve"> Time!BC$136</f>
        <v>Post-Frcst</v>
      </c>
      <c r="BD3" s="203" t="str">
        <f xml:space="preserve"> Time!BD$136</f>
        <v>Post-Frcst</v>
      </c>
      <c r="BE3" s="203" t="str">
        <f xml:space="preserve"> Time!BE$136</f>
        <v>Post-Frcst</v>
      </c>
      <c r="BF3" s="203" t="str">
        <f xml:space="preserve"> Time!BF$136</f>
        <v>Post-Frcst</v>
      </c>
      <c r="BG3" s="203" t="str">
        <f xml:space="preserve"> Time!BG$136</f>
        <v>Post-Frcst</v>
      </c>
      <c r="BH3" s="203" t="str">
        <f xml:space="preserve"> Time!BH$136</f>
        <v>Post-Frcst</v>
      </c>
      <c r="BI3" s="203" t="str">
        <f xml:space="preserve"> Time!BI$136</f>
        <v>Post-Frcst</v>
      </c>
      <c r="BJ3" s="203" t="str">
        <f xml:space="preserve"> Time!BJ$136</f>
        <v>Post-Frcst</v>
      </c>
      <c r="BK3" s="203" t="str">
        <f xml:space="preserve"> Time!BK$136</f>
        <v>Post-Frcst</v>
      </c>
      <c r="BL3" s="203" t="str">
        <f xml:space="preserve"> Time!BL$136</f>
        <v>Post-Frcst</v>
      </c>
      <c r="BM3" s="203" t="str">
        <f xml:space="preserve"> Time!BM$136</f>
        <v>Post-Frcst</v>
      </c>
      <c r="BN3" s="203" t="str">
        <f xml:space="preserve"> Time!BN$136</f>
        <v>Post-Frcst</v>
      </c>
      <c r="BO3" s="203" t="str">
        <f xml:space="preserve"> Time!BO$136</f>
        <v>Post-Frcst</v>
      </c>
      <c r="BP3" s="203" t="str">
        <f xml:space="preserve"> Time!BP$136</f>
        <v>Post-Frcst</v>
      </c>
      <c r="BQ3" s="203" t="str">
        <f xml:space="preserve"> Time!BQ$136</f>
        <v>Post-Frcst</v>
      </c>
      <c r="BR3" s="203" t="str">
        <f xml:space="preserve"> Time!BR$136</f>
        <v>Post-Frcst</v>
      </c>
      <c r="BS3" s="203" t="str">
        <f xml:space="preserve"> Time!BS$136</f>
        <v>Post-Frcst</v>
      </c>
      <c r="BT3" s="203" t="str">
        <f xml:space="preserve"> Time!BT$136</f>
        <v>Post-Frcst</v>
      </c>
      <c r="BU3" s="203" t="str">
        <f xml:space="preserve"> Time!BU$136</f>
        <v>Post-Frcst</v>
      </c>
      <c r="BV3" s="203" t="str">
        <f xml:space="preserve"> Time!BV$136</f>
        <v>Post-Frcst</v>
      </c>
      <c r="BW3" s="203" t="str">
        <f xml:space="preserve"> Time!BW$136</f>
        <v>Post-Frcst</v>
      </c>
      <c r="BX3" s="203" t="str">
        <f xml:space="preserve"> Time!BX$136</f>
        <v>Post-Frcst</v>
      </c>
      <c r="BY3" s="203" t="str">
        <f xml:space="preserve"> Time!BY$136</f>
        <v>Post-Frcst</v>
      </c>
      <c r="BZ3" s="203" t="str">
        <f xml:space="preserve"> Time!BZ$136</f>
        <v>Post-Frcst</v>
      </c>
      <c r="CA3" s="203" t="str">
        <f xml:space="preserve"> Time!CA$136</f>
        <v>Post-Frcst</v>
      </c>
    </row>
    <row r="4" spans="1:79" s="4" customFormat="1">
      <c r="A4" s="9"/>
      <c r="B4" s="1"/>
      <c r="C4" s="51"/>
      <c r="D4" s="3"/>
      <c r="E4" s="4" t="str">
        <f xml:space="preserve"> Time!E$33</f>
        <v>Financial year ending</v>
      </c>
      <c r="F4" s="104">
        <f xml:space="preserve"> Check!$F$32</f>
        <v>0</v>
      </c>
      <c r="G4" s="107" t="s">
        <v>31</v>
      </c>
      <c r="J4" s="92">
        <f xml:space="preserve"> Time!J$33</f>
        <v>2022</v>
      </c>
      <c r="K4" s="92">
        <f xml:space="preserve"> Time!K$33</f>
        <v>2023</v>
      </c>
      <c r="L4" s="92">
        <f xml:space="preserve"> Time!L$33</f>
        <v>2024</v>
      </c>
      <c r="M4" s="92">
        <f xml:space="preserve"> Time!M$33</f>
        <v>2025</v>
      </c>
      <c r="N4" s="92">
        <f xml:space="preserve"> Time!N$33</f>
        <v>2026</v>
      </c>
      <c r="O4" s="92">
        <f xml:space="preserve"> Time!O$33</f>
        <v>2027</v>
      </c>
      <c r="P4" s="92">
        <f xml:space="preserve"> Time!P$33</f>
        <v>2028</v>
      </c>
      <c r="Q4" s="92">
        <f xml:space="preserve"> Time!Q$33</f>
        <v>2029</v>
      </c>
      <c r="R4" s="92">
        <f xml:space="preserve"> Time!R$33</f>
        <v>2030</v>
      </c>
      <c r="S4" s="92">
        <f xml:space="preserve"> Time!S$33</f>
        <v>2031</v>
      </c>
      <c r="T4" s="92">
        <f xml:space="preserve"> Time!T$33</f>
        <v>2032</v>
      </c>
      <c r="U4" s="92">
        <f xml:space="preserve"> Time!U$33</f>
        <v>2033</v>
      </c>
      <c r="V4" s="92">
        <f xml:space="preserve"> Time!V$33</f>
        <v>2034</v>
      </c>
      <c r="W4" s="92">
        <f xml:space="preserve"> Time!W$33</f>
        <v>2035</v>
      </c>
      <c r="X4" s="92">
        <f xml:space="preserve"> Time!X$33</f>
        <v>2036</v>
      </c>
      <c r="Y4" s="92">
        <f xml:space="preserve"> Time!Y$33</f>
        <v>2037</v>
      </c>
      <c r="Z4" s="92">
        <f xml:space="preserve"> Time!Z$33</f>
        <v>2038</v>
      </c>
      <c r="AA4" s="92">
        <f xml:space="preserve"> Time!AA$33</f>
        <v>2039</v>
      </c>
      <c r="AB4" s="92">
        <f xml:space="preserve"> Time!AB$33</f>
        <v>2040</v>
      </c>
      <c r="AC4" s="92">
        <f xml:space="preserve"> Time!AC$33</f>
        <v>2041</v>
      </c>
      <c r="AD4" s="92">
        <f xml:space="preserve"> Time!AD$33</f>
        <v>2042</v>
      </c>
      <c r="AE4" s="92">
        <f xml:space="preserve"> Time!AE$33</f>
        <v>2043</v>
      </c>
      <c r="AF4" s="92">
        <f xml:space="preserve"> Time!AF$33</f>
        <v>2044</v>
      </c>
      <c r="AG4" s="92">
        <f xml:space="preserve"> Time!AG$33</f>
        <v>2045</v>
      </c>
      <c r="AH4" s="92">
        <f xml:space="preserve"> Time!AH$33</f>
        <v>2046</v>
      </c>
      <c r="AI4" s="92">
        <f xml:space="preserve"> Time!AI$33</f>
        <v>2047</v>
      </c>
      <c r="AJ4" s="92">
        <f xml:space="preserve"> Time!AJ$33</f>
        <v>2048</v>
      </c>
      <c r="AK4" s="92">
        <f xml:space="preserve"> Time!AK$33</f>
        <v>2049</v>
      </c>
      <c r="AL4" s="92">
        <f xml:space="preserve"> Time!AL$33</f>
        <v>2050</v>
      </c>
      <c r="AM4" s="92">
        <f xml:space="preserve"> Time!AM$33</f>
        <v>2051</v>
      </c>
      <c r="AN4" s="92">
        <f xml:space="preserve"> Time!AN$33</f>
        <v>2052</v>
      </c>
      <c r="AO4" s="92">
        <f xml:space="preserve"> Time!AO$33</f>
        <v>2053</v>
      </c>
      <c r="AP4" s="92">
        <f xml:space="preserve"> Time!AP$33</f>
        <v>2054</v>
      </c>
      <c r="AQ4" s="92">
        <f xml:space="preserve"> Time!AQ$33</f>
        <v>2055</v>
      </c>
      <c r="AR4" s="92">
        <f xml:space="preserve"> Time!AR$33</f>
        <v>2056</v>
      </c>
      <c r="AS4" s="92">
        <f xml:space="preserve"> Time!AS$33</f>
        <v>2057</v>
      </c>
      <c r="AT4" s="92">
        <f xml:space="preserve"> Time!AT$33</f>
        <v>2058</v>
      </c>
      <c r="AU4" s="92">
        <f xml:space="preserve"> Time!AU$33</f>
        <v>2059</v>
      </c>
      <c r="AV4" s="92">
        <f xml:space="preserve"> Time!AV$33</f>
        <v>2060</v>
      </c>
      <c r="AW4" s="92">
        <f xml:space="preserve"> Time!AW$33</f>
        <v>2061</v>
      </c>
      <c r="AX4" s="92">
        <f xml:space="preserve"> Time!AX$33</f>
        <v>2062</v>
      </c>
      <c r="AY4" s="92">
        <f xml:space="preserve"> Time!AY$33</f>
        <v>2063</v>
      </c>
      <c r="AZ4" s="92">
        <f xml:space="preserve"> Time!AZ$33</f>
        <v>2064</v>
      </c>
      <c r="BA4" s="92">
        <f xml:space="preserve"> Time!BA$33</f>
        <v>2065</v>
      </c>
      <c r="BB4" s="92">
        <f xml:space="preserve"> Time!BB$33</f>
        <v>2066</v>
      </c>
      <c r="BC4" s="92">
        <f xml:space="preserve"> Time!BC$33</f>
        <v>2067</v>
      </c>
      <c r="BD4" s="92">
        <f xml:space="preserve"> Time!BD$33</f>
        <v>2068</v>
      </c>
      <c r="BE4" s="92">
        <f xml:space="preserve"> Time!BE$33</f>
        <v>2069</v>
      </c>
      <c r="BF4" s="92">
        <f xml:space="preserve"> Time!BF$33</f>
        <v>2070</v>
      </c>
      <c r="BG4" s="92">
        <f xml:space="preserve"> Time!BG$33</f>
        <v>2071</v>
      </c>
      <c r="BH4" s="92">
        <f xml:space="preserve"> Time!BH$33</f>
        <v>2072</v>
      </c>
      <c r="BI4" s="92">
        <f xml:space="preserve"> Time!BI$33</f>
        <v>2073</v>
      </c>
      <c r="BJ4" s="92">
        <f xml:space="preserve"> Time!BJ$33</f>
        <v>2074</v>
      </c>
      <c r="BK4" s="92">
        <f xml:space="preserve"> Time!BK$33</f>
        <v>2075</v>
      </c>
      <c r="BL4" s="92">
        <f xml:space="preserve"> Time!BL$33</f>
        <v>2076</v>
      </c>
      <c r="BM4" s="92">
        <f xml:space="preserve"> Time!BM$33</f>
        <v>2077</v>
      </c>
      <c r="BN4" s="92">
        <f xml:space="preserve"> Time!BN$33</f>
        <v>2078</v>
      </c>
      <c r="BO4" s="92">
        <f xml:space="preserve"> Time!BO$33</f>
        <v>2079</v>
      </c>
      <c r="BP4" s="92">
        <f xml:space="preserve"> Time!BP$33</f>
        <v>2080</v>
      </c>
      <c r="BQ4" s="92">
        <f xml:space="preserve"> Time!BQ$33</f>
        <v>2081</v>
      </c>
      <c r="BR4" s="92">
        <f xml:space="preserve"> Time!BR$33</f>
        <v>2082</v>
      </c>
      <c r="BS4" s="92">
        <f xml:space="preserve"> Time!BS$33</f>
        <v>2083</v>
      </c>
      <c r="BT4" s="92">
        <f xml:space="preserve"> Time!BT$33</f>
        <v>2084</v>
      </c>
      <c r="BU4" s="92">
        <f xml:space="preserve"> Time!BU$33</f>
        <v>2085</v>
      </c>
      <c r="BV4" s="92">
        <f xml:space="preserve"> Time!BV$33</f>
        <v>2086</v>
      </c>
      <c r="BW4" s="92">
        <f xml:space="preserve"> Time!BW$33</f>
        <v>2087</v>
      </c>
      <c r="BX4" s="92">
        <f xml:space="preserve"> Time!BX$33</f>
        <v>2088</v>
      </c>
      <c r="BY4" s="92">
        <f xml:space="preserve"> Time!BY$33</f>
        <v>2089</v>
      </c>
      <c r="BZ4" s="92">
        <f xml:space="preserve"> Time!BZ$33</f>
        <v>2090</v>
      </c>
      <c r="CA4" s="92">
        <f xml:space="preserve"> Time!CA$33</f>
        <v>2091</v>
      </c>
    </row>
    <row r="5" spans="1:79" s="4" customFormat="1">
      <c r="A5" s="9"/>
      <c r="B5" s="1"/>
      <c r="C5" s="51"/>
      <c r="D5" s="3"/>
      <c r="E5" s="4" t="str">
        <f xml:space="preserve"> Time!E$10</f>
        <v>Model column counter</v>
      </c>
      <c r="F5" s="9" t="s">
        <v>25</v>
      </c>
      <c r="G5" s="9" t="s">
        <v>23</v>
      </c>
      <c r="H5" s="9" t="s">
        <v>24</v>
      </c>
      <c r="J5" s="4">
        <f xml:space="preserve"> Time!J$10</f>
        <v>1</v>
      </c>
      <c r="K5" s="4">
        <f xml:space="preserve"> Time!K$10</f>
        <v>2</v>
      </c>
      <c r="L5" s="4">
        <f xml:space="preserve"> Time!L$10</f>
        <v>3</v>
      </c>
      <c r="M5" s="4">
        <f xml:space="preserve"> Time!M$10</f>
        <v>4</v>
      </c>
      <c r="N5" s="4">
        <f xml:space="preserve"> Time!N$10</f>
        <v>5</v>
      </c>
      <c r="O5" s="4">
        <f xml:space="preserve"> Time!O$10</f>
        <v>6</v>
      </c>
      <c r="P5" s="4">
        <f xml:space="preserve"> Time!P$10</f>
        <v>7</v>
      </c>
      <c r="Q5" s="4">
        <f xml:space="preserve"> Time!Q$10</f>
        <v>8</v>
      </c>
      <c r="R5" s="4">
        <f xml:space="preserve"> Time!R$10</f>
        <v>9</v>
      </c>
      <c r="S5" s="4">
        <f xml:space="preserve"> Time!S$10</f>
        <v>10</v>
      </c>
      <c r="T5" s="4">
        <f xml:space="preserve"> Time!T$10</f>
        <v>11</v>
      </c>
      <c r="U5" s="4">
        <f xml:space="preserve"> Time!U$10</f>
        <v>12</v>
      </c>
      <c r="V5" s="4">
        <f xml:space="preserve"> Time!V$10</f>
        <v>13</v>
      </c>
      <c r="W5" s="4">
        <f xml:space="preserve"> Time!W$10</f>
        <v>14</v>
      </c>
      <c r="X5" s="4">
        <f xml:space="preserve"> Time!X$10</f>
        <v>15</v>
      </c>
      <c r="Y5" s="4">
        <f xml:space="preserve"> Time!Y$10</f>
        <v>16</v>
      </c>
      <c r="Z5" s="4">
        <f xml:space="preserve"> Time!Z$10</f>
        <v>17</v>
      </c>
      <c r="AA5" s="4">
        <f xml:space="preserve"> Time!AA$10</f>
        <v>18</v>
      </c>
      <c r="AB5" s="4">
        <f xml:space="preserve"> Time!AB$10</f>
        <v>19</v>
      </c>
      <c r="AC5" s="4">
        <f xml:space="preserve"> Time!AC$10</f>
        <v>20</v>
      </c>
      <c r="AD5" s="4">
        <f xml:space="preserve"> Time!AD$10</f>
        <v>21</v>
      </c>
      <c r="AE5" s="4">
        <f xml:space="preserve"> Time!AE$10</f>
        <v>22</v>
      </c>
      <c r="AF5" s="4">
        <f xml:space="preserve"> Time!AF$10</f>
        <v>23</v>
      </c>
      <c r="AG5" s="4">
        <f xml:space="preserve"> Time!AG$10</f>
        <v>24</v>
      </c>
      <c r="AH5" s="4">
        <f xml:space="preserve"> Time!AH$10</f>
        <v>25</v>
      </c>
      <c r="AI5" s="4">
        <f xml:space="preserve"> Time!AI$10</f>
        <v>26</v>
      </c>
      <c r="AJ5" s="4">
        <f xml:space="preserve"> Time!AJ$10</f>
        <v>27</v>
      </c>
      <c r="AK5" s="4">
        <f xml:space="preserve"> Time!AK$10</f>
        <v>28</v>
      </c>
      <c r="AL5" s="4">
        <f xml:space="preserve"> Time!AL$10</f>
        <v>29</v>
      </c>
      <c r="AM5" s="4">
        <f xml:space="preserve"> Time!AM$10</f>
        <v>30</v>
      </c>
      <c r="AN5" s="4">
        <f xml:space="preserve"> Time!AN$10</f>
        <v>31</v>
      </c>
      <c r="AO5" s="4">
        <f xml:space="preserve"> Time!AO$10</f>
        <v>32</v>
      </c>
      <c r="AP5" s="4">
        <f xml:space="preserve"> Time!AP$10</f>
        <v>33</v>
      </c>
      <c r="AQ5" s="4">
        <f xml:space="preserve"> Time!AQ$10</f>
        <v>34</v>
      </c>
      <c r="AR5" s="4">
        <f xml:space="preserve"> Time!AR$10</f>
        <v>35</v>
      </c>
      <c r="AS5" s="4">
        <f xml:space="preserve"> Time!AS$10</f>
        <v>36</v>
      </c>
      <c r="AT5" s="4">
        <f xml:space="preserve"> Time!AT$10</f>
        <v>37</v>
      </c>
      <c r="AU5" s="4">
        <f xml:space="preserve"> Time!AU$10</f>
        <v>38</v>
      </c>
      <c r="AV5" s="4">
        <f xml:space="preserve"> Time!AV$10</f>
        <v>39</v>
      </c>
      <c r="AW5" s="4">
        <f xml:space="preserve"> Time!AW$10</f>
        <v>40</v>
      </c>
      <c r="AX5" s="4">
        <f xml:space="preserve"> Time!AX$10</f>
        <v>41</v>
      </c>
      <c r="AY5" s="4">
        <f xml:space="preserve"> Time!AY$10</f>
        <v>42</v>
      </c>
      <c r="AZ5" s="4">
        <f xml:space="preserve"> Time!AZ$10</f>
        <v>43</v>
      </c>
      <c r="BA5" s="4">
        <f xml:space="preserve"> Time!BA$10</f>
        <v>44</v>
      </c>
      <c r="BB5" s="4">
        <f xml:space="preserve"> Time!BB$10</f>
        <v>45</v>
      </c>
      <c r="BC5" s="4">
        <f xml:space="preserve"> Time!BC$10</f>
        <v>46</v>
      </c>
      <c r="BD5" s="4">
        <f xml:space="preserve"> Time!BD$10</f>
        <v>47</v>
      </c>
      <c r="BE5" s="4">
        <f xml:space="preserve"> Time!BE$10</f>
        <v>48</v>
      </c>
      <c r="BF5" s="4">
        <f xml:space="preserve"> Time!BF$10</f>
        <v>49</v>
      </c>
      <c r="BG5" s="4">
        <f xml:space="preserve"> Time!BG$10</f>
        <v>50</v>
      </c>
      <c r="BH5" s="4">
        <f xml:space="preserve"> Time!BH$10</f>
        <v>51</v>
      </c>
      <c r="BI5" s="4">
        <f xml:space="preserve"> Time!BI$10</f>
        <v>52</v>
      </c>
      <c r="BJ5" s="4">
        <f xml:space="preserve"> Time!BJ$10</f>
        <v>53</v>
      </c>
      <c r="BK5" s="4">
        <f xml:space="preserve"> Time!BK$10</f>
        <v>54</v>
      </c>
      <c r="BL5" s="4">
        <f xml:space="preserve"> Time!BL$10</f>
        <v>55</v>
      </c>
      <c r="BM5" s="4">
        <f xml:space="preserve"> Time!BM$10</f>
        <v>56</v>
      </c>
      <c r="BN5" s="4">
        <f xml:space="preserve"> Time!BN$10</f>
        <v>57</v>
      </c>
      <c r="BO5" s="4">
        <f xml:space="preserve"> Time!BO$10</f>
        <v>58</v>
      </c>
      <c r="BP5" s="4">
        <f xml:space="preserve"> Time!BP$10</f>
        <v>59</v>
      </c>
      <c r="BQ5" s="4">
        <f xml:space="preserve"> Time!BQ$10</f>
        <v>60</v>
      </c>
      <c r="BR5" s="4">
        <f xml:space="preserve"> Time!BR$10</f>
        <v>61</v>
      </c>
      <c r="BS5" s="4">
        <f xml:space="preserve"> Time!BS$10</f>
        <v>62</v>
      </c>
      <c r="BT5" s="4">
        <f xml:space="preserve"> Time!BT$10</f>
        <v>63</v>
      </c>
      <c r="BU5" s="4">
        <f xml:space="preserve"> Time!BU$10</f>
        <v>64</v>
      </c>
      <c r="BV5" s="4">
        <f xml:space="preserve"> Time!BV$10</f>
        <v>65</v>
      </c>
      <c r="BW5" s="4">
        <f xml:space="preserve"> Time!BW$10</f>
        <v>66</v>
      </c>
      <c r="BX5" s="4">
        <f xml:space="preserve"> Time!BX$10</f>
        <v>67</v>
      </c>
      <c r="BY5" s="4">
        <f xml:space="preserve"> Time!BY$10</f>
        <v>68</v>
      </c>
      <c r="BZ5" s="4">
        <f xml:space="preserve"> Time!BZ$10</f>
        <v>69</v>
      </c>
      <c r="CA5" s="4">
        <f xml:space="preserve"> Time!CA$10</f>
        <v>70</v>
      </c>
    </row>
    <row r="7" spans="1:79">
      <c r="A7" s="76" t="s">
        <v>149</v>
      </c>
    </row>
    <row r="9" spans="1:79">
      <c r="B9" s="1" t="s">
        <v>154</v>
      </c>
    </row>
    <row r="10" spans="1:79">
      <c r="E10" s="310" t="str">
        <f xml:space="preserve"> Input!E$115</f>
        <v>Accounts receivable days</v>
      </c>
      <c r="F10" s="310">
        <f xml:space="preserve"> Input!F$115</f>
        <v>0</v>
      </c>
      <c r="G10" s="310" t="str">
        <f xml:space="preserve"> Input!G$115</f>
        <v>days</v>
      </c>
    </row>
    <row r="11" spans="1:79">
      <c r="E11" s="314" t="str">
        <f xml:space="preserve"> Time!E$27</f>
        <v>Days in model period</v>
      </c>
      <c r="F11" s="314">
        <f xml:space="preserve"> Time!F$27</f>
        <v>0</v>
      </c>
      <c r="G11" s="314" t="str">
        <f xml:space="preserve"> Time!G$27</f>
        <v>days</v>
      </c>
      <c r="H11" s="314">
        <f xml:space="preserve"> Time!H$27</f>
        <v>0</v>
      </c>
      <c r="I11" s="314">
        <f xml:space="preserve"> Time!I$27</f>
        <v>0</v>
      </c>
      <c r="J11" s="314">
        <f xml:space="preserve"> Time!J$27</f>
        <v>365</v>
      </c>
      <c r="K11" s="314">
        <f xml:space="preserve"> Time!K$27</f>
        <v>365</v>
      </c>
      <c r="L11" s="314">
        <f xml:space="preserve"> Time!L$27</f>
        <v>366</v>
      </c>
      <c r="M11" s="314">
        <f xml:space="preserve"> Time!M$27</f>
        <v>365</v>
      </c>
      <c r="N11" s="314">
        <f xml:space="preserve"> Time!N$27</f>
        <v>365</v>
      </c>
      <c r="O11" s="314">
        <f xml:space="preserve"> Time!O$27</f>
        <v>365</v>
      </c>
      <c r="P11" s="314">
        <f xml:space="preserve"> Time!P$27</f>
        <v>366</v>
      </c>
      <c r="Q11" s="314">
        <f xml:space="preserve"> Time!Q$27</f>
        <v>365</v>
      </c>
      <c r="R11" s="314">
        <f xml:space="preserve"> Time!R$27</f>
        <v>365</v>
      </c>
      <c r="S11" s="314">
        <f xml:space="preserve"> Time!S$27</f>
        <v>365</v>
      </c>
      <c r="T11" s="314">
        <f xml:space="preserve"> Time!T$27</f>
        <v>366</v>
      </c>
      <c r="U11" s="314">
        <f xml:space="preserve"> Time!U$27</f>
        <v>365</v>
      </c>
      <c r="V11" s="314">
        <f xml:space="preserve"> Time!V$27</f>
        <v>365</v>
      </c>
      <c r="W11" s="314">
        <f xml:space="preserve"> Time!W$27</f>
        <v>365</v>
      </c>
      <c r="X11" s="314">
        <f xml:space="preserve"> Time!X$27</f>
        <v>366</v>
      </c>
      <c r="Y11" s="314">
        <f xml:space="preserve"> Time!Y$27</f>
        <v>365</v>
      </c>
      <c r="Z11" s="314">
        <f xml:space="preserve"> Time!Z$27</f>
        <v>365</v>
      </c>
      <c r="AA11" s="314">
        <f xml:space="preserve"> Time!AA$27</f>
        <v>365</v>
      </c>
      <c r="AB11" s="314">
        <f xml:space="preserve"> Time!AB$27</f>
        <v>366</v>
      </c>
      <c r="AC11" s="314">
        <f xml:space="preserve"> Time!AC$27</f>
        <v>365</v>
      </c>
      <c r="AD11" s="314">
        <f xml:space="preserve"> Time!AD$27</f>
        <v>365</v>
      </c>
      <c r="AE11" s="314">
        <f xml:space="preserve"> Time!AE$27</f>
        <v>365</v>
      </c>
      <c r="AF11" s="314">
        <f xml:space="preserve"> Time!AF$27</f>
        <v>366</v>
      </c>
      <c r="AG11" s="314">
        <f xml:space="preserve"> Time!AG$27</f>
        <v>365</v>
      </c>
      <c r="AH11" s="314">
        <f xml:space="preserve"> Time!AH$27</f>
        <v>365</v>
      </c>
      <c r="AI11" s="314">
        <f xml:space="preserve"> Time!AI$27</f>
        <v>365</v>
      </c>
      <c r="AJ11" s="314">
        <f xml:space="preserve"> Time!AJ$27</f>
        <v>366</v>
      </c>
      <c r="AK11" s="314">
        <f xml:space="preserve"> Time!AK$27</f>
        <v>365</v>
      </c>
      <c r="AL11" s="314">
        <f xml:space="preserve"> Time!AL$27</f>
        <v>365</v>
      </c>
      <c r="AM11" s="314">
        <f xml:space="preserve"> Time!AM$27</f>
        <v>365</v>
      </c>
      <c r="AN11" s="314">
        <f xml:space="preserve"> Time!AN$27</f>
        <v>366</v>
      </c>
      <c r="AO11" s="314">
        <f xml:space="preserve"> Time!AO$27</f>
        <v>365</v>
      </c>
      <c r="AP11" s="314">
        <f xml:space="preserve"> Time!AP$27</f>
        <v>365</v>
      </c>
      <c r="AQ11" s="314">
        <f xml:space="preserve"> Time!AQ$27</f>
        <v>365</v>
      </c>
      <c r="AR11" s="314">
        <f xml:space="preserve"> Time!AR$27</f>
        <v>366</v>
      </c>
      <c r="AS11" s="314">
        <f xml:space="preserve"> Time!AS$27</f>
        <v>365</v>
      </c>
      <c r="AT11" s="314">
        <f xml:space="preserve"> Time!AT$27</f>
        <v>365</v>
      </c>
      <c r="AU11" s="314">
        <f xml:space="preserve"> Time!AU$27</f>
        <v>365</v>
      </c>
      <c r="AV11" s="314">
        <f xml:space="preserve"> Time!AV$27</f>
        <v>366</v>
      </c>
      <c r="AW11" s="314">
        <f xml:space="preserve"> Time!AW$27</f>
        <v>365</v>
      </c>
      <c r="AX11" s="314">
        <f xml:space="preserve"> Time!AX$27</f>
        <v>365</v>
      </c>
      <c r="AY11" s="314">
        <f xml:space="preserve"> Time!AY$27</f>
        <v>365</v>
      </c>
      <c r="AZ11" s="314">
        <f xml:space="preserve"> Time!AZ$27</f>
        <v>366</v>
      </c>
      <c r="BA11" s="314">
        <f xml:space="preserve"> Time!BA$27</f>
        <v>365</v>
      </c>
      <c r="BB11" s="314">
        <f xml:space="preserve"> Time!BB$27</f>
        <v>365</v>
      </c>
      <c r="BC11" s="314">
        <f xml:space="preserve"> Time!BC$27</f>
        <v>365</v>
      </c>
      <c r="BD11" s="314">
        <f xml:space="preserve"> Time!BD$27</f>
        <v>366</v>
      </c>
      <c r="BE11" s="314">
        <f xml:space="preserve"> Time!BE$27</f>
        <v>365</v>
      </c>
      <c r="BF11" s="314">
        <f xml:space="preserve"> Time!BF$27</f>
        <v>365</v>
      </c>
      <c r="BG11" s="314">
        <f xml:space="preserve"> Time!BG$27</f>
        <v>365</v>
      </c>
      <c r="BH11" s="314">
        <f xml:space="preserve"> Time!BH$27</f>
        <v>366</v>
      </c>
      <c r="BI11" s="314">
        <f xml:space="preserve"> Time!BI$27</f>
        <v>365</v>
      </c>
      <c r="BJ11" s="314">
        <f xml:space="preserve"> Time!BJ$27</f>
        <v>365</v>
      </c>
      <c r="BK11" s="314">
        <f xml:space="preserve"> Time!BK$27</f>
        <v>365</v>
      </c>
      <c r="BL11" s="314">
        <f xml:space="preserve"> Time!BL$27</f>
        <v>366</v>
      </c>
      <c r="BM11" s="314">
        <f xml:space="preserve"> Time!BM$27</f>
        <v>365</v>
      </c>
      <c r="BN11" s="314">
        <f xml:space="preserve"> Time!BN$27</f>
        <v>365</v>
      </c>
      <c r="BO11" s="314">
        <f xml:space="preserve"> Time!BO$27</f>
        <v>365</v>
      </c>
      <c r="BP11" s="314">
        <f xml:space="preserve"> Time!BP$27</f>
        <v>366</v>
      </c>
      <c r="BQ11" s="314">
        <f xml:space="preserve"> Time!BQ$27</f>
        <v>365</v>
      </c>
      <c r="BR11" s="314">
        <f xml:space="preserve"> Time!BR$27</f>
        <v>365</v>
      </c>
      <c r="BS11" s="314">
        <f xml:space="preserve"> Time!BS$27</f>
        <v>365</v>
      </c>
      <c r="BT11" s="314">
        <f xml:space="preserve"> Time!BT$27</f>
        <v>366</v>
      </c>
      <c r="BU11" s="314">
        <f xml:space="preserve"> Time!BU$27</f>
        <v>365</v>
      </c>
      <c r="BV11" s="314">
        <f xml:space="preserve"> Time!BV$27</f>
        <v>365</v>
      </c>
      <c r="BW11" s="314">
        <f xml:space="preserve"> Time!BW$27</f>
        <v>365</v>
      </c>
      <c r="BX11" s="314">
        <f xml:space="preserve"> Time!BX$27</f>
        <v>366</v>
      </c>
      <c r="BY11" s="314">
        <f xml:space="preserve"> Time!BY$27</f>
        <v>365</v>
      </c>
      <c r="BZ11" s="314">
        <f xml:space="preserve"> Time!BZ$27</f>
        <v>365</v>
      </c>
      <c r="CA11" s="314">
        <f xml:space="preserve"> Time!CA$27</f>
        <v>365</v>
      </c>
    </row>
    <row r="12" spans="1:79" s="350" customFormat="1">
      <c r="A12" s="284"/>
      <c r="B12" s="285"/>
      <c r="C12" s="286"/>
      <c r="D12" s="361"/>
      <c r="E12" s="351" t="str">
        <f xml:space="preserve"> OpRev!E$26</f>
        <v>Operating revenue</v>
      </c>
      <c r="F12" s="351" t="str">
        <f xml:space="preserve"> OpRev!F$26</f>
        <v>PL</v>
      </c>
      <c r="G12" s="351" t="str">
        <f xml:space="preserve"> OpRev!G$26</f>
        <v>£ MM</v>
      </c>
      <c r="H12" s="351">
        <f xml:space="preserve"> OpRev!H$26</f>
        <v>6136.2000000000007</v>
      </c>
      <c r="I12" s="351">
        <f xml:space="preserve"> OpRev!I$26</f>
        <v>0</v>
      </c>
      <c r="J12" s="351">
        <f xml:space="preserve"> OpRev!J$26</f>
        <v>0</v>
      </c>
      <c r="K12" s="351">
        <f xml:space="preserve"> OpRev!K$26</f>
        <v>0</v>
      </c>
      <c r="L12" s="351">
        <f xml:space="preserve"> OpRev!L$26</f>
        <v>0</v>
      </c>
      <c r="M12" s="351">
        <f xml:space="preserve"> OpRev!M$26</f>
        <v>0</v>
      </c>
      <c r="N12" s="351">
        <f xml:space="preserve"> OpRev!N$26</f>
        <v>0</v>
      </c>
      <c r="O12" s="351">
        <f xml:space="preserve"> OpRev!O$26</f>
        <v>0</v>
      </c>
      <c r="P12" s="351">
        <f xml:space="preserve"> OpRev!P$26</f>
        <v>0</v>
      </c>
      <c r="Q12" s="351">
        <f xml:space="preserve"> OpRev!Q$26</f>
        <v>0</v>
      </c>
      <c r="R12" s="351">
        <f xml:space="preserve"> OpRev!R$26</f>
        <v>306.60000000000002</v>
      </c>
      <c r="S12" s="351">
        <f xml:space="preserve"> OpRev!S$26</f>
        <v>306.60000000000002</v>
      </c>
      <c r="T12" s="351">
        <f xml:space="preserve"> OpRev!T$26</f>
        <v>307.44</v>
      </c>
      <c r="U12" s="351">
        <f xml:space="preserve"> OpRev!U$26</f>
        <v>306.60000000000002</v>
      </c>
      <c r="V12" s="351">
        <f xml:space="preserve"> OpRev!V$26</f>
        <v>306.60000000000002</v>
      </c>
      <c r="W12" s="351">
        <f xml:space="preserve"> OpRev!W$26</f>
        <v>306.60000000000002</v>
      </c>
      <c r="X12" s="351">
        <f xml:space="preserve"> OpRev!X$26</f>
        <v>307.44</v>
      </c>
      <c r="Y12" s="351">
        <f xml:space="preserve"> OpRev!Y$26</f>
        <v>306.60000000000002</v>
      </c>
      <c r="Z12" s="351">
        <f xml:space="preserve"> OpRev!Z$26</f>
        <v>306.60000000000002</v>
      </c>
      <c r="AA12" s="351">
        <f xml:space="preserve"> OpRev!AA$26</f>
        <v>306.60000000000002</v>
      </c>
      <c r="AB12" s="351">
        <f xml:space="preserve"> OpRev!AB$26</f>
        <v>307.44</v>
      </c>
      <c r="AC12" s="351">
        <f xml:space="preserve"> OpRev!AC$26</f>
        <v>306.60000000000002</v>
      </c>
      <c r="AD12" s="351">
        <f xml:space="preserve"> OpRev!AD$26</f>
        <v>306.60000000000002</v>
      </c>
      <c r="AE12" s="351">
        <f xml:space="preserve"> OpRev!AE$26</f>
        <v>306.60000000000002</v>
      </c>
      <c r="AF12" s="351">
        <f xml:space="preserve"> OpRev!AF$26</f>
        <v>307.44</v>
      </c>
      <c r="AG12" s="351">
        <f xml:space="preserve"> OpRev!AG$26</f>
        <v>306.60000000000002</v>
      </c>
      <c r="AH12" s="351">
        <f xml:space="preserve"> OpRev!AH$26</f>
        <v>306.60000000000002</v>
      </c>
      <c r="AI12" s="351">
        <f xml:space="preserve"> OpRev!AI$26</f>
        <v>306.60000000000002</v>
      </c>
      <c r="AJ12" s="351">
        <f xml:space="preserve"> OpRev!AJ$26</f>
        <v>307.44</v>
      </c>
      <c r="AK12" s="351">
        <f xml:space="preserve"> OpRev!AK$26</f>
        <v>306.60000000000002</v>
      </c>
      <c r="AL12" s="351">
        <f xml:space="preserve"> OpRev!AL$26</f>
        <v>0</v>
      </c>
      <c r="AM12" s="351">
        <f xml:space="preserve"> OpRev!AM$26</f>
        <v>0</v>
      </c>
      <c r="AN12" s="351">
        <f xml:space="preserve"> OpRev!AN$26</f>
        <v>0</v>
      </c>
      <c r="AO12" s="351">
        <f xml:space="preserve"> OpRev!AO$26</f>
        <v>0</v>
      </c>
      <c r="AP12" s="351">
        <f xml:space="preserve"> OpRev!AP$26</f>
        <v>0</v>
      </c>
      <c r="AQ12" s="351">
        <f xml:space="preserve"> OpRev!AQ$26</f>
        <v>0</v>
      </c>
      <c r="AR12" s="351">
        <f xml:space="preserve"> OpRev!AR$26</f>
        <v>0</v>
      </c>
      <c r="AS12" s="351">
        <f xml:space="preserve"> OpRev!AS$26</f>
        <v>0</v>
      </c>
      <c r="AT12" s="351">
        <f xml:space="preserve"> OpRev!AT$26</f>
        <v>0</v>
      </c>
      <c r="AU12" s="351">
        <f xml:space="preserve"> OpRev!AU$26</f>
        <v>0</v>
      </c>
      <c r="AV12" s="351">
        <f xml:space="preserve"> OpRev!AV$26</f>
        <v>0</v>
      </c>
      <c r="AW12" s="351">
        <f xml:space="preserve"> OpRev!AW$26</f>
        <v>0</v>
      </c>
      <c r="AX12" s="351">
        <f xml:space="preserve"> OpRev!AX$26</f>
        <v>0</v>
      </c>
      <c r="AY12" s="351">
        <f xml:space="preserve"> OpRev!AY$26</f>
        <v>0</v>
      </c>
      <c r="AZ12" s="351">
        <f xml:space="preserve"> OpRev!AZ$26</f>
        <v>0</v>
      </c>
      <c r="BA12" s="351">
        <f xml:space="preserve"> OpRev!BA$26</f>
        <v>0</v>
      </c>
      <c r="BB12" s="351">
        <f xml:space="preserve"> OpRev!BB$26</f>
        <v>0</v>
      </c>
      <c r="BC12" s="351">
        <f xml:space="preserve"> OpRev!BC$26</f>
        <v>0</v>
      </c>
      <c r="BD12" s="351">
        <f xml:space="preserve"> OpRev!BD$26</f>
        <v>0</v>
      </c>
      <c r="BE12" s="351">
        <f xml:space="preserve"> OpRev!BE$26</f>
        <v>0</v>
      </c>
      <c r="BF12" s="351">
        <f xml:space="preserve"> OpRev!BF$26</f>
        <v>0</v>
      </c>
      <c r="BG12" s="351">
        <f xml:space="preserve"> OpRev!BG$26</f>
        <v>0</v>
      </c>
      <c r="BH12" s="351">
        <f xml:space="preserve"> OpRev!BH$26</f>
        <v>0</v>
      </c>
      <c r="BI12" s="351">
        <f xml:space="preserve"> OpRev!BI$26</f>
        <v>0</v>
      </c>
      <c r="BJ12" s="351">
        <f xml:space="preserve"> OpRev!BJ$26</f>
        <v>0</v>
      </c>
      <c r="BK12" s="351">
        <f xml:space="preserve"> OpRev!BK$26</f>
        <v>0</v>
      </c>
      <c r="BL12" s="351">
        <f xml:space="preserve"> OpRev!BL$26</f>
        <v>0</v>
      </c>
      <c r="BM12" s="351">
        <f xml:space="preserve"> OpRev!BM$26</f>
        <v>0</v>
      </c>
      <c r="BN12" s="351">
        <f xml:space="preserve"> OpRev!BN$26</f>
        <v>0</v>
      </c>
      <c r="BO12" s="351">
        <f xml:space="preserve"> OpRev!BO$26</f>
        <v>0</v>
      </c>
      <c r="BP12" s="351">
        <f xml:space="preserve"> OpRev!BP$26</f>
        <v>0</v>
      </c>
      <c r="BQ12" s="351">
        <f xml:space="preserve"> OpRev!BQ$26</f>
        <v>0</v>
      </c>
      <c r="BR12" s="351">
        <f xml:space="preserve"> OpRev!BR$26</f>
        <v>0</v>
      </c>
      <c r="BS12" s="351">
        <f xml:space="preserve"> OpRev!BS$26</f>
        <v>0</v>
      </c>
      <c r="BT12" s="351">
        <f xml:space="preserve"> OpRev!BT$26</f>
        <v>0</v>
      </c>
      <c r="BU12" s="351">
        <f xml:space="preserve"> OpRev!BU$26</f>
        <v>0</v>
      </c>
      <c r="BV12" s="351">
        <f xml:space="preserve"> OpRev!BV$26</f>
        <v>0</v>
      </c>
      <c r="BW12" s="351">
        <f xml:space="preserve"> OpRev!BW$26</f>
        <v>0</v>
      </c>
      <c r="BX12" s="351">
        <f xml:space="preserve"> OpRev!BX$26</f>
        <v>0</v>
      </c>
      <c r="BY12" s="351">
        <f xml:space="preserve"> OpRev!BY$26</f>
        <v>0</v>
      </c>
      <c r="BZ12" s="351">
        <f xml:space="preserve"> OpRev!BZ$26</f>
        <v>0</v>
      </c>
      <c r="CA12" s="351">
        <f xml:space="preserve"> OpRev!CA$26</f>
        <v>0</v>
      </c>
    </row>
    <row r="13" spans="1:79">
      <c r="E13" s="231" t="str">
        <f xml:space="preserve"> Time!E$92</f>
        <v>Operations period flag</v>
      </c>
      <c r="F13" s="231">
        <f xml:space="preserve"> Time!F$92</f>
        <v>0</v>
      </c>
      <c r="G13" s="231" t="str">
        <f xml:space="preserve"> Time!G$92</f>
        <v>flag</v>
      </c>
      <c r="H13" s="231">
        <f xml:space="preserve"> Time!H$92</f>
        <v>20</v>
      </c>
      <c r="I13" s="231">
        <f xml:space="preserve"> Time!I$92</f>
        <v>0</v>
      </c>
      <c r="J13" s="231">
        <f xml:space="preserve"> Time!J$92</f>
        <v>0</v>
      </c>
      <c r="K13" s="231">
        <f xml:space="preserve"> Time!K$92</f>
        <v>0</v>
      </c>
      <c r="L13" s="231">
        <f xml:space="preserve"> Time!L$92</f>
        <v>0</v>
      </c>
      <c r="M13" s="231">
        <f xml:space="preserve"> Time!M$92</f>
        <v>0</v>
      </c>
      <c r="N13" s="231">
        <f xml:space="preserve"> Time!N$92</f>
        <v>0</v>
      </c>
      <c r="O13" s="231">
        <f xml:space="preserve"> Time!O$92</f>
        <v>0</v>
      </c>
      <c r="P13" s="231">
        <f xml:space="preserve"> Time!P$92</f>
        <v>0</v>
      </c>
      <c r="Q13" s="231">
        <f xml:space="preserve"> Time!Q$92</f>
        <v>0</v>
      </c>
      <c r="R13" s="231">
        <f xml:space="preserve"> Time!R$92</f>
        <v>1</v>
      </c>
      <c r="S13" s="231">
        <f xml:space="preserve"> Time!S$92</f>
        <v>1</v>
      </c>
      <c r="T13" s="231">
        <f xml:space="preserve"> Time!T$92</f>
        <v>1</v>
      </c>
      <c r="U13" s="231">
        <f xml:space="preserve"> Time!U$92</f>
        <v>1</v>
      </c>
      <c r="V13" s="231">
        <f xml:space="preserve"> Time!V$92</f>
        <v>1</v>
      </c>
      <c r="W13" s="231">
        <f xml:space="preserve"> Time!W$92</f>
        <v>1</v>
      </c>
      <c r="X13" s="231">
        <f xml:space="preserve"> Time!X$92</f>
        <v>1</v>
      </c>
      <c r="Y13" s="231">
        <f xml:space="preserve"> Time!Y$92</f>
        <v>1</v>
      </c>
      <c r="Z13" s="231">
        <f xml:space="preserve"> Time!Z$92</f>
        <v>1</v>
      </c>
      <c r="AA13" s="231">
        <f xml:space="preserve"> Time!AA$92</f>
        <v>1</v>
      </c>
      <c r="AB13" s="231">
        <f xml:space="preserve"> Time!AB$92</f>
        <v>1</v>
      </c>
      <c r="AC13" s="231">
        <f xml:space="preserve"> Time!AC$92</f>
        <v>1</v>
      </c>
      <c r="AD13" s="231">
        <f xml:space="preserve"> Time!AD$92</f>
        <v>1</v>
      </c>
      <c r="AE13" s="231">
        <f xml:space="preserve"> Time!AE$92</f>
        <v>1</v>
      </c>
      <c r="AF13" s="231">
        <f xml:space="preserve"> Time!AF$92</f>
        <v>1</v>
      </c>
      <c r="AG13" s="231">
        <f xml:space="preserve"> Time!AG$92</f>
        <v>1</v>
      </c>
      <c r="AH13" s="231">
        <f xml:space="preserve"> Time!AH$92</f>
        <v>1</v>
      </c>
      <c r="AI13" s="231">
        <f xml:space="preserve"> Time!AI$92</f>
        <v>1</v>
      </c>
      <c r="AJ13" s="231">
        <f xml:space="preserve"> Time!AJ$92</f>
        <v>1</v>
      </c>
      <c r="AK13" s="231">
        <f xml:space="preserve"> Time!AK$92</f>
        <v>1</v>
      </c>
      <c r="AL13" s="231">
        <f xml:space="preserve"> Time!AL$92</f>
        <v>0</v>
      </c>
      <c r="AM13" s="231">
        <f xml:space="preserve"> Time!AM$92</f>
        <v>0</v>
      </c>
      <c r="AN13" s="231">
        <f xml:space="preserve"> Time!AN$92</f>
        <v>0</v>
      </c>
      <c r="AO13" s="231">
        <f xml:space="preserve"> Time!AO$92</f>
        <v>0</v>
      </c>
      <c r="AP13" s="231">
        <f xml:space="preserve"> Time!AP$92</f>
        <v>0</v>
      </c>
      <c r="AQ13" s="231">
        <f xml:space="preserve"> Time!AQ$92</f>
        <v>0</v>
      </c>
      <c r="AR13" s="231">
        <f xml:space="preserve"> Time!AR$92</f>
        <v>0</v>
      </c>
      <c r="AS13" s="231">
        <f xml:space="preserve"> Time!AS$92</f>
        <v>0</v>
      </c>
      <c r="AT13" s="231">
        <f xml:space="preserve"> Time!AT$92</f>
        <v>0</v>
      </c>
      <c r="AU13" s="231">
        <f xml:space="preserve"> Time!AU$92</f>
        <v>0</v>
      </c>
      <c r="AV13" s="231">
        <f xml:space="preserve"> Time!AV$92</f>
        <v>0</v>
      </c>
      <c r="AW13" s="231">
        <f xml:space="preserve"> Time!AW$92</f>
        <v>0</v>
      </c>
      <c r="AX13" s="231">
        <f xml:space="preserve"> Time!AX$92</f>
        <v>0</v>
      </c>
      <c r="AY13" s="231">
        <f xml:space="preserve"> Time!AY$92</f>
        <v>0</v>
      </c>
      <c r="AZ13" s="231">
        <f xml:space="preserve"> Time!AZ$92</f>
        <v>0</v>
      </c>
      <c r="BA13" s="231">
        <f xml:space="preserve"> Time!BA$92</f>
        <v>0</v>
      </c>
      <c r="BB13" s="231">
        <f xml:space="preserve"> Time!BB$92</f>
        <v>0</v>
      </c>
      <c r="BC13" s="231">
        <f xml:space="preserve"> Time!BC$92</f>
        <v>0</v>
      </c>
      <c r="BD13" s="231">
        <f xml:space="preserve"> Time!BD$92</f>
        <v>0</v>
      </c>
      <c r="BE13" s="231">
        <f xml:space="preserve"> Time!BE$92</f>
        <v>0</v>
      </c>
      <c r="BF13" s="231">
        <f xml:space="preserve"> Time!BF$92</f>
        <v>0</v>
      </c>
      <c r="BG13" s="231">
        <f xml:space="preserve"> Time!BG$92</f>
        <v>0</v>
      </c>
      <c r="BH13" s="231">
        <f xml:space="preserve"> Time!BH$92</f>
        <v>0</v>
      </c>
      <c r="BI13" s="231">
        <f xml:space="preserve"> Time!BI$92</f>
        <v>0</v>
      </c>
      <c r="BJ13" s="231">
        <f xml:space="preserve"> Time!BJ$92</f>
        <v>0</v>
      </c>
      <c r="BK13" s="231">
        <f xml:space="preserve"> Time!BK$92</f>
        <v>0</v>
      </c>
      <c r="BL13" s="231">
        <f xml:space="preserve"> Time!BL$92</f>
        <v>0</v>
      </c>
      <c r="BM13" s="231">
        <f xml:space="preserve"> Time!BM$92</f>
        <v>0</v>
      </c>
      <c r="BN13" s="231">
        <f xml:space="preserve"> Time!BN$92</f>
        <v>0</v>
      </c>
      <c r="BO13" s="231">
        <f xml:space="preserve"> Time!BO$92</f>
        <v>0</v>
      </c>
      <c r="BP13" s="231">
        <f xml:space="preserve"> Time!BP$92</f>
        <v>0</v>
      </c>
      <c r="BQ13" s="231">
        <f xml:space="preserve"> Time!BQ$92</f>
        <v>0</v>
      </c>
      <c r="BR13" s="231">
        <f xml:space="preserve"> Time!BR$92</f>
        <v>0</v>
      </c>
      <c r="BS13" s="231">
        <f xml:space="preserve"> Time!BS$92</f>
        <v>0</v>
      </c>
      <c r="BT13" s="231">
        <f xml:space="preserve"> Time!BT$92</f>
        <v>0</v>
      </c>
      <c r="BU13" s="231">
        <f xml:space="preserve"> Time!BU$92</f>
        <v>0</v>
      </c>
      <c r="BV13" s="231">
        <f xml:space="preserve"> Time!BV$92</f>
        <v>0</v>
      </c>
      <c r="BW13" s="231">
        <f xml:space="preserve"> Time!BW$92</f>
        <v>0</v>
      </c>
      <c r="BX13" s="231">
        <f xml:space="preserve"> Time!BX$92</f>
        <v>0</v>
      </c>
      <c r="BY13" s="231">
        <f xml:space="preserve"> Time!BY$92</f>
        <v>0</v>
      </c>
      <c r="BZ13" s="231">
        <f xml:space="preserve"> Time!BZ$92</f>
        <v>0</v>
      </c>
      <c r="CA13" s="231">
        <f xml:space="preserve"> Time!CA$92</f>
        <v>0</v>
      </c>
    </row>
    <row r="14" spans="1:79" s="350" customFormat="1">
      <c r="A14" s="284"/>
      <c r="B14" s="285"/>
      <c r="C14" s="286"/>
      <c r="D14" s="361"/>
      <c r="E14" s="350" t="s">
        <v>154</v>
      </c>
      <c r="G14" s="350" t="s">
        <v>560</v>
      </c>
      <c r="J14" s="287">
        <f xml:space="preserve"> IF( J13 = 1, $F10 / J11 * J12, 0)</f>
        <v>0</v>
      </c>
      <c r="K14" s="287">
        <f t="shared" ref="K14:BV14" si="0" xml:space="preserve"> IF( K13 = 1, $F10 / K11 * K12, 0)</f>
        <v>0</v>
      </c>
      <c r="L14" s="287">
        <f t="shared" si="0"/>
        <v>0</v>
      </c>
      <c r="M14" s="287">
        <f t="shared" si="0"/>
        <v>0</v>
      </c>
      <c r="N14" s="287">
        <f t="shared" si="0"/>
        <v>0</v>
      </c>
      <c r="O14" s="287">
        <f t="shared" si="0"/>
        <v>0</v>
      </c>
      <c r="P14" s="287">
        <f t="shared" si="0"/>
        <v>0</v>
      </c>
      <c r="Q14" s="287">
        <f t="shared" si="0"/>
        <v>0</v>
      </c>
      <c r="R14" s="287">
        <f t="shared" si="0"/>
        <v>0</v>
      </c>
      <c r="S14" s="287">
        <f t="shared" si="0"/>
        <v>0</v>
      </c>
      <c r="T14" s="287">
        <f t="shared" si="0"/>
        <v>0</v>
      </c>
      <c r="U14" s="287">
        <f t="shared" si="0"/>
        <v>0</v>
      </c>
      <c r="V14" s="287">
        <f t="shared" si="0"/>
        <v>0</v>
      </c>
      <c r="W14" s="287">
        <f t="shared" si="0"/>
        <v>0</v>
      </c>
      <c r="X14" s="287">
        <f t="shared" si="0"/>
        <v>0</v>
      </c>
      <c r="Y14" s="287">
        <f t="shared" si="0"/>
        <v>0</v>
      </c>
      <c r="Z14" s="287">
        <f t="shared" si="0"/>
        <v>0</v>
      </c>
      <c r="AA14" s="287">
        <f t="shared" si="0"/>
        <v>0</v>
      </c>
      <c r="AB14" s="287">
        <f t="shared" si="0"/>
        <v>0</v>
      </c>
      <c r="AC14" s="287">
        <f t="shared" si="0"/>
        <v>0</v>
      </c>
      <c r="AD14" s="287">
        <f t="shared" si="0"/>
        <v>0</v>
      </c>
      <c r="AE14" s="287">
        <f t="shared" si="0"/>
        <v>0</v>
      </c>
      <c r="AF14" s="287">
        <f t="shared" si="0"/>
        <v>0</v>
      </c>
      <c r="AG14" s="287">
        <f t="shared" si="0"/>
        <v>0</v>
      </c>
      <c r="AH14" s="287">
        <f t="shared" si="0"/>
        <v>0</v>
      </c>
      <c r="AI14" s="287">
        <f t="shared" si="0"/>
        <v>0</v>
      </c>
      <c r="AJ14" s="287">
        <f t="shared" si="0"/>
        <v>0</v>
      </c>
      <c r="AK14" s="287">
        <f t="shared" si="0"/>
        <v>0</v>
      </c>
      <c r="AL14" s="287">
        <f t="shared" si="0"/>
        <v>0</v>
      </c>
      <c r="AM14" s="287">
        <f t="shared" si="0"/>
        <v>0</v>
      </c>
      <c r="AN14" s="287">
        <f t="shared" si="0"/>
        <v>0</v>
      </c>
      <c r="AO14" s="287">
        <f t="shared" si="0"/>
        <v>0</v>
      </c>
      <c r="AP14" s="287">
        <f t="shared" si="0"/>
        <v>0</v>
      </c>
      <c r="AQ14" s="287">
        <f t="shared" si="0"/>
        <v>0</v>
      </c>
      <c r="AR14" s="287">
        <f t="shared" si="0"/>
        <v>0</v>
      </c>
      <c r="AS14" s="287">
        <f t="shared" si="0"/>
        <v>0</v>
      </c>
      <c r="AT14" s="287">
        <f t="shared" si="0"/>
        <v>0</v>
      </c>
      <c r="AU14" s="287">
        <f t="shared" si="0"/>
        <v>0</v>
      </c>
      <c r="AV14" s="287">
        <f t="shared" si="0"/>
        <v>0</v>
      </c>
      <c r="AW14" s="287">
        <f t="shared" si="0"/>
        <v>0</v>
      </c>
      <c r="AX14" s="287">
        <f t="shared" si="0"/>
        <v>0</v>
      </c>
      <c r="AY14" s="287">
        <f t="shared" si="0"/>
        <v>0</v>
      </c>
      <c r="AZ14" s="287">
        <f t="shared" si="0"/>
        <v>0</v>
      </c>
      <c r="BA14" s="287">
        <f t="shared" si="0"/>
        <v>0</v>
      </c>
      <c r="BB14" s="287">
        <f t="shared" si="0"/>
        <v>0</v>
      </c>
      <c r="BC14" s="287">
        <f t="shared" si="0"/>
        <v>0</v>
      </c>
      <c r="BD14" s="287">
        <f t="shared" si="0"/>
        <v>0</v>
      </c>
      <c r="BE14" s="287">
        <f t="shared" si="0"/>
        <v>0</v>
      </c>
      <c r="BF14" s="287">
        <f t="shared" si="0"/>
        <v>0</v>
      </c>
      <c r="BG14" s="287">
        <f t="shared" si="0"/>
        <v>0</v>
      </c>
      <c r="BH14" s="287">
        <f t="shared" si="0"/>
        <v>0</v>
      </c>
      <c r="BI14" s="287">
        <f t="shared" si="0"/>
        <v>0</v>
      </c>
      <c r="BJ14" s="287">
        <f t="shared" si="0"/>
        <v>0</v>
      </c>
      <c r="BK14" s="287">
        <f t="shared" si="0"/>
        <v>0</v>
      </c>
      <c r="BL14" s="287">
        <f t="shared" si="0"/>
        <v>0</v>
      </c>
      <c r="BM14" s="287">
        <f t="shared" si="0"/>
        <v>0</v>
      </c>
      <c r="BN14" s="287">
        <f t="shared" si="0"/>
        <v>0</v>
      </c>
      <c r="BO14" s="287">
        <f t="shared" si="0"/>
        <v>0</v>
      </c>
      <c r="BP14" s="287">
        <f t="shared" si="0"/>
        <v>0</v>
      </c>
      <c r="BQ14" s="287">
        <f t="shared" si="0"/>
        <v>0</v>
      </c>
      <c r="BR14" s="287">
        <f t="shared" si="0"/>
        <v>0</v>
      </c>
      <c r="BS14" s="287">
        <f t="shared" si="0"/>
        <v>0</v>
      </c>
      <c r="BT14" s="287">
        <f t="shared" si="0"/>
        <v>0</v>
      </c>
      <c r="BU14" s="287">
        <f t="shared" si="0"/>
        <v>0</v>
      </c>
      <c r="BV14" s="287">
        <f t="shared" si="0"/>
        <v>0</v>
      </c>
      <c r="BW14" s="287">
        <f xml:space="preserve"> IF( BW13 = 1, $F10 / BW11 * BW12, 0)</f>
        <v>0</v>
      </c>
      <c r="BX14" s="287">
        <f xml:space="preserve"> IF( BX13 = 1, $F10 / BX11 * BX12, 0)</f>
        <v>0</v>
      </c>
      <c r="BY14" s="287">
        <f xml:space="preserve"> IF( BY13 = 1, $F10 / BY11 * BY12, 0)</f>
        <v>0</v>
      </c>
      <c r="BZ14" s="287">
        <f xml:space="preserve"> IF( BZ13 = 1, $F10 / BZ11 * BZ12, 0)</f>
        <v>0</v>
      </c>
      <c r="CA14" s="287">
        <f xml:space="preserve"> IF( CA13 = 1, $F10 / CA11 * CA12, 0)</f>
        <v>0</v>
      </c>
    </row>
    <row r="16" spans="1:79">
      <c r="B16" s="1" t="s">
        <v>156</v>
      </c>
    </row>
    <row r="17" spans="1:79" s="337" customFormat="1">
      <c r="A17" s="190"/>
      <c r="B17" s="175"/>
      <c r="C17" s="222"/>
      <c r="D17" s="362"/>
      <c r="E17" s="318" t="str">
        <f xml:space="preserve"> E$23</f>
        <v>Accounts receivable balance BEG</v>
      </c>
      <c r="F17" s="318">
        <f t="shared" ref="F17:BQ17" si="1" xml:space="preserve"> F$23</f>
        <v>0</v>
      </c>
      <c r="G17" s="318" t="str">
        <f t="shared" si="1"/>
        <v>£ MM</v>
      </c>
      <c r="H17" s="318">
        <f t="shared" si="1"/>
        <v>0</v>
      </c>
      <c r="I17" s="318">
        <f t="shared" si="1"/>
        <v>0</v>
      </c>
      <c r="J17" s="318">
        <f t="shared" si="1"/>
        <v>0</v>
      </c>
      <c r="K17" s="318">
        <f t="shared" si="1"/>
        <v>0</v>
      </c>
      <c r="L17" s="318">
        <f t="shared" si="1"/>
        <v>0</v>
      </c>
      <c r="M17" s="318">
        <f t="shared" si="1"/>
        <v>0</v>
      </c>
      <c r="N17" s="318">
        <f t="shared" si="1"/>
        <v>0</v>
      </c>
      <c r="O17" s="318">
        <f t="shared" si="1"/>
        <v>0</v>
      </c>
      <c r="P17" s="318">
        <f t="shared" si="1"/>
        <v>0</v>
      </c>
      <c r="Q17" s="318">
        <f t="shared" si="1"/>
        <v>0</v>
      </c>
      <c r="R17" s="318">
        <f t="shared" si="1"/>
        <v>0</v>
      </c>
      <c r="S17" s="318">
        <f t="shared" si="1"/>
        <v>0</v>
      </c>
      <c r="T17" s="318">
        <f t="shared" si="1"/>
        <v>0</v>
      </c>
      <c r="U17" s="318">
        <f t="shared" si="1"/>
        <v>0</v>
      </c>
      <c r="V17" s="318">
        <f t="shared" si="1"/>
        <v>0</v>
      </c>
      <c r="W17" s="318">
        <f t="shared" si="1"/>
        <v>0</v>
      </c>
      <c r="X17" s="318">
        <f t="shared" si="1"/>
        <v>0</v>
      </c>
      <c r="Y17" s="318">
        <f t="shared" si="1"/>
        <v>0</v>
      </c>
      <c r="Z17" s="318">
        <f t="shared" si="1"/>
        <v>0</v>
      </c>
      <c r="AA17" s="318">
        <f t="shared" si="1"/>
        <v>0</v>
      </c>
      <c r="AB17" s="318">
        <f t="shared" si="1"/>
        <v>0</v>
      </c>
      <c r="AC17" s="318">
        <f t="shared" si="1"/>
        <v>0</v>
      </c>
      <c r="AD17" s="318">
        <f t="shared" si="1"/>
        <v>0</v>
      </c>
      <c r="AE17" s="318">
        <f t="shared" si="1"/>
        <v>0</v>
      </c>
      <c r="AF17" s="318">
        <f t="shared" si="1"/>
        <v>0</v>
      </c>
      <c r="AG17" s="318">
        <f t="shared" si="1"/>
        <v>0</v>
      </c>
      <c r="AH17" s="318">
        <f t="shared" si="1"/>
        <v>0</v>
      </c>
      <c r="AI17" s="318">
        <f t="shared" si="1"/>
        <v>0</v>
      </c>
      <c r="AJ17" s="318">
        <f t="shared" si="1"/>
        <v>0</v>
      </c>
      <c r="AK17" s="318">
        <f t="shared" si="1"/>
        <v>0</v>
      </c>
      <c r="AL17" s="318">
        <f t="shared" si="1"/>
        <v>0</v>
      </c>
      <c r="AM17" s="318">
        <f t="shared" si="1"/>
        <v>0</v>
      </c>
      <c r="AN17" s="318">
        <f t="shared" si="1"/>
        <v>0</v>
      </c>
      <c r="AO17" s="318">
        <f t="shared" si="1"/>
        <v>0</v>
      </c>
      <c r="AP17" s="318">
        <f t="shared" si="1"/>
        <v>0</v>
      </c>
      <c r="AQ17" s="318">
        <f t="shared" si="1"/>
        <v>0</v>
      </c>
      <c r="AR17" s="318">
        <f t="shared" si="1"/>
        <v>0</v>
      </c>
      <c r="AS17" s="318">
        <f t="shared" si="1"/>
        <v>0</v>
      </c>
      <c r="AT17" s="318">
        <f t="shared" si="1"/>
        <v>0</v>
      </c>
      <c r="AU17" s="318">
        <f t="shared" si="1"/>
        <v>0</v>
      </c>
      <c r="AV17" s="318">
        <f t="shared" si="1"/>
        <v>0</v>
      </c>
      <c r="AW17" s="318">
        <f t="shared" si="1"/>
        <v>0</v>
      </c>
      <c r="AX17" s="318">
        <f t="shared" si="1"/>
        <v>0</v>
      </c>
      <c r="AY17" s="318">
        <f t="shared" si="1"/>
        <v>0</v>
      </c>
      <c r="AZ17" s="318">
        <f t="shared" si="1"/>
        <v>0</v>
      </c>
      <c r="BA17" s="318">
        <f t="shared" si="1"/>
        <v>0</v>
      </c>
      <c r="BB17" s="318">
        <f t="shared" si="1"/>
        <v>0</v>
      </c>
      <c r="BC17" s="318">
        <f t="shared" si="1"/>
        <v>0</v>
      </c>
      <c r="BD17" s="318">
        <f t="shared" si="1"/>
        <v>0</v>
      </c>
      <c r="BE17" s="318">
        <f t="shared" si="1"/>
        <v>0</v>
      </c>
      <c r="BF17" s="318">
        <f t="shared" si="1"/>
        <v>0</v>
      </c>
      <c r="BG17" s="318">
        <f t="shared" si="1"/>
        <v>0</v>
      </c>
      <c r="BH17" s="318">
        <f t="shared" si="1"/>
        <v>0</v>
      </c>
      <c r="BI17" s="318">
        <f t="shared" si="1"/>
        <v>0</v>
      </c>
      <c r="BJ17" s="318">
        <f t="shared" si="1"/>
        <v>0</v>
      </c>
      <c r="BK17" s="318">
        <f t="shared" si="1"/>
        <v>0</v>
      </c>
      <c r="BL17" s="318">
        <f t="shared" si="1"/>
        <v>0</v>
      </c>
      <c r="BM17" s="318">
        <f t="shared" si="1"/>
        <v>0</v>
      </c>
      <c r="BN17" s="318">
        <f t="shared" si="1"/>
        <v>0</v>
      </c>
      <c r="BO17" s="318">
        <f t="shared" si="1"/>
        <v>0</v>
      </c>
      <c r="BP17" s="318">
        <f t="shared" si="1"/>
        <v>0</v>
      </c>
      <c r="BQ17" s="318">
        <f t="shared" si="1"/>
        <v>0</v>
      </c>
      <c r="BR17" s="318">
        <f t="shared" ref="BR17:CA17" si="2" xml:space="preserve"> BR$23</f>
        <v>0</v>
      </c>
      <c r="BS17" s="318">
        <f t="shared" si="2"/>
        <v>0</v>
      </c>
      <c r="BT17" s="318">
        <f t="shared" si="2"/>
        <v>0</v>
      </c>
      <c r="BU17" s="318">
        <f t="shared" si="2"/>
        <v>0</v>
      </c>
      <c r="BV17" s="318">
        <f t="shared" si="2"/>
        <v>0</v>
      </c>
      <c r="BW17" s="318">
        <f t="shared" si="2"/>
        <v>0</v>
      </c>
      <c r="BX17" s="318">
        <f t="shared" si="2"/>
        <v>0</v>
      </c>
      <c r="BY17" s="318">
        <f t="shared" si="2"/>
        <v>0</v>
      </c>
      <c r="BZ17" s="318">
        <f t="shared" si="2"/>
        <v>0</v>
      </c>
      <c r="CA17" s="318">
        <f t="shared" si="2"/>
        <v>0</v>
      </c>
    </row>
    <row r="18" spans="1:79" s="350" customFormat="1">
      <c r="A18" s="284"/>
      <c r="B18" s="285"/>
      <c r="C18" s="286"/>
      <c r="D18" s="361" t="s">
        <v>21</v>
      </c>
      <c r="E18" s="351" t="str">
        <f xml:space="preserve"> OpRev!E$26</f>
        <v>Operating revenue</v>
      </c>
      <c r="F18" s="351" t="str">
        <f xml:space="preserve"> OpRev!F$26</f>
        <v>PL</v>
      </c>
      <c r="G18" s="351" t="str">
        <f xml:space="preserve"> OpRev!G$26</f>
        <v>£ MM</v>
      </c>
      <c r="H18" s="351">
        <f xml:space="preserve"> OpRev!H$26</f>
        <v>6136.2000000000007</v>
      </c>
      <c r="I18" s="351">
        <f xml:space="preserve"> OpRev!I$26</f>
        <v>0</v>
      </c>
      <c r="J18" s="351">
        <f xml:space="preserve"> OpRev!J$26</f>
        <v>0</v>
      </c>
      <c r="K18" s="351">
        <f xml:space="preserve"> OpRev!K$26</f>
        <v>0</v>
      </c>
      <c r="L18" s="351">
        <f xml:space="preserve"> OpRev!L$26</f>
        <v>0</v>
      </c>
      <c r="M18" s="351">
        <f xml:space="preserve"> OpRev!M$26</f>
        <v>0</v>
      </c>
      <c r="N18" s="351">
        <f xml:space="preserve"> OpRev!N$26</f>
        <v>0</v>
      </c>
      <c r="O18" s="351">
        <f xml:space="preserve"> OpRev!O$26</f>
        <v>0</v>
      </c>
      <c r="P18" s="351">
        <f xml:space="preserve"> OpRev!P$26</f>
        <v>0</v>
      </c>
      <c r="Q18" s="351">
        <f xml:space="preserve"> OpRev!Q$26</f>
        <v>0</v>
      </c>
      <c r="R18" s="351">
        <f xml:space="preserve"> OpRev!R$26</f>
        <v>306.60000000000002</v>
      </c>
      <c r="S18" s="351">
        <f xml:space="preserve"> OpRev!S$26</f>
        <v>306.60000000000002</v>
      </c>
      <c r="T18" s="351">
        <f xml:space="preserve"> OpRev!T$26</f>
        <v>307.44</v>
      </c>
      <c r="U18" s="351">
        <f xml:space="preserve"> OpRev!U$26</f>
        <v>306.60000000000002</v>
      </c>
      <c r="V18" s="351">
        <f xml:space="preserve"> OpRev!V$26</f>
        <v>306.60000000000002</v>
      </c>
      <c r="W18" s="351">
        <f xml:space="preserve"> OpRev!W$26</f>
        <v>306.60000000000002</v>
      </c>
      <c r="X18" s="351">
        <f xml:space="preserve"> OpRev!X$26</f>
        <v>307.44</v>
      </c>
      <c r="Y18" s="351">
        <f xml:space="preserve"> OpRev!Y$26</f>
        <v>306.60000000000002</v>
      </c>
      <c r="Z18" s="351">
        <f xml:space="preserve"> OpRev!Z$26</f>
        <v>306.60000000000002</v>
      </c>
      <c r="AA18" s="351">
        <f xml:space="preserve"> OpRev!AA$26</f>
        <v>306.60000000000002</v>
      </c>
      <c r="AB18" s="351">
        <f xml:space="preserve"> OpRev!AB$26</f>
        <v>307.44</v>
      </c>
      <c r="AC18" s="351">
        <f xml:space="preserve"> OpRev!AC$26</f>
        <v>306.60000000000002</v>
      </c>
      <c r="AD18" s="351">
        <f xml:space="preserve"> OpRev!AD$26</f>
        <v>306.60000000000002</v>
      </c>
      <c r="AE18" s="351">
        <f xml:space="preserve"> OpRev!AE$26</f>
        <v>306.60000000000002</v>
      </c>
      <c r="AF18" s="351">
        <f xml:space="preserve"> OpRev!AF$26</f>
        <v>307.44</v>
      </c>
      <c r="AG18" s="351">
        <f xml:space="preserve"> OpRev!AG$26</f>
        <v>306.60000000000002</v>
      </c>
      <c r="AH18" s="351">
        <f xml:space="preserve"> OpRev!AH$26</f>
        <v>306.60000000000002</v>
      </c>
      <c r="AI18" s="351">
        <f xml:space="preserve"> OpRev!AI$26</f>
        <v>306.60000000000002</v>
      </c>
      <c r="AJ18" s="351">
        <f xml:space="preserve"> OpRev!AJ$26</f>
        <v>307.44</v>
      </c>
      <c r="AK18" s="351">
        <f xml:space="preserve"> OpRev!AK$26</f>
        <v>306.60000000000002</v>
      </c>
      <c r="AL18" s="351">
        <f xml:space="preserve"> OpRev!AL$26</f>
        <v>0</v>
      </c>
      <c r="AM18" s="351">
        <f xml:space="preserve"> OpRev!AM$26</f>
        <v>0</v>
      </c>
      <c r="AN18" s="351">
        <f xml:space="preserve"> OpRev!AN$26</f>
        <v>0</v>
      </c>
      <c r="AO18" s="351">
        <f xml:space="preserve"> OpRev!AO$26</f>
        <v>0</v>
      </c>
      <c r="AP18" s="351">
        <f xml:space="preserve"> OpRev!AP$26</f>
        <v>0</v>
      </c>
      <c r="AQ18" s="351">
        <f xml:space="preserve"> OpRev!AQ$26</f>
        <v>0</v>
      </c>
      <c r="AR18" s="351">
        <f xml:space="preserve"> OpRev!AR$26</f>
        <v>0</v>
      </c>
      <c r="AS18" s="351">
        <f xml:space="preserve"> OpRev!AS$26</f>
        <v>0</v>
      </c>
      <c r="AT18" s="351">
        <f xml:space="preserve"> OpRev!AT$26</f>
        <v>0</v>
      </c>
      <c r="AU18" s="351">
        <f xml:space="preserve"> OpRev!AU$26</f>
        <v>0</v>
      </c>
      <c r="AV18" s="351">
        <f xml:space="preserve"> OpRev!AV$26</f>
        <v>0</v>
      </c>
      <c r="AW18" s="351">
        <f xml:space="preserve"> OpRev!AW$26</f>
        <v>0</v>
      </c>
      <c r="AX18" s="351">
        <f xml:space="preserve"> OpRev!AX$26</f>
        <v>0</v>
      </c>
      <c r="AY18" s="351">
        <f xml:space="preserve"> OpRev!AY$26</f>
        <v>0</v>
      </c>
      <c r="AZ18" s="351">
        <f xml:space="preserve"> OpRev!AZ$26</f>
        <v>0</v>
      </c>
      <c r="BA18" s="351">
        <f xml:space="preserve"> OpRev!BA$26</f>
        <v>0</v>
      </c>
      <c r="BB18" s="351">
        <f xml:space="preserve"> OpRev!BB$26</f>
        <v>0</v>
      </c>
      <c r="BC18" s="351">
        <f xml:space="preserve"> OpRev!BC$26</f>
        <v>0</v>
      </c>
      <c r="BD18" s="351">
        <f xml:space="preserve"> OpRev!BD$26</f>
        <v>0</v>
      </c>
      <c r="BE18" s="351">
        <f xml:space="preserve"> OpRev!BE$26</f>
        <v>0</v>
      </c>
      <c r="BF18" s="351">
        <f xml:space="preserve"> OpRev!BF$26</f>
        <v>0</v>
      </c>
      <c r="BG18" s="351">
        <f xml:space="preserve"> OpRev!BG$26</f>
        <v>0</v>
      </c>
      <c r="BH18" s="351">
        <f xml:space="preserve"> OpRev!BH$26</f>
        <v>0</v>
      </c>
      <c r="BI18" s="351">
        <f xml:space="preserve"> OpRev!BI$26</f>
        <v>0</v>
      </c>
      <c r="BJ18" s="351">
        <f xml:space="preserve"> OpRev!BJ$26</f>
        <v>0</v>
      </c>
      <c r="BK18" s="351">
        <f xml:space="preserve"> OpRev!BK$26</f>
        <v>0</v>
      </c>
      <c r="BL18" s="351">
        <f xml:space="preserve"> OpRev!BL$26</f>
        <v>0</v>
      </c>
      <c r="BM18" s="351">
        <f xml:space="preserve"> OpRev!BM$26</f>
        <v>0</v>
      </c>
      <c r="BN18" s="351">
        <f xml:space="preserve"> OpRev!BN$26</f>
        <v>0</v>
      </c>
      <c r="BO18" s="351">
        <f xml:space="preserve"> OpRev!BO$26</f>
        <v>0</v>
      </c>
      <c r="BP18" s="351">
        <f xml:space="preserve"> OpRev!BP$26</f>
        <v>0</v>
      </c>
      <c r="BQ18" s="351">
        <f xml:space="preserve"> OpRev!BQ$26</f>
        <v>0</v>
      </c>
      <c r="BR18" s="351">
        <f xml:space="preserve"> OpRev!BR$26</f>
        <v>0</v>
      </c>
      <c r="BS18" s="351">
        <f xml:space="preserve"> OpRev!BS$26</f>
        <v>0</v>
      </c>
      <c r="BT18" s="351">
        <f xml:space="preserve"> OpRev!BT$26</f>
        <v>0</v>
      </c>
      <c r="BU18" s="351">
        <f xml:space="preserve"> OpRev!BU$26</f>
        <v>0</v>
      </c>
      <c r="BV18" s="351">
        <f xml:space="preserve"> OpRev!BV$26</f>
        <v>0</v>
      </c>
      <c r="BW18" s="351">
        <f xml:space="preserve"> OpRev!BW$26</f>
        <v>0</v>
      </c>
      <c r="BX18" s="351">
        <f xml:space="preserve"> OpRev!BX$26</f>
        <v>0</v>
      </c>
      <c r="BY18" s="351">
        <f xml:space="preserve"> OpRev!BY$26</f>
        <v>0</v>
      </c>
      <c r="BZ18" s="351">
        <f xml:space="preserve"> OpRev!BZ$26</f>
        <v>0</v>
      </c>
      <c r="CA18" s="351">
        <f xml:space="preserve"> OpRev!CA$26</f>
        <v>0</v>
      </c>
    </row>
    <row r="19" spans="1:79" s="350" customFormat="1">
      <c r="A19" s="284"/>
      <c r="B19" s="285"/>
      <c r="C19" s="286"/>
      <c r="D19" s="361" t="s">
        <v>108</v>
      </c>
      <c r="E19" s="287" t="str">
        <f xml:space="preserve"> E$14</f>
        <v>Accounts receivable target balance</v>
      </c>
      <c r="F19" s="287">
        <f t="shared" ref="F19:BQ19" si="3" xml:space="preserve"> F$14</f>
        <v>0</v>
      </c>
      <c r="G19" s="287" t="str">
        <f t="shared" si="3"/>
        <v>£ MM</v>
      </c>
      <c r="H19" s="287">
        <f t="shared" si="3"/>
        <v>0</v>
      </c>
      <c r="I19" s="287">
        <f t="shared" si="3"/>
        <v>0</v>
      </c>
      <c r="J19" s="287">
        <f t="shared" si="3"/>
        <v>0</v>
      </c>
      <c r="K19" s="287">
        <f t="shared" si="3"/>
        <v>0</v>
      </c>
      <c r="L19" s="287">
        <f t="shared" si="3"/>
        <v>0</v>
      </c>
      <c r="M19" s="287">
        <f t="shared" si="3"/>
        <v>0</v>
      </c>
      <c r="N19" s="287">
        <f t="shared" si="3"/>
        <v>0</v>
      </c>
      <c r="O19" s="287">
        <f t="shared" si="3"/>
        <v>0</v>
      </c>
      <c r="P19" s="287">
        <f t="shared" si="3"/>
        <v>0</v>
      </c>
      <c r="Q19" s="287">
        <f t="shared" si="3"/>
        <v>0</v>
      </c>
      <c r="R19" s="287">
        <f t="shared" si="3"/>
        <v>0</v>
      </c>
      <c r="S19" s="287">
        <f t="shared" si="3"/>
        <v>0</v>
      </c>
      <c r="T19" s="287">
        <f t="shared" si="3"/>
        <v>0</v>
      </c>
      <c r="U19" s="287">
        <f t="shared" si="3"/>
        <v>0</v>
      </c>
      <c r="V19" s="287">
        <f t="shared" si="3"/>
        <v>0</v>
      </c>
      <c r="W19" s="287">
        <f t="shared" si="3"/>
        <v>0</v>
      </c>
      <c r="X19" s="287">
        <f t="shared" si="3"/>
        <v>0</v>
      </c>
      <c r="Y19" s="287">
        <f t="shared" si="3"/>
        <v>0</v>
      </c>
      <c r="Z19" s="287">
        <f t="shared" si="3"/>
        <v>0</v>
      </c>
      <c r="AA19" s="287">
        <f t="shared" si="3"/>
        <v>0</v>
      </c>
      <c r="AB19" s="287">
        <f t="shared" si="3"/>
        <v>0</v>
      </c>
      <c r="AC19" s="287">
        <f t="shared" si="3"/>
        <v>0</v>
      </c>
      <c r="AD19" s="287">
        <f t="shared" si="3"/>
        <v>0</v>
      </c>
      <c r="AE19" s="287">
        <f t="shared" si="3"/>
        <v>0</v>
      </c>
      <c r="AF19" s="287">
        <f t="shared" si="3"/>
        <v>0</v>
      </c>
      <c r="AG19" s="287">
        <f t="shared" si="3"/>
        <v>0</v>
      </c>
      <c r="AH19" s="287">
        <f t="shared" si="3"/>
        <v>0</v>
      </c>
      <c r="AI19" s="287">
        <f t="shared" si="3"/>
        <v>0</v>
      </c>
      <c r="AJ19" s="287">
        <f t="shared" si="3"/>
        <v>0</v>
      </c>
      <c r="AK19" s="287">
        <f t="shared" si="3"/>
        <v>0</v>
      </c>
      <c r="AL19" s="287">
        <f t="shared" si="3"/>
        <v>0</v>
      </c>
      <c r="AM19" s="287">
        <f t="shared" si="3"/>
        <v>0</v>
      </c>
      <c r="AN19" s="287">
        <f t="shared" si="3"/>
        <v>0</v>
      </c>
      <c r="AO19" s="287">
        <f t="shared" si="3"/>
        <v>0</v>
      </c>
      <c r="AP19" s="287">
        <f t="shared" si="3"/>
        <v>0</v>
      </c>
      <c r="AQ19" s="287">
        <f t="shared" si="3"/>
        <v>0</v>
      </c>
      <c r="AR19" s="287">
        <f t="shared" si="3"/>
        <v>0</v>
      </c>
      <c r="AS19" s="287">
        <f t="shared" si="3"/>
        <v>0</v>
      </c>
      <c r="AT19" s="287">
        <f t="shared" si="3"/>
        <v>0</v>
      </c>
      <c r="AU19" s="287">
        <f t="shared" si="3"/>
        <v>0</v>
      </c>
      <c r="AV19" s="287">
        <f t="shared" si="3"/>
        <v>0</v>
      </c>
      <c r="AW19" s="287">
        <f t="shared" si="3"/>
        <v>0</v>
      </c>
      <c r="AX19" s="287">
        <f t="shared" si="3"/>
        <v>0</v>
      </c>
      <c r="AY19" s="287">
        <f t="shared" si="3"/>
        <v>0</v>
      </c>
      <c r="AZ19" s="287">
        <f t="shared" si="3"/>
        <v>0</v>
      </c>
      <c r="BA19" s="287">
        <f t="shared" si="3"/>
        <v>0</v>
      </c>
      <c r="BB19" s="287">
        <f t="shared" si="3"/>
        <v>0</v>
      </c>
      <c r="BC19" s="287">
        <f t="shared" si="3"/>
        <v>0</v>
      </c>
      <c r="BD19" s="287">
        <f t="shared" si="3"/>
        <v>0</v>
      </c>
      <c r="BE19" s="287">
        <f t="shared" si="3"/>
        <v>0</v>
      </c>
      <c r="BF19" s="287">
        <f t="shared" si="3"/>
        <v>0</v>
      </c>
      <c r="BG19" s="287">
        <f t="shared" si="3"/>
        <v>0</v>
      </c>
      <c r="BH19" s="287">
        <f t="shared" si="3"/>
        <v>0</v>
      </c>
      <c r="BI19" s="287">
        <f t="shared" si="3"/>
        <v>0</v>
      </c>
      <c r="BJ19" s="287">
        <f t="shared" si="3"/>
        <v>0</v>
      </c>
      <c r="BK19" s="287">
        <f t="shared" si="3"/>
        <v>0</v>
      </c>
      <c r="BL19" s="287">
        <f t="shared" si="3"/>
        <v>0</v>
      </c>
      <c r="BM19" s="287">
        <f t="shared" si="3"/>
        <v>0</v>
      </c>
      <c r="BN19" s="287">
        <f t="shared" si="3"/>
        <v>0</v>
      </c>
      <c r="BO19" s="287">
        <f t="shared" si="3"/>
        <v>0</v>
      </c>
      <c r="BP19" s="287">
        <f t="shared" si="3"/>
        <v>0</v>
      </c>
      <c r="BQ19" s="287">
        <f t="shared" si="3"/>
        <v>0</v>
      </c>
      <c r="BR19" s="287">
        <f t="shared" ref="BR19:CA19" si="4" xml:space="preserve"> BR$14</f>
        <v>0</v>
      </c>
      <c r="BS19" s="287">
        <f t="shared" si="4"/>
        <v>0</v>
      </c>
      <c r="BT19" s="287">
        <f t="shared" si="4"/>
        <v>0</v>
      </c>
      <c r="BU19" s="287">
        <f t="shared" si="4"/>
        <v>0</v>
      </c>
      <c r="BV19" s="287">
        <f t="shared" si="4"/>
        <v>0</v>
      </c>
      <c r="BW19" s="287">
        <f t="shared" si="4"/>
        <v>0</v>
      </c>
      <c r="BX19" s="287">
        <f t="shared" si="4"/>
        <v>0</v>
      </c>
      <c r="BY19" s="287">
        <f t="shared" si="4"/>
        <v>0</v>
      </c>
      <c r="BZ19" s="287">
        <f t="shared" si="4"/>
        <v>0</v>
      </c>
      <c r="CA19" s="287">
        <f t="shared" si="4"/>
        <v>0</v>
      </c>
    </row>
    <row r="20" spans="1:79" s="311" customFormat="1">
      <c r="A20" s="285"/>
      <c r="B20" s="285"/>
      <c r="C20" s="365"/>
      <c r="D20" s="366"/>
      <c r="E20" s="311" t="s">
        <v>156</v>
      </c>
      <c r="G20" s="311" t="s">
        <v>560</v>
      </c>
      <c r="H20" s="311">
        <f xml:space="preserve"> SUM(J20:CA20)</f>
        <v>6136.2000000000007</v>
      </c>
      <c r="J20" s="311">
        <f xml:space="preserve"> J17 + J18 - J19</f>
        <v>0</v>
      </c>
      <c r="K20" s="311">
        <f t="shared" ref="K20:BV20" si="5" xml:space="preserve"> K17 + K18 - K19</f>
        <v>0</v>
      </c>
      <c r="L20" s="311">
        <f t="shared" si="5"/>
        <v>0</v>
      </c>
      <c r="M20" s="311">
        <f t="shared" si="5"/>
        <v>0</v>
      </c>
      <c r="N20" s="311">
        <f t="shared" si="5"/>
        <v>0</v>
      </c>
      <c r="O20" s="311">
        <f t="shared" si="5"/>
        <v>0</v>
      </c>
      <c r="P20" s="311">
        <f t="shared" si="5"/>
        <v>0</v>
      </c>
      <c r="Q20" s="311">
        <f t="shared" si="5"/>
        <v>0</v>
      </c>
      <c r="R20" s="311">
        <f t="shared" si="5"/>
        <v>306.60000000000002</v>
      </c>
      <c r="S20" s="311">
        <f t="shared" si="5"/>
        <v>306.60000000000002</v>
      </c>
      <c r="T20" s="311">
        <f t="shared" si="5"/>
        <v>307.44</v>
      </c>
      <c r="U20" s="311">
        <f t="shared" si="5"/>
        <v>306.60000000000002</v>
      </c>
      <c r="V20" s="311">
        <f t="shared" si="5"/>
        <v>306.60000000000002</v>
      </c>
      <c r="W20" s="311">
        <f t="shared" si="5"/>
        <v>306.60000000000002</v>
      </c>
      <c r="X20" s="311">
        <f t="shared" si="5"/>
        <v>307.44</v>
      </c>
      <c r="Y20" s="311">
        <f t="shared" si="5"/>
        <v>306.60000000000002</v>
      </c>
      <c r="Z20" s="311">
        <f t="shared" si="5"/>
        <v>306.60000000000002</v>
      </c>
      <c r="AA20" s="311">
        <f t="shared" si="5"/>
        <v>306.60000000000002</v>
      </c>
      <c r="AB20" s="311">
        <f t="shared" si="5"/>
        <v>307.44</v>
      </c>
      <c r="AC20" s="311">
        <f t="shared" si="5"/>
        <v>306.60000000000002</v>
      </c>
      <c r="AD20" s="311">
        <f t="shared" si="5"/>
        <v>306.60000000000002</v>
      </c>
      <c r="AE20" s="311">
        <f t="shared" si="5"/>
        <v>306.60000000000002</v>
      </c>
      <c r="AF20" s="311">
        <f t="shared" si="5"/>
        <v>307.44</v>
      </c>
      <c r="AG20" s="311">
        <f t="shared" si="5"/>
        <v>306.60000000000002</v>
      </c>
      <c r="AH20" s="311">
        <f t="shared" si="5"/>
        <v>306.60000000000002</v>
      </c>
      <c r="AI20" s="311">
        <f t="shared" si="5"/>
        <v>306.60000000000002</v>
      </c>
      <c r="AJ20" s="311">
        <f t="shared" si="5"/>
        <v>307.44</v>
      </c>
      <c r="AK20" s="311">
        <f t="shared" si="5"/>
        <v>306.60000000000002</v>
      </c>
      <c r="AL20" s="311">
        <f t="shared" si="5"/>
        <v>0</v>
      </c>
      <c r="AM20" s="311">
        <f t="shared" si="5"/>
        <v>0</v>
      </c>
      <c r="AN20" s="311">
        <f t="shared" si="5"/>
        <v>0</v>
      </c>
      <c r="AO20" s="311">
        <f t="shared" si="5"/>
        <v>0</v>
      </c>
      <c r="AP20" s="311">
        <f t="shared" si="5"/>
        <v>0</v>
      </c>
      <c r="AQ20" s="311">
        <f t="shared" si="5"/>
        <v>0</v>
      </c>
      <c r="AR20" s="311">
        <f t="shared" si="5"/>
        <v>0</v>
      </c>
      <c r="AS20" s="311">
        <f t="shared" si="5"/>
        <v>0</v>
      </c>
      <c r="AT20" s="311">
        <f t="shared" si="5"/>
        <v>0</v>
      </c>
      <c r="AU20" s="311">
        <f t="shared" si="5"/>
        <v>0</v>
      </c>
      <c r="AV20" s="311">
        <f t="shared" si="5"/>
        <v>0</v>
      </c>
      <c r="AW20" s="311">
        <f t="shared" si="5"/>
        <v>0</v>
      </c>
      <c r="AX20" s="311">
        <f t="shared" si="5"/>
        <v>0</v>
      </c>
      <c r="AY20" s="311">
        <f t="shared" si="5"/>
        <v>0</v>
      </c>
      <c r="AZ20" s="311">
        <f t="shared" si="5"/>
        <v>0</v>
      </c>
      <c r="BA20" s="311">
        <f t="shared" si="5"/>
        <v>0</v>
      </c>
      <c r="BB20" s="311">
        <f t="shared" si="5"/>
        <v>0</v>
      </c>
      <c r="BC20" s="311">
        <f t="shared" si="5"/>
        <v>0</v>
      </c>
      <c r="BD20" s="311">
        <f t="shared" si="5"/>
        <v>0</v>
      </c>
      <c r="BE20" s="311">
        <f t="shared" si="5"/>
        <v>0</v>
      </c>
      <c r="BF20" s="311">
        <f t="shared" si="5"/>
        <v>0</v>
      </c>
      <c r="BG20" s="311">
        <f t="shared" si="5"/>
        <v>0</v>
      </c>
      <c r="BH20" s="311">
        <f t="shared" si="5"/>
        <v>0</v>
      </c>
      <c r="BI20" s="311">
        <f t="shared" si="5"/>
        <v>0</v>
      </c>
      <c r="BJ20" s="311">
        <f t="shared" si="5"/>
        <v>0</v>
      </c>
      <c r="BK20" s="311">
        <f t="shared" si="5"/>
        <v>0</v>
      </c>
      <c r="BL20" s="311">
        <f t="shared" si="5"/>
        <v>0</v>
      </c>
      <c r="BM20" s="311">
        <f t="shared" si="5"/>
        <v>0</v>
      </c>
      <c r="BN20" s="311">
        <f t="shared" si="5"/>
        <v>0</v>
      </c>
      <c r="BO20" s="311">
        <f t="shared" si="5"/>
        <v>0</v>
      </c>
      <c r="BP20" s="311">
        <f t="shared" si="5"/>
        <v>0</v>
      </c>
      <c r="BQ20" s="311">
        <f t="shared" si="5"/>
        <v>0</v>
      </c>
      <c r="BR20" s="311">
        <f t="shared" si="5"/>
        <v>0</v>
      </c>
      <c r="BS20" s="311">
        <f t="shared" si="5"/>
        <v>0</v>
      </c>
      <c r="BT20" s="311">
        <f t="shared" si="5"/>
        <v>0</v>
      </c>
      <c r="BU20" s="311">
        <f t="shared" si="5"/>
        <v>0</v>
      </c>
      <c r="BV20" s="311">
        <f t="shared" si="5"/>
        <v>0</v>
      </c>
      <c r="BW20" s="311">
        <f xml:space="preserve"> BW17 + BW18 - BW19</f>
        <v>0</v>
      </c>
      <c r="BX20" s="311">
        <f xml:space="preserve"> BX17 + BX18 - BX19</f>
        <v>0</v>
      </c>
      <c r="BY20" s="311">
        <f xml:space="preserve"> BY17 + BY18 - BY19</f>
        <v>0</v>
      </c>
      <c r="BZ20" s="311">
        <f xml:space="preserve"> BZ17 + BZ18 - BZ19</f>
        <v>0</v>
      </c>
      <c r="CA20" s="311">
        <f xml:space="preserve"> CA17 + CA18 - CA19</f>
        <v>0</v>
      </c>
    </row>
    <row r="21" spans="1:79" s="350" customFormat="1">
      <c r="A21" s="284"/>
      <c r="B21" s="285"/>
      <c r="C21" s="286"/>
      <c r="D21" s="361"/>
    </row>
    <row r="22" spans="1:79" s="350" customFormat="1">
      <c r="A22" s="284"/>
      <c r="B22" s="285" t="s">
        <v>158</v>
      </c>
      <c r="C22" s="286"/>
      <c r="D22" s="361"/>
    </row>
    <row r="23" spans="1:79" s="355" customFormat="1">
      <c r="A23" s="352"/>
      <c r="B23" s="353"/>
      <c r="C23" s="354"/>
      <c r="D23" s="363"/>
      <c r="E23" s="355" t="s">
        <v>155</v>
      </c>
      <c r="G23" s="355" t="s">
        <v>560</v>
      </c>
      <c r="J23" s="355">
        <f xml:space="preserve"> I26</f>
        <v>0</v>
      </c>
      <c r="K23" s="355">
        <f t="shared" ref="K23:BV23" si="6" xml:space="preserve"> J26</f>
        <v>0</v>
      </c>
      <c r="L23" s="355">
        <f t="shared" si="6"/>
        <v>0</v>
      </c>
      <c r="M23" s="355">
        <f t="shared" si="6"/>
        <v>0</v>
      </c>
      <c r="N23" s="355">
        <f t="shared" si="6"/>
        <v>0</v>
      </c>
      <c r="O23" s="355">
        <f t="shared" si="6"/>
        <v>0</v>
      </c>
      <c r="P23" s="355">
        <f t="shared" si="6"/>
        <v>0</v>
      </c>
      <c r="Q23" s="355">
        <f t="shared" si="6"/>
        <v>0</v>
      </c>
      <c r="R23" s="355">
        <f t="shared" si="6"/>
        <v>0</v>
      </c>
      <c r="S23" s="355">
        <f t="shared" si="6"/>
        <v>0</v>
      </c>
      <c r="T23" s="355">
        <f t="shared" si="6"/>
        <v>0</v>
      </c>
      <c r="U23" s="355">
        <f t="shared" si="6"/>
        <v>0</v>
      </c>
      <c r="V23" s="355">
        <f t="shared" si="6"/>
        <v>0</v>
      </c>
      <c r="W23" s="355">
        <f t="shared" si="6"/>
        <v>0</v>
      </c>
      <c r="X23" s="355">
        <f t="shared" si="6"/>
        <v>0</v>
      </c>
      <c r="Y23" s="355">
        <f t="shared" si="6"/>
        <v>0</v>
      </c>
      <c r="Z23" s="355">
        <f t="shared" si="6"/>
        <v>0</v>
      </c>
      <c r="AA23" s="355">
        <f t="shared" si="6"/>
        <v>0</v>
      </c>
      <c r="AB23" s="355">
        <f t="shared" si="6"/>
        <v>0</v>
      </c>
      <c r="AC23" s="355">
        <f t="shared" si="6"/>
        <v>0</v>
      </c>
      <c r="AD23" s="355">
        <f t="shared" si="6"/>
        <v>0</v>
      </c>
      <c r="AE23" s="355">
        <f t="shared" si="6"/>
        <v>0</v>
      </c>
      <c r="AF23" s="355">
        <f t="shared" si="6"/>
        <v>0</v>
      </c>
      <c r="AG23" s="355">
        <f t="shared" si="6"/>
        <v>0</v>
      </c>
      <c r="AH23" s="355">
        <f t="shared" si="6"/>
        <v>0</v>
      </c>
      <c r="AI23" s="355">
        <f t="shared" si="6"/>
        <v>0</v>
      </c>
      <c r="AJ23" s="355">
        <f t="shared" si="6"/>
        <v>0</v>
      </c>
      <c r="AK23" s="355">
        <f t="shared" si="6"/>
        <v>0</v>
      </c>
      <c r="AL23" s="355">
        <f t="shared" si="6"/>
        <v>0</v>
      </c>
      <c r="AM23" s="355">
        <f t="shared" si="6"/>
        <v>0</v>
      </c>
      <c r="AN23" s="355">
        <f t="shared" si="6"/>
        <v>0</v>
      </c>
      <c r="AO23" s="355">
        <f t="shared" si="6"/>
        <v>0</v>
      </c>
      <c r="AP23" s="355">
        <f t="shared" si="6"/>
        <v>0</v>
      </c>
      <c r="AQ23" s="355">
        <f t="shared" si="6"/>
        <v>0</v>
      </c>
      <c r="AR23" s="355">
        <f t="shared" si="6"/>
        <v>0</v>
      </c>
      <c r="AS23" s="355">
        <f t="shared" si="6"/>
        <v>0</v>
      </c>
      <c r="AT23" s="355">
        <f t="shared" si="6"/>
        <v>0</v>
      </c>
      <c r="AU23" s="355">
        <f t="shared" si="6"/>
        <v>0</v>
      </c>
      <c r="AV23" s="355">
        <f t="shared" si="6"/>
        <v>0</v>
      </c>
      <c r="AW23" s="355">
        <f t="shared" si="6"/>
        <v>0</v>
      </c>
      <c r="AX23" s="355">
        <f t="shared" si="6"/>
        <v>0</v>
      </c>
      <c r="AY23" s="355">
        <f t="shared" si="6"/>
        <v>0</v>
      </c>
      <c r="AZ23" s="355">
        <f t="shared" si="6"/>
        <v>0</v>
      </c>
      <c r="BA23" s="355">
        <f t="shared" si="6"/>
        <v>0</v>
      </c>
      <c r="BB23" s="355">
        <f t="shared" si="6"/>
        <v>0</v>
      </c>
      <c r="BC23" s="355">
        <f t="shared" si="6"/>
        <v>0</v>
      </c>
      <c r="BD23" s="355">
        <f t="shared" si="6"/>
        <v>0</v>
      </c>
      <c r="BE23" s="355">
        <f t="shared" si="6"/>
        <v>0</v>
      </c>
      <c r="BF23" s="355">
        <f t="shared" si="6"/>
        <v>0</v>
      </c>
      <c r="BG23" s="355">
        <f t="shared" si="6"/>
        <v>0</v>
      </c>
      <c r="BH23" s="355">
        <f t="shared" si="6"/>
        <v>0</v>
      </c>
      <c r="BI23" s="355">
        <f t="shared" si="6"/>
        <v>0</v>
      </c>
      <c r="BJ23" s="355">
        <f t="shared" si="6"/>
        <v>0</v>
      </c>
      <c r="BK23" s="355">
        <f t="shared" si="6"/>
        <v>0</v>
      </c>
      <c r="BL23" s="355">
        <f t="shared" si="6"/>
        <v>0</v>
      </c>
      <c r="BM23" s="355">
        <f t="shared" si="6"/>
        <v>0</v>
      </c>
      <c r="BN23" s="355">
        <f t="shared" si="6"/>
        <v>0</v>
      </c>
      <c r="BO23" s="355">
        <f t="shared" si="6"/>
        <v>0</v>
      </c>
      <c r="BP23" s="355">
        <f t="shared" si="6"/>
        <v>0</v>
      </c>
      <c r="BQ23" s="355">
        <f t="shared" si="6"/>
        <v>0</v>
      </c>
      <c r="BR23" s="355">
        <f t="shared" si="6"/>
        <v>0</v>
      </c>
      <c r="BS23" s="355">
        <f t="shared" si="6"/>
        <v>0</v>
      </c>
      <c r="BT23" s="355">
        <f t="shared" si="6"/>
        <v>0</v>
      </c>
      <c r="BU23" s="355">
        <f t="shared" si="6"/>
        <v>0</v>
      </c>
      <c r="BV23" s="355">
        <f t="shared" si="6"/>
        <v>0</v>
      </c>
      <c r="BW23" s="355">
        <f xml:space="preserve"> BV26</f>
        <v>0</v>
      </c>
      <c r="BX23" s="355">
        <f xml:space="preserve"> BW26</f>
        <v>0</v>
      </c>
      <c r="BY23" s="355">
        <f xml:space="preserve"> BX26</f>
        <v>0</v>
      </c>
      <c r="BZ23" s="355">
        <f xml:space="preserve"> BY26</f>
        <v>0</v>
      </c>
      <c r="CA23" s="355">
        <f xml:space="preserve"> BZ26</f>
        <v>0</v>
      </c>
    </row>
    <row r="24" spans="1:79" s="359" customFormat="1">
      <c r="A24" s="356"/>
      <c r="B24" s="357"/>
      <c r="C24" s="358"/>
      <c r="D24" s="364" t="s">
        <v>21</v>
      </c>
      <c r="E24" s="351" t="str">
        <f xml:space="preserve"> OpRev!E$26</f>
        <v>Operating revenue</v>
      </c>
      <c r="F24" s="351" t="str">
        <f xml:space="preserve"> OpRev!F$26</f>
        <v>PL</v>
      </c>
      <c r="G24" s="351" t="str">
        <f xml:space="preserve"> OpRev!G$26</f>
        <v>£ MM</v>
      </c>
      <c r="H24" s="351">
        <f xml:space="preserve"> OpRev!H$26</f>
        <v>6136.2000000000007</v>
      </c>
      <c r="I24" s="351">
        <f xml:space="preserve"> OpRev!I$26</f>
        <v>0</v>
      </c>
      <c r="J24" s="351">
        <f xml:space="preserve"> OpRev!J$26</f>
        <v>0</v>
      </c>
      <c r="K24" s="351">
        <f xml:space="preserve"> OpRev!K$26</f>
        <v>0</v>
      </c>
      <c r="L24" s="351">
        <f xml:space="preserve"> OpRev!L$26</f>
        <v>0</v>
      </c>
      <c r="M24" s="351">
        <f xml:space="preserve"> OpRev!M$26</f>
        <v>0</v>
      </c>
      <c r="N24" s="351">
        <f xml:space="preserve"> OpRev!N$26</f>
        <v>0</v>
      </c>
      <c r="O24" s="351">
        <f xml:space="preserve"> OpRev!O$26</f>
        <v>0</v>
      </c>
      <c r="P24" s="351">
        <f xml:space="preserve"> OpRev!P$26</f>
        <v>0</v>
      </c>
      <c r="Q24" s="351">
        <f xml:space="preserve"> OpRev!Q$26</f>
        <v>0</v>
      </c>
      <c r="R24" s="351">
        <f xml:space="preserve"> OpRev!R$26</f>
        <v>306.60000000000002</v>
      </c>
      <c r="S24" s="351">
        <f xml:space="preserve"> OpRev!S$26</f>
        <v>306.60000000000002</v>
      </c>
      <c r="T24" s="351">
        <f xml:space="preserve"> OpRev!T$26</f>
        <v>307.44</v>
      </c>
      <c r="U24" s="351">
        <f xml:space="preserve"> OpRev!U$26</f>
        <v>306.60000000000002</v>
      </c>
      <c r="V24" s="351">
        <f xml:space="preserve"> OpRev!V$26</f>
        <v>306.60000000000002</v>
      </c>
      <c r="W24" s="351">
        <f xml:space="preserve"> OpRev!W$26</f>
        <v>306.60000000000002</v>
      </c>
      <c r="X24" s="351">
        <f xml:space="preserve"> OpRev!X$26</f>
        <v>307.44</v>
      </c>
      <c r="Y24" s="351">
        <f xml:space="preserve"> OpRev!Y$26</f>
        <v>306.60000000000002</v>
      </c>
      <c r="Z24" s="351">
        <f xml:space="preserve"> OpRev!Z$26</f>
        <v>306.60000000000002</v>
      </c>
      <c r="AA24" s="351">
        <f xml:space="preserve"> OpRev!AA$26</f>
        <v>306.60000000000002</v>
      </c>
      <c r="AB24" s="351">
        <f xml:space="preserve"> OpRev!AB$26</f>
        <v>307.44</v>
      </c>
      <c r="AC24" s="351">
        <f xml:space="preserve"> OpRev!AC$26</f>
        <v>306.60000000000002</v>
      </c>
      <c r="AD24" s="351">
        <f xml:space="preserve"> OpRev!AD$26</f>
        <v>306.60000000000002</v>
      </c>
      <c r="AE24" s="351">
        <f xml:space="preserve"> OpRev!AE$26</f>
        <v>306.60000000000002</v>
      </c>
      <c r="AF24" s="351">
        <f xml:space="preserve"> OpRev!AF$26</f>
        <v>307.44</v>
      </c>
      <c r="AG24" s="351">
        <f xml:space="preserve"> OpRev!AG$26</f>
        <v>306.60000000000002</v>
      </c>
      <c r="AH24" s="351">
        <f xml:space="preserve"> OpRev!AH$26</f>
        <v>306.60000000000002</v>
      </c>
      <c r="AI24" s="351">
        <f xml:space="preserve"> OpRev!AI$26</f>
        <v>306.60000000000002</v>
      </c>
      <c r="AJ24" s="351">
        <f xml:space="preserve"> OpRev!AJ$26</f>
        <v>307.44</v>
      </c>
      <c r="AK24" s="351">
        <f xml:space="preserve"> OpRev!AK$26</f>
        <v>306.60000000000002</v>
      </c>
      <c r="AL24" s="351">
        <f xml:space="preserve"> OpRev!AL$26</f>
        <v>0</v>
      </c>
      <c r="AM24" s="351">
        <f xml:space="preserve"> OpRev!AM$26</f>
        <v>0</v>
      </c>
      <c r="AN24" s="351">
        <f xml:space="preserve"> OpRev!AN$26</f>
        <v>0</v>
      </c>
      <c r="AO24" s="351">
        <f xml:space="preserve"> OpRev!AO$26</f>
        <v>0</v>
      </c>
      <c r="AP24" s="351">
        <f xml:space="preserve"> OpRev!AP$26</f>
        <v>0</v>
      </c>
      <c r="AQ24" s="351">
        <f xml:space="preserve"> OpRev!AQ$26</f>
        <v>0</v>
      </c>
      <c r="AR24" s="351">
        <f xml:space="preserve"> OpRev!AR$26</f>
        <v>0</v>
      </c>
      <c r="AS24" s="351">
        <f xml:space="preserve"> OpRev!AS$26</f>
        <v>0</v>
      </c>
      <c r="AT24" s="351">
        <f xml:space="preserve"> OpRev!AT$26</f>
        <v>0</v>
      </c>
      <c r="AU24" s="351">
        <f xml:space="preserve"> OpRev!AU$26</f>
        <v>0</v>
      </c>
      <c r="AV24" s="351">
        <f xml:space="preserve"> OpRev!AV$26</f>
        <v>0</v>
      </c>
      <c r="AW24" s="351">
        <f xml:space="preserve"> OpRev!AW$26</f>
        <v>0</v>
      </c>
      <c r="AX24" s="351">
        <f xml:space="preserve"> OpRev!AX$26</f>
        <v>0</v>
      </c>
      <c r="AY24" s="351">
        <f xml:space="preserve"> OpRev!AY$26</f>
        <v>0</v>
      </c>
      <c r="AZ24" s="351">
        <f xml:space="preserve"> OpRev!AZ$26</f>
        <v>0</v>
      </c>
      <c r="BA24" s="351">
        <f xml:space="preserve"> OpRev!BA$26</f>
        <v>0</v>
      </c>
      <c r="BB24" s="351">
        <f xml:space="preserve"> OpRev!BB$26</f>
        <v>0</v>
      </c>
      <c r="BC24" s="351">
        <f xml:space="preserve"> OpRev!BC$26</f>
        <v>0</v>
      </c>
      <c r="BD24" s="351">
        <f xml:space="preserve"> OpRev!BD$26</f>
        <v>0</v>
      </c>
      <c r="BE24" s="351">
        <f xml:space="preserve"> OpRev!BE$26</f>
        <v>0</v>
      </c>
      <c r="BF24" s="351">
        <f xml:space="preserve"> OpRev!BF$26</f>
        <v>0</v>
      </c>
      <c r="BG24" s="351">
        <f xml:space="preserve"> OpRev!BG$26</f>
        <v>0</v>
      </c>
      <c r="BH24" s="351">
        <f xml:space="preserve"> OpRev!BH$26</f>
        <v>0</v>
      </c>
      <c r="BI24" s="351">
        <f xml:space="preserve"> OpRev!BI$26</f>
        <v>0</v>
      </c>
      <c r="BJ24" s="351">
        <f xml:space="preserve"> OpRev!BJ$26</f>
        <v>0</v>
      </c>
      <c r="BK24" s="351">
        <f xml:space="preserve"> OpRev!BK$26</f>
        <v>0</v>
      </c>
      <c r="BL24" s="351">
        <f xml:space="preserve"> OpRev!BL$26</f>
        <v>0</v>
      </c>
      <c r="BM24" s="351">
        <f xml:space="preserve"> OpRev!BM$26</f>
        <v>0</v>
      </c>
      <c r="BN24" s="351">
        <f xml:space="preserve"> OpRev!BN$26</f>
        <v>0</v>
      </c>
      <c r="BO24" s="351">
        <f xml:space="preserve"> OpRev!BO$26</f>
        <v>0</v>
      </c>
      <c r="BP24" s="351">
        <f xml:space="preserve"> OpRev!BP$26</f>
        <v>0</v>
      </c>
      <c r="BQ24" s="351">
        <f xml:space="preserve"> OpRev!BQ$26</f>
        <v>0</v>
      </c>
      <c r="BR24" s="351">
        <f xml:space="preserve"> OpRev!BR$26</f>
        <v>0</v>
      </c>
      <c r="BS24" s="351">
        <f xml:space="preserve"> OpRev!BS$26</f>
        <v>0</v>
      </c>
      <c r="BT24" s="351">
        <f xml:space="preserve"> OpRev!BT$26</f>
        <v>0</v>
      </c>
      <c r="BU24" s="351">
        <f xml:space="preserve"> OpRev!BU$26</f>
        <v>0</v>
      </c>
      <c r="BV24" s="351">
        <f xml:space="preserve"> OpRev!BV$26</f>
        <v>0</v>
      </c>
      <c r="BW24" s="351">
        <f xml:space="preserve"> OpRev!BW$26</f>
        <v>0</v>
      </c>
      <c r="BX24" s="351">
        <f xml:space="preserve"> OpRev!BX$26</f>
        <v>0</v>
      </c>
      <c r="BY24" s="351">
        <f xml:space="preserve"> OpRev!BY$26</f>
        <v>0</v>
      </c>
      <c r="BZ24" s="351">
        <f xml:space="preserve"> OpRev!BZ$26</f>
        <v>0</v>
      </c>
      <c r="CA24" s="351">
        <f xml:space="preserve"> OpRev!CA$26</f>
        <v>0</v>
      </c>
    </row>
    <row r="25" spans="1:79" s="359" customFormat="1">
      <c r="A25" s="356"/>
      <c r="B25" s="357"/>
      <c r="C25" s="358"/>
      <c r="D25" s="364" t="s">
        <v>108</v>
      </c>
      <c r="E25" s="360" t="str">
        <f xml:space="preserve"> E$20</f>
        <v>Forecast cash received</v>
      </c>
      <c r="F25" s="360">
        <f t="shared" ref="F25:BQ25" si="7" xml:space="preserve"> F$20</f>
        <v>0</v>
      </c>
      <c r="G25" s="360" t="str">
        <f t="shared" si="7"/>
        <v>£ MM</v>
      </c>
      <c r="H25" s="360">
        <f t="shared" si="7"/>
        <v>6136.2000000000007</v>
      </c>
      <c r="I25" s="360">
        <f t="shared" si="7"/>
        <v>0</v>
      </c>
      <c r="J25" s="360">
        <f t="shared" si="7"/>
        <v>0</v>
      </c>
      <c r="K25" s="360">
        <f t="shared" si="7"/>
        <v>0</v>
      </c>
      <c r="L25" s="360">
        <f t="shared" si="7"/>
        <v>0</v>
      </c>
      <c r="M25" s="360">
        <f t="shared" si="7"/>
        <v>0</v>
      </c>
      <c r="N25" s="360">
        <f t="shared" si="7"/>
        <v>0</v>
      </c>
      <c r="O25" s="360">
        <f t="shared" si="7"/>
        <v>0</v>
      </c>
      <c r="P25" s="360">
        <f t="shared" si="7"/>
        <v>0</v>
      </c>
      <c r="Q25" s="360">
        <f t="shared" si="7"/>
        <v>0</v>
      </c>
      <c r="R25" s="360">
        <f t="shared" si="7"/>
        <v>306.60000000000002</v>
      </c>
      <c r="S25" s="360">
        <f t="shared" si="7"/>
        <v>306.60000000000002</v>
      </c>
      <c r="T25" s="360">
        <f t="shared" si="7"/>
        <v>307.44</v>
      </c>
      <c r="U25" s="360">
        <f t="shared" si="7"/>
        <v>306.60000000000002</v>
      </c>
      <c r="V25" s="360">
        <f t="shared" si="7"/>
        <v>306.60000000000002</v>
      </c>
      <c r="W25" s="360">
        <f t="shared" si="7"/>
        <v>306.60000000000002</v>
      </c>
      <c r="X25" s="360">
        <f t="shared" si="7"/>
        <v>307.44</v>
      </c>
      <c r="Y25" s="360">
        <f t="shared" si="7"/>
        <v>306.60000000000002</v>
      </c>
      <c r="Z25" s="360">
        <f t="shared" si="7"/>
        <v>306.60000000000002</v>
      </c>
      <c r="AA25" s="360">
        <f t="shared" si="7"/>
        <v>306.60000000000002</v>
      </c>
      <c r="AB25" s="360">
        <f t="shared" si="7"/>
        <v>307.44</v>
      </c>
      <c r="AC25" s="360">
        <f t="shared" si="7"/>
        <v>306.60000000000002</v>
      </c>
      <c r="AD25" s="360">
        <f t="shared" si="7"/>
        <v>306.60000000000002</v>
      </c>
      <c r="AE25" s="360">
        <f t="shared" si="7"/>
        <v>306.60000000000002</v>
      </c>
      <c r="AF25" s="360">
        <f t="shared" si="7"/>
        <v>307.44</v>
      </c>
      <c r="AG25" s="360">
        <f t="shared" si="7"/>
        <v>306.60000000000002</v>
      </c>
      <c r="AH25" s="360">
        <f t="shared" si="7"/>
        <v>306.60000000000002</v>
      </c>
      <c r="AI25" s="360">
        <f t="shared" si="7"/>
        <v>306.60000000000002</v>
      </c>
      <c r="AJ25" s="360">
        <f t="shared" si="7"/>
        <v>307.44</v>
      </c>
      <c r="AK25" s="360">
        <f t="shared" si="7"/>
        <v>306.60000000000002</v>
      </c>
      <c r="AL25" s="360">
        <f t="shared" si="7"/>
        <v>0</v>
      </c>
      <c r="AM25" s="360">
        <f t="shared" si="7"/>
        <v>0</v>
      </c>
      <c r="AN25" s="360">
        <f t="shared" si="7"/>
        <v>0</v>
      </c>
      <c r="AO25" s="360">
        <f t="shared" si="7"/>
        <v>0</v>
      </c>
      <c r="AP25" s="360">
        <f t="shared" si="7"/>
        <v>0</v>
      </c>
      <c r="AQ25" s="360">
        <f t="shared" si="7"/>
        <v>0</v>
      </c>
      <c r="AR25" s="360">
        <f t="shared" si="7"/>
        <v>0</v>
      </c>
      <c r="AS25" s="360">
        <f t="shared" si="7"/>
        <v>0</v>
      </c>
      <c r="AT25" s="360">
        <f t="shared" si="7"/>
        <v>0</v>
      </c>
      <c r="AU25" s="360">
        <f t="shared" si="7"/>
        <v>0</v>
      </c>
      <c r="AV25" s="360">
        <f t="shared" si="7"/>
        <v>0</v>
      </c>
      <c r="AW25" s="360">
        <f t="shared" si="7"/>
        <v>0</v>
      </c>
      <c r="AX25" s="360">
        <f t="shared" si="7"/>
        <v>0</v>
      </c>
      <c r="AY25" s="360">
        <f t="shared" si="7"/>
        <v>0</v>
      </c>
      <c r="AZ25" s="360">
        <f t="shared" si="7"/>
        <v>0</v>
      </c>
      <c r="BA25" s="360">
        <f t="shared" si="7"/>
        <v>0</v>
      </c>
      <c r="BB25" s="360">
        <f t="shared" si="7"/>
        <v>0</v>
      </c>
      <c r="BC25" s="360">
        <f t="shared" si="7"/>
        <v>0</v>
      </c>
      <c r="BD25" s="360">
        <f t="shared" si="7"/>
        <v>0</v>
      </c>
      <c r="BE25" s="360">
        <f t="shared" si="7"/>
        <v>0</v>
      </c>
      <c r="BF25" s="360">
        <f t="shared" si="7"/>
        <v>0</v>
      </c>
      <c r="BG25" s="360">
        <f t="shared" si="7"/>
        <v>0</v>
      </c>
      <c r="BH25" s="360">
        <f t="shared" si="7"/>
        <v>0</v>
      </c>
      <c r="BI25" s="360">
        <f t="shared" si="7"/>
        <v>0</v>
      </c>
      <c r="BJ25" s="360">
        <f t="shared" si="7"/>
        <v>0</v>
      </c>
      <c r="BK25" s="360">
        <f t="shared" si="7"/>
        <v>0</v>
      </c>
      <c r="BL25" s="360">
        <f t="shared" si="7"/>
        <v>0</v>
      </c>
      <c r="BM25" s="360">
        <f t="shared" si="7"/>
        <v>0</v>
      </c>
      <c r="BN25" s="360">
        <f t="shared" si="7"/>
        <v>0</v>
      </c>
      <c r="BO25" s="360">
        <f t="shared" si="7"/>
        <v>0</v>
      </c>
      <c r="BP25" s="360">
        <f t="shared" si="7"/>
        <v>0</v>
      </c>
      <c r="BQ25" s="360">
        <f t="shared" si="7"/>
        <v>0</v>
      </c>
      <c r="BR25" s="360">
        <f t="shared" ref="BR25:CA25" si="8" xml:space="preserve"> BR$20</f>
        <v>0</v>
      </c>
      <c r="BS25" s="360">
        <f t="shared" si="8"/>
        <v>0</v>
      </c>
      <c r="BT25" s="360">
        <f t="shared" si="8"/>
        <v>0</v>
      </c>
      <c r="BU25" s="360">
        <f t="shared" si="8"/>
        <v>0</v>
      </c>
      <c r="BV25" s="360">
        <f t="shared" si="8"/>
        <v>0</v>
      </c>
      <c r="BW25" s="360">
        <f t="shared" si="8"/>
        <v>0</v>
      </c>
      <c r="BX25" s="360">
        <f t="shared" si="8"/>
        <v>0</v>
      </c>
      <c r="BY25" s="360">
        <f t="shared" si="8"/>
        <v>0</v>
      </c>
      <c r="BZ25" s="360">
        <f t="shared" si="8"/>
        <v>0</v>
      </c>
      <c r="CA25" s="360">
        <f t="shared" si="8"/>
        <v>0</v>
      </c>
    </row>
    <row r="26" spans="1:79" s="737" customFormat="1">
      <c r="A26" s="733"/>
      <c r="B26" s="734"/>
      <c r="C26" s="735"/>
      <c r="D26" s="736"/>
      <c r="E26" s="737" t="s">
        <v>158</v>
      </c>
      <c r="F26" s="737" t="s">
        <v>157</v>
      </c>
      <c r="G26" s="737" t="s">
        <v>560</v>
      </c>
      <c r="I26" s="738"/>
      <c r="J26" s="737">
        <f xml:space="preserve"> J23 + J24 - J25</f>
        <v>0</v>
      </c>
      <c r="K26" s="737">
        <f t="shared" ref="K26:BV26" si="9" xml:space="preserve"> K23 + K24 - K25</f>
        <v>0</v>
      </c>
      <c r="L26" s="737">
        <f t="shared" si="9"/>
        <v>0</v>
      </c>
      <c r="M26" s="737">
        <f t="shared" si="9"/>
        <v>0</v>
      </c>
      <c r="N26" s="737">
        <f t="shared" si="9"/>
        <v>0</v>
      </c>
      <c r="O26" s="737">
        <f t="shared" si="9"/>
        <v>0</v>
      </c>
      <c r="P26" s="737">
        <f t="shared" si="9"/>
        <v>0</v>
      </c>
      <c r="Q26" s="737">
        <f t="shared" si="9"/>
        <v>0</v>
      </c>
      <c r="R26" s="737">
        <f t="shared" si="9"/>
        <v>0</v>
      </c>
      <c r="S26" s="737">
        <f t="shared" si="9"/>
        <v>0</v>
      </c>
      <c r="T26" s="737">
        <f t="shared" si="9"/>
        <v>0</v>
      </c>
      <c r="U26" s="737">
        <f t="shared" si="9"/>
        <v>0</v>
      </c>
      <c r="V26" s="737">
        <f t="shared" si="9"/>
        <v>0</v>
      </c>
      <c r="W26" s="737">
        <f t="shared" si="9"/>
        <v>0</v>
      </c>
      <c r="X26" s="737">
        <f t="shared" si="9"/>
        <v>0</v>
      </c>
      <c r="Y26" s="737">
        <f t="shared" si="9"/>
        <v>0</v>
      </c>
      <c r="Z26" s="737">
        <f t="shared" si="9"/>
        <v>0</v>
      </c>
      <c r="AA26" s="737">
        <f t="shared" si="9"/>
        <v>0</v>
      </c>
      <c r="AB26" s="737">
        <f t="shared" si="9"/>
        <v>0</v>
      </c>
      <c r="AC26" s="737">
        <f t="shared" si="9"/>
        <v>0</v>
      </c>
      <c r="AD26" s="737">
        <f t="shared" si="9"/>
        <v>0</v>
      </c>
      <c r="AE26" s="737">
        <f t="shared" si="9"/>
        <v>0</v>
      </c>
      <c r="AF26" s="737">
        <f t="shared" si="9"/>
        <v>0</v>
      </c>
      <c r="AG26" s="737">
        <f t="shared" si="9"/>
        <v>0</v>
      </c>
      <c r="AH26" s="737">
        <f t="shared" si="9"/>
        <v>0</v>
      </c>
      <c r="AI26" s="737">
        <f t="shared" si="9"/>
        <v>0</v>
      </c>
      <c r="AJ26" s="737">
        <f t="shared" si="9"/>
        <v>0</v>
      </c>
      <c r="AK26" s="737">
        <f t="shared" si="9"/>
        <v>0</v>
      </c>
      <c r="AL26" s="737">
        <f t="shared" si="9"/>
        <v>0</v>
      </c>
      <c r="AM26" s="737">
        <f t="shared" si="9"/>
        <v>0</v>
      </c>
      <c r="AN26" s="737">
        <f t="shared" si="9"/>
        <v>0</v>
      </c>
      <c r="AO26" s="737">
        <f t="shared" si="9"/>
        <v>0</v>
      </c>
      <c r="AP26" s="737">
        <f t="shared" si="9"/>
        <v>0</v>
      </c>
      <c r="AQ26" s="737">
        <f t="shared" si="9"/>
        <v>0</v>
      </c>
      <c r="AR26" s="737">
        <f t="shared" si="9"/>
        <v>0</v>
      </c>
      <c r="AS26" s="737">
        <f t="shared" si="9"/>
        <v>0</v>
      </c>
      <c r="AT26" s="737">
        <f t="shared" si="9"/>
        <v>0</v>
      </c>
      <c r="AU26" s="737">
        <f t="shared" si="9"/>
        <v>0</v>
      </c>
      <c r="AV26" s="737">
        <f t="shared" si="9"/>
        <v>0</v>
      </c>
      <c r="AW26" s="737">
        <f t="shared" si="9"/>
        <v>0</v>
      </c>
      <c r="AX26" s="737">
        <f t="shared" si="9"/>
        <v>0</v>
      </c>
      <c r="AY26" s="737">
        <f t="shared" si="9"/>
        <v>0</v>
      </c>
      <c r="AZ26" s="737">
        <f t="shared" si="9"/>
        <v>0</v>
      </c>
      <c r="BA26" s="737">
        <f t="shared" si="9"/>
        <v>0</v>
      </c>
      <c r="BB26" s="737">
        <f t="shared" si="9"/>
        <v>0</v>
      </c>
      <c r="BC26" s="737">
        <f t="shared" si="9"/>
        <v>0</v>
      </c>
      <c r="BD26" s="737">
        <f t="shared" si="9"/>
        <v>0</v>
      </c>
      <c r="BE26" s="737">
        <f t="shared" si="9"/>
        <v>0</v>
      </c>
      <c r="BF26" s="737">
        <f t="shared" si="9"/>
        <v>0</v>
      </c>
      <c r="BG26" s="737">
        <f t="shared" si="9"/>
        <v>0</v>
      </c>
      <c r="BH26" s="737">
        <f t="shared" si="9"/>
        <v>0</v>
      </c>
      <c r="BI26" s="737">
        <f t="shared" si="9"/>
        <v>0</v>
      </c>
      <c r="BJ26" s="737">
        <f t="shared" si="9"/>
        <v>0</v>
      </c>
      <c r="BK26" s="737">
        <f t="shared" si="9"/>
        <v>0</v>
      </c>
      <c r="BL26" s="737">
        <f t="shared" si="9"/>
        <v>0</v>
      </c>
      <c r="BM26" s="737">
        <f t="shared" si="9"/>
        <v>0</v>
      </c>
      <c r="BN26" s="737">
        <f t="shared" si="9"/>
        <v>0</v>
      </c>
      <c r="BO26" s="737">
        <f t="shared" si="9"/>
        <v>0</v>
      </c>
      <c r="BP26" s="737">
        <f t="shared" si="9"/>
        <v>0</v>
      </c>
      <c r="BQ26" s="737">
        <f t="shared" si="9"/>
        <v>0</v>
      </c>
      <c r="BR26" s="737">
        <f t="shared" si="9"/>
        <v>0</v>
      </c>
      <c r="BS26" s="737">
        <f t="shared" si="9"/>
        <v>0</v>
      </c>
      <c r="BT26" s="737">
        <f t="shared" si="9"/>
        <v>0</v>
      </c>
      <c r="BU26" s="737">
        <f t="shared" si="9"/>
        <v>0</v>
      </c>
      <c r="BV26" s="737">
        <f t="shared" si="9"/>
        <v>0</v>
      </c>
      <c r="BW26" s="737">
        <f xml:space="preserve"> BW23 + BW24 - BW25</f>
        <v>0</v>
      </c>
      <c r="BX26" s="737">
        <f xml:space="preserve"> BX23 + BX24 - BX25</f>
        <v>0</v>
      </c>
      <c r="BY26" s="737">
        <f xml:space="preserve"> BY23 + BY24 - BY25</f>
        <v>0</v>
      </c>
      <c r="BZ26" s="737">
        <f xml:space="preserve"> BZ23 + BZ24 - BZ25</f>
        <v>0</v>
      </c>
      <c r="CA26" s="737">
        <f xml:space="preserve"> CA23 + CA24 - CA25</f>
        <v>0</v>
      </c>
    </row>
    <row r="28" spans="1:79">
      <c r="B28" s="1" t="s">
        <v>159</v>
      </c>
    </row>
    <row r="29" spans="1:79">
      <c r="E29" s="289" t="str">
        <f xml:space="preserve"> E$26</f>
        <v>Accounts receivable balance</v>
      </c>
      <c r="F29" s="289" t="str">
        <f t="shared" ref="F29:BQ29" si="10" xml:space="preserve"> F$26</f>
        <v>BS</v>
      </c>
      <c r="G29" s="289" t="str">
        <f t="shared" si="10"/>
        <v>£ MM</v>
      </c>
      <c r="H29" s="289">
        <f t="shared" si="10"/>
        <v>0</v>
      </c>
      <c r="I29" s="289">
        <f t="shared" si="10"/>
        <v>0</v>
      </c>
      <c r="J29" s="289">
        <f t="shared" si="10"/>
        <v>0</v>
      </c>
      <c r="K29" s="289">
        <f t="shared" si="10"/>
        <v>0</v>
      </c>
      <c r="L29" s="289">
        <f t="shared" si="10"/>
        <v>0</v>
      </c>
      <c r="M29" s="289">
        <f t="shared" si="10"/>
        <v>0</v>
      </c>
      <c r="N29" s="289">
        <f t="shared" si="10"/>
        <v>0</v>
      </c>
      <c r="O29" s="289">
        <f t="shared" si="10"/>
        <v>0</v>
      </c>
      <c r="P29" s="289">
        <f t="shared" si="10"/>
        <v>0</v>
      </c>
      <c r="Q29" s="289">
        <f t="shared" si="10"/>
        <v>0</v>
      </c>
      <c r="R29" s="289">
        <f t="shared" si="10"/>
        <v>0</v>
      </c>
      <c r="S29" s="289">
        <f t="shared" si="10"/>
        <v>0</v>
      </c>
      <c r="T29" s="289">
        <f t="shared" si="10"/>
        <v>0</v>
      </c>
      <c r="U29" s="289">
        <f t="shared" si="10"/>
        <v>0</v>
      </c>
      <c r="V29" s="289">
        <f t="shared" si="10"/>
        <v>0</v>
      </c>
      <c r="W29" s="289">
        <f t="shared" si="10"/>
        <v>0</v>
      </c>
      <c r="X29" s="289">
        <f t="shared" si="10"/>
        <v>0</v>
      </c>
      <c r="Y29" s="289">
        <f t="shared" si="10"/>
        <v>0</v>
      </c>
      <c r="Z29" s="289">
        <f t="shared" si="10"/>
        <v>0</v>
      </c>
      <c r="AA29" s="289">
        <f t="shared" si="10"/>
        <v>0</v>
      </c>
      <c r="AB29" s="289">
        <f t="shared" si="10"/>
        <v>0</v>
      </c>
      <c r="AC29" s="289">
        <f t="shared" si="10"/>
        <v>0</v>
      </c>
      <c r="AD29" s="289">
        <f t="shared" si="10"/>
        <v>0</v>
      </c>
      <c r="AE29" s="289">
        <f t="shared" si="10"/>
        <v>0</v>
      </c>
      <c r="AF29" s="289">
        <f t="shared" si="10"/>
        <v>0</v>
      </c>
      <c r="AG29" s="289">
        <f t="shared" si="10"/>
        <v>0</v>
      </c>
      <c r="AH29" s="289">
        <f t="shared" si="10"/>
        <v>0</v>
      </c>
      <c r="AI29" s="289">
        <f t="shared" si="10"/>
        <v>0</v>
      </c>
      <c r="AJ29" s="289">
        <f t="shared" si="10"/>
        <v>0</v>
      </c>
      <c r="AK29" s="289">
        <f t="shared" si="10"/>
        <v>0</v>
      </c>
      <c r="AL29" s="289">
        <f t="shared" si="10"/>
        <v>0</v>
      </c>
      <c r="AM29" s="289">
        <f t="shared" si="10"/>
        <v>0</v>
      </c>
      <c r="AN29" s="289">
        <f t="shared" si="10"/>
        <v>0</v>
      </c>
      <c r="AO29" s="289">
        <f t="shared" si="10"/>
        <v>0</v>
      </c>
      <c r="AP29" s="289">
        <f t="shared" si="10"/>
        <v>0</v>
      </c>
      <c r="AQ29" s="289">
        <f t="shared" si="10"/>
        <v>0</v>
      </c>
      <c r="AR29" s="289">
        <f t="shared" si="10"/>
        <v>0</v>
      </c>
      <c r="AS29" s="289">
        <f t="shared" si="10"/>
        <v>0</v>
      </c>
      <c r="AT29" s="289">
        <f t="shared" si="10"/>
        <v>0</v>
      </c>
      <c r="AU29" s="289">
        <f t="shared" si="10"/>
        <v>0</v>
      </c>
      <c r="AV29" s="289">
        <f t="shared" si="10"/>
        <v>0</v>
      </c>
      <c r="AW29" s="289">
        <f t="shared" si="10"/>
        <v>0</v>
      </c>
      <c r="AX29" s="289">
        <f t="shared" si="10"/>
        <v>0</v>
      </c>
      <c r="AY29" s="289">
        <f t="shared" si="10"/>
        <v>0</v>
      </c>
      <c r="AZ29" s="289">
        <f t="shared" si="10"/>
        <v>0</v>
      </c>
      <c r="BA29" s="289">
        <f t="shared" si="10"/>
        <v>0</v>
      </c>
      <c r="BB29" s="289">
        <f t="shared" si="10"/>
        <v>0</v>
      </c>
      <c r="BC29" s="289">
        <f t="shared" si="10"/>
        <v>0</v>
      </c>
      <c r="BD29" s="289">
        <f t="shared" si="10"/>
        <v>0</v>
      </c>
      <c r="BE29" s="289">
        <f t="shared" si="10"/>
        <v>0</v>
      </c>
      <c r="BF29" s="289">
        <f t="shared" si="10"/>
        <v>0</v>
      </c>
      <c r="BG29" s="289">
        <f t="shared" si="10"/>
        <v>0</v>
      </c>
      <c r="BH29" s="289">
        <f t="shared" si="10"/>
        <v>0</v>
      </c>
      <c r="BI29" s="289">
        <f t="shared" si="10"/>
        <v>0</v>
      </c>
      <c r="BJ29" s="289">
        <f t="shared" si="10"/>
        <v>0</v>
      </c>
      <c r="BK29" s="289">
        <f t="shared" si="10"/>
        <v>0</v>
      </c>
      <c r="BL29" s="289">
        <f t="shared" si="10"/>
        <v>0</v>
      </c>
      <c r="BM29" s="289">
        <f t="shared" si="10"/>
        <v>0</v>
      </c>
      <c r="BN29" s="289">
        <f t="shared" si="10"/>
        <v>0</v>
      </c>
      <c r="BO29" s="289">
        <f t="shared" si="10"/>
        <v>0</v>
      </c>
      <c r="BP29" s="289">
        <f t="shared" si="10"/>
        <v>0</v>
      </c>
      <c r="BQ29" s="289">
        <f t="shared" si="10"/>
        <v>0</v>
      </c>
      <c r="BR29" s="289">
        <f t="shared" ref="BR29:CA29" si="11" xml:space="preserve"> BR$26</f>
        <v>0</v>
      </c>
      <c r="BS29" s="289">
        <f t="shared" si="11"/>
        <v>0</v>
      </c>
      <c r="BT29" s="289">
        <f t="shared" si="11"/>
        <v>0</v>
      </c>
      <c r="BU29" s="289">
        <f t="shared" si="11"/>
        <v>0</v>
      </c>
      <c r="BV29" s="289">
        <f t="shared" si="11"/>
        <v>0</v>
      </c>
      <c r="BW29" s="289">
        <f t="shared" si="11"/>
        <v>0</v>
      </c>
      <c r="BX29" s="289">
        <f t="shared" si="11"/>
        <v>0</v>
      </c>
      <c r="BY29" s="289">
        <f t="shared" si="11"/>
        <v>0</v>
      </c>
      <c r="BZ29" s="289">
        <f t="shared" si="11"/>
        <v>0</v>
      </c>
      <c r="CA29" s="289">
        <f t="shared" si="11"/>
        <v>0</v>
      </c>
    </row>
    <row r="30" spans="1:79">
      <c r="E30" s="231" t="str">
        <f xml:space="preserve"> Time!E$116</f>
        <v>1st post last operations period flag</v>
      </c>
      <c r="F30" s="231">
        <f xml:space="preserve"> Time!F$116</f>
        <v>0</v>
      </c>
      <c r="G30" s="231" t="str">
        <f xml:space="preserve"> Time!G$116</f>
        <v>flag</v>
      </c>
      <c r="H30" s="231">
        <f xml:space="preserve"> Time!H$116</f>
        <v>1</v>
      </c>
      <c r="I30" s="231">
        <f xml:space="preserve"> Time!I$116</f>
        <v>0</v>
      </c>
      <c r="J30" s="231">
        <f xml:space="preserve"> Time!J$116</f>
        <v>0</v>
      </c>
      <c r="K30" s="231">
        <f xml:space="preserve"> Time!K$116</f>
        <v>0</v>
      </c>
      <c r="L30" s="231">
        <f xml:space="preserve"> Time!L$116</f>
        <v>0</v>
      </c>
      <c r="M30" s="231">
        <f xml:space="preserve"> Time!M$116</f>
        <v>0</v>
      </c>
      <c r="N30" s="231">
        <f xml:space="preserve"> Time!N$116</f>
        <v>0</v>
      </c>
      <c r="O30" s="231">
        <f xml:space="preserve"> Time!O$116</f>
        <v>0</v>
      </c>
      <c r="P30" s="231">
        <f xml:space="preserve"> Time!P$116</f>
        <v>0</v>
      </c>
      <c r="Q30" s="231">
        <f xml:space="preserve"> Time!Q$116</f>
        <v>0</v>
      </c>
      <c r="R30" s="231">
        <f xml:space="preserve"> Time!R$116</f>
        <v>0</v>
      </c>
      <c r="S30" s="231">
        <f xml:space="preserve"> Time!S$116</f>
        <v>0</v>
      </c>
      <c r="T30" s="231">
        <f xml:space="preserve"> Time!T$116</f>
        <v>0</v>
      </c>
      <c r="U30" s="231">
        <f xml:space="preserve"> Time!U$116</f>
        <v>0</v>
      </c>
      <c r="V30" s="231">
        <f xml:space="preserve"> Time!V$116</f>
        <v>0</v>
      </c>
      <c r="W30" s="231">
        <f xml:space="preserve"> Time!W$116</f>
        <v>0</v>
      </c>
      <c r="X30" s="231">
        <f xml:space="preserve"> Time!X$116</f>
        <v>0</v>
      </c>
      <c r="Y30" s="231">
        <f xml:space="preserve"> Time!Y$116</f>
        <v>0</v>
      </c>
      <c r="Z30" s="231">
        <f xml:space="preserve"> Time!Z$116</f>
        <v>0</v>
      </c>
      <c r="AA30" s="231">
        <f xml:space="preserve"> Time!AA$116</f>
        <v>0</v>
      </c>
      <c r="AB30" s="231">
        <f xml:space="preserve"> Time!AB$116</f>
        <v>0</v>
      </c>
      <c r="AC30" s="231">
        <f xml:space="preserve"> Time!AC$116</f>
        <v>0</v>
      </c>
      <c r="AD30" s="231">
        <f xml:space="preserve"> Time!AD$116</f>
        <v>0</v>
      </c>
      <c r="AE30" s="231">
        <f xml:space="preserve"> Time!AE$116</f>
        <v>0</v>
      </c>
      <c r="AF30" s="231">
        <f xml:space="preserve"> Time!AF$116</f>
        <v>0</v>
      </c>
      <c r="AG30" s="231">
        <f xml:space="preserve"> Time!AG$116</f>
        <v>0</v>
      </c>
      <c r="AH30" s="231">
        <f xml:space="preserve"> Time!AH$116</f>
        <v>0</v>
      </c>
      <c r="AI30" s="231">
        <f xml:space="preserve"> Time!AI$116</f>
        <v>0</v>
      </c>
      <c r="AJ30" s="231">
        <f xml:space="preserve"> Time!AJ$116</f>
        <v>0</v>
      </c>
      <c r="AK30" s="231">
        <f xml:space="preserve"> Time!AK$116</f>
        <v>0</v>
      </c>
      <c r="AL30" s="231">
        <f xml:space="preserve"> Time!AL$116</f>
        <v>1</v>
      </c>
      <c r="AM30" s="231">
        <f xml:space="preserve"> Time!AM$116</f>
        <v>0</v>
      </c>
      <c r="AN30" s="231">
        <f xml:space="preserve"> Time!AN$116</f>
        <v>0</v>
      </c>
      <c r="AO30" s="231">
        <f xml:space="preserve"> Time!AO$116</f>
        <v>0</v>
      </c>
      <c r="AP30" s="231">
        <f xml:space="preserve"> Time!AP$116</f>
        <v>0</v>
      </c>
      <c r="AQ30" s="231">
        <f xml:space="preserve"> Time!AQ$116</f>
        <v>0</v>
      </c>
      <c r="AR30" s="231">
        <f xml:space="preserve"> Time!AR$116</f>
        <v>0</v>
      </c>
      <c r="AS30" s="231">
        <f xml:space="preserve"> Time!AS$116</f>
        <v>0</v>
      </c>
      <c r="AT30" s="231">
        <f xml:space="preserve"> Time!AT$116</f>
        <v>0</v>
      </c>
      <c r="AU30" s="231">
        <f xml:space="preserve"> Time!AU$116</f>
        <v>0</v>
      </c>
      <c r="AV30" s="231">
        <f xml:space="preserve"> Time!AV$116</f>
        <v>0</v>
      </c>
      <c r="AW30" s="231">
        <f xml:space="preserve"> Time!AW$116</f>
        <v>0</v>
      </c>
      <c r="AX30" s="231">
        <f xml:space="preserve"> Time!AX$116</f>
        <v>0</v>
      </c>
      <c r="AY30" s="231">
        <f xml:space="preserve"> Time!AY$116</f>
        <v>0</v>
      </c>
      <c r="AZ30" s="231">
        <f xml:space="preserve"> Time!AZ$116</f>
        <v>0</v>
      </c>
      <c r="BA30" s="231">
        <f xml:space="preserve"> Time!BA$116</f>
        <v>0</v>
      </c>
      <c r="BB30" s="231">
        <f xml:space="preserve"> Time!BB$116</f>
        <v>0</v>
      </c>
      <c r="BC30" s="231">
        <f xml:space="preserve"> Time!BC$116</f>
        <v>0</v>
      </c>
      <c r="BD30" s="231">
        <f xml:space="preserve"> Time!BD$116</f>
        <v>0</v>
      </c>
      <c r="BE30" s="231">
        <f xml:space="preserve"> Time!BE$116</f>
        <v>0</v>
      </c>
      <c r="BF30" s="231">
        <f xml:space="preserve"> Time!BF$116</f>
        <v>0</v>
      </c>
      <c r="BG30" s="231">
        <f xml:space="preserve"> Time!BG$116</f>
        <v>0</v>
      </c>
      <c r="BH30" s="231">
        <f xml:space="preserve"> Time!BH$116</f>
        <v>0</v>
      </c>
      <c r="BI30" s="231">
        <f xml:space="preserve"> Time!BI$116</f>
        <v>0</v>
      </c>
      <c r="BJ30" s="231">
        <f xml:space="preserve"> Time!BJ$116</f>
        <v>0</v>
      </c>
      <c r="BK30" s="231">
        <f xml:space="preserve"> Time!BK$116</f>
        <v>0</v>
      </c>
      <c r="BL30" s="231">
        <f xml:space="preserve"> Time!BL$116</f>
        <v>0</v>
      </c>
      <c r="BM30" s="231">
        <f xml:space="preserve"> Time!BM$116</f>
        <v>0</v>
      </c>
      <c r="BN30" s="231">
        <f xml:space="preserve"> Time!BN$116</f>
        <v>0</v>
      </c>
      <c r="BO30" s="231">
        <f xml:space="preserve"> Time!BO$116</f>
        <v>0</v>
      </c>
      <c r="BP30" s="231">
        <f xml:space="preserve"> Time!BP$116</f>
        <v>0</v>
      </c>
      <c r="BQ30" s="231">
        <f xml:space="preserve"> Time!BQ$116</f>
        <v>0</v>
      </c>
      <c r="BR30" s="231">
        <f xml:space="preserve"> Time!BR$116</f>
        <v>0</v>
      </c>
      <c r="BS30" s="231">
        <f xml:space="preserve"> Time!BS$116</f>
        <v>0</v>
      </c>
      <c r="BT30" s="231">
        <f xml:space="preserve"> Time!BT$116</f>
        <v>0</v>
      </c>
      <c r="BU30" s="231">
        <f xml:space="preserve"> Time!BU$116</f>
        <v>0</v>
      </c>
      <c r="BV30" s="231">
        <f xml:space="preserve"> Time!BV$116</f>
        <v>0</v>
      </c>
      <c r="BW30" s="231">
        <f xml:space="preserve"> Time!BW$116</f>
        <v>0</v>
      </c>
      <c r="BX30" s="231">
        <f xml:space="preserve"> Time!BX$116</f>
        <v>0</v>
      </c>
      <c r="BY30" s="231">
        <f xml:space="preserve"> Time!BY$116</f>
        <v>0</v>
      </c>
      <c r="BZ30" s="231">
        <f xml:space="preserve"> Time!BZ$116</f>
        <v>0</v>
      </c>
      <c r="CA30" s="231">
        <f xml:space="preserve"> Time!CA$116</f>
        <v>0</v>
      </c>
    </row>
    <row r="31" spans="1:79">
      <c r="E31" s="47" t="s">
        <v>160</v>
      </c>
      <c r="F31" s="86">
        <f xml:space="preserve"> SUMPRODUCT(J29:CA29, J30:CA30)</f>
        <v>0</v>
      </c>
      <c r="G31" s="47" t="s">
        <v>560</v>
      </c>
    </row>
    <row r="32" spans="1:79">
      <c r="E32" s="47" t="s">
        <v>161</v>
      </c>
      <c r="F32" s="368">
        <f xml:space="preserve"> IF(ABS(F31) &gt; 0.001, 1, 0)</f>
        <v>0</v>
      </c>
      <c r="G32" s="47" t="s">
        <v>26</v>
      </c>
    </row>
    <row r="35" spans="1:79">
      <c r="A35" s="76" t="s">
        <v>150</v>
      </c>
    </row>
    <row r="37" spans="1:79">
      <c r="B37" s="1" t="s">
        <v>162</v>
      </c>
    </row>
    <row r="38" spans="1:79">
      <c r="E38" s="310" t="str">
        <f xml:space="preserve"> Input!E$118</f>
        <v>Accounts payable days</v>
      </c>
      <c r="F38" s="310">
        <f xml:space="preserve"> Input!F$118</f>
        <v>0</v>
      </c>
      <c r="G38" s="310" t="str">
        <f xml:space="preserve"> Input!G$118</f>
        <v>days</v>
      </c>
    </row>
    <row r="39" spans="1:79">
      <c r="E39" s="314" t="str">
        <f xml:space="preserve"> Time!E$27</f>
        <v>Days in model period</v>
      </c>
      <c r="F39" s="314">
        <f xml:space="preserve"> Time!F$27</f>
        <v>0</v>
      </c>
      <c r="G39" s="314" t="str">
        <f xml:space="preserve"> Time!G$27</f>
        <v>days</v>
      </c>
      <c r="H39" s="314">
        <f xml:space="preserve"> Time!H$27</f>
        <v>0</v>
      </c>
      <c r="I39" s="314">
        <f xml:space="preserve"> Time!I$27</f>
        <v>0</v>
      </c>
      <c r="J39" s="314">
        <f xml:space="preserve"> Time!J$27</f>
        <v>365</v>
      </c>
      <c r="K39" s="314">
        <f xml:space="preserve"> Time!K$27</f>
        <v>365</v>
      </c>
      <c r="L39" s="314">
        <f xml:space="preserve"> Time!L$27</f>
        <v>366</v>
      </c>
      <c r="M39" s="314">
        <f xml:space="preserve"> Time!M$27</f>
        <v>365</v>
      </c>
      <c r="N39" s="314">
        <f xml:space="preserve"> Time!N$27</f>
        <v>365</v>
      </c>
      <c r="O39" s="314">
        <f xml:space="preserve"> Time!O$27</f>
        <v>365</v>
      </c>
      <c r="P39" s="314">
        <f xml:space="preserve"> Time!P$27</f>
        <v>366</v>
      </c>
      <c r="Q39" s="314">
        <f xml:space="preserve"> Time!Q$27</f>
        <v>365</v>
      </c>
      <c r="R39" s="314">
        <f xml:space="preserve"> Time!R$27</f>
        <v>365</v>
      </c>
      <c r="S39" s="314">
        <f xml:space="preserve"> Time!S$27</f>
        <v>365</v>
      </c>
      <c r="T39" s="314">
        <f xml:space="preserve"> Time!T$27</f>
        <v>366</v>
      </c>
      <c r="U39" s="314">
        <f xml:space="preserve"> Time!U$27</f>
        <v>365</v>
      </c>
      <c r="V39" s="314">
        <f xml:space="preserve"> Time!V$27</f>
        <v>365</v>
      </c>
      <c r="W39" s="314">
        <f xml:space="preserve"> Time!W$27</f>
        <v>365</v>
      </c>
      <c r="X39" s="314">
        <f xml:space="preserve"> Time!X$27</f>
        <v>366</v>
      </c>
      <c r="Y39" s="314">
        <f xml:space="preserve"> Time!Y$27</f>
        <v>365</v>
      </c>
      <c r="Z39" s="314">
        <f xml:space="preserve"> Time!Z$27</f>
        <v>365</v>
      </c>
      <c r="AA39" s="314">
        <f xml:space="preserve"> Time!AA$27</f>
        <v>365</v>
      </c>
      <c r="AB39" s="314">
        <f xml:space="preserve"> Time!AB$27</f>
        <v>366</v>
      </c>
      <c r="AC39" s="314">
        <f xml:space="preserve"> Time!AC$27</f>
        <v>365</v>
      </c>
      <c r="AD39" s="314">
        <f xml:space="preserve"> Time!AD$27</f>
        <v>365</v>
      </c>
      <c r="AE39" s="314">
        <f xml:space="preserve"> Time!AE$27</f>
        <v>365</v>
      </c>
      <c r="AF39" s="314">
        <f xml:space="preserve"> Time!AF$27</f>
        <v>366</v>
      </c>
      <c r="AG39" s="314">
        <f xml:space="preserve"> Time!AG$27</f>
        <v>365</v>
      </c>
      <c r="AH39" s="314">
        <f xml:space="preserve"> Time!AH$27</f>
        <v>365</v>
      </c>
      <c r="AI39" s="314">
        <f xml:space="preserve"> Time!AI$27</f>
        <v>365</v>
      </c>
      <c r="AJ39" s="314">
        <f xml:space="preserve"> Time!AJ$27</f>
        <v>366</v>
      </c>
      <c r="AK39" s="314">
        <f xml:space="preserve"> Time!AK$27</f>
        <v>365</v>
      </c>
      <c r="AL39" s="314">
        <f xml:space="preserve"> Time!AL$27</f>
        <v>365</v>
      </c>
      <c r="AM39" s="314">
        <f xml:space="preserve"> Time!AM$27</f>
        <v>365</v>
      </c>
      <c r="AN39" s="314">
        <f xml:space="preserve"> Time!AN$27</f>
        <v>366</v>
      </c>
      <c r="AO39" s="314">
        <f xml:space="preserve"> Time!AO$27</f>
        <v>365</v>
      </c>
      <c r="AP39" s="314">
        <f xml:space="preserve"> Time!AP$27</f>
        <v>365</v>
      </c>
      <c r="AQ39" s="314">
        <f xml:space="preserve"> Time!AQ$27</f>
        <v>365</v>
      </c>
      <c r="AR39" s="314">
        <f xml:space="preserve"> Time!AR$27</f>
        <v>366</v>
      </c>
      <c r="AS39" s="314">
        <f xml:space="preserve"> Time!AS$27</f>
        <v>365</v>
      </c>
      <c r="AT39" s="314">
        <f xml:space="preserve"> Time!AT$27</f>
        <v>365</v>
      </c>
      <c r="AU39" s="314">
        <f xml:space="preserve"> Time!AU$27</f>
        <v>365</v>
      </c>
      <c r="AV39" s="314">
        <f xml:space="preserve"> Time!AV$27</f>
        <v>366</v>
      </c>
      <c r="AW39" s="314">
        <f xml:space="preserve"> Time!AW$27</f>
        <v>365</v>
      </c>
      <c r="AX39" s="314">
        <f xml:space="preserve"> Time!AX$27</f>
        <v>365</v>
      </c>
      <c r="AY39" s="314">
        <f xml:space="preserve"> Time!AY$27</f>
        <v>365</v>
      </c>
      <c r="AZ39" s="314">
        <f xml:space="preserve"> Time!AZ$27</f>
        <v>366</v>
      </c>
      <c r="BA39" s="314">
        <f xml:space="preserve"> Time!BA$27</f>
        <v>365</v>
      </c>
      <c r="BB39" s="314">
        <f xml:space="preserve"> Time!BB$27</f>
        <v>365</v>
      </c>
      <c r="BC39" s="314">
        <f xml:space="preserve"> Time!BC$27</f>
        <v>365</v>
      </c>
      <c r="BD39" s="314">
        <f xml:space="preserve"> Time!BD$27</f>
        <v>366</v>
      </c>
      <c r="BE39" s="314">
        <f xml:space="preserve"> Time!BE$27</f>
        <v>365</v>
      </c>
      <c r="BF39" s="314">
        <f xml:space="preserve"> Time!BF$27</f>
        <v>365</v>
      </c>
      <c r="BG39" s="314">
        <f xml:space="preserve"> Time!BG$27</f>
        <v>365</v>
      </c>
      <c r="BH39" s="314">
        <f xml:space="preserve"> Time!BH$27</f>
        <v>366</v>
      </c>
      <c r="BI39" s="314">
        <f xml:space="preserve"> Time!BI$27</f>
        <v>365</v>
      </c>
      <c r="BJ39" s="314">
        <f xml:space="preserve"> Time!BJ$27</f>
        <v>365</v>
      </c>
      <c r="BK39" s="314">
        <f xml:space="preserve"> Time!BK$27</f>
        <v>365</v>
      </c>
      <c r="BL39" s="314">
        <f xml:space="preserve"> Time!BL$27</f>
        <v>366</v>
      </c>
      <c r="BM39" s="314">
        <f xml:space="preserve"> Time!BM$27</f>
        <v>365</v>
      </c>
      <c r="BN39" s="314">
        <f xml:space="preserve"> Time!BN$27</f>
        <v>365</v>
      </c>
      <c r="BO39" s="314">
        <f xml:space="preserve"> Time!BO$27</f>
        <v>365</v>
      </c>
      <c r="BP39" s="314">
        <f xml:space="preserve"> Time!BP$27</f>
        <v>366</v>
      </c>
      <c r="BQ39" s="314">
        <f xml:space="preserve"> Time!BQ$27</f>
        <v>365</v>
      </c>
      <c r="BR39" s="314">
        <f xml:space="preserve"> Time!BR$27</f>
        <v>365</v>
      </c>
      <c r="BS39" s="314">
        <f xml:space="preserve"> Time!BS$27</f>
        <v>365</v>
      </c>
      <c r="BT39" s="314">
        <f xml:space="preserve"> Time!BT$27</f>
        <v>366</v>
      </c>
      <c r="BU39" s="314">
        <f xml:space="preserve"> Time!BU$27</f>
        <v>365</v>
      </c>
      <c r="BV39" s="314">
        <f xml:space="preserve"> Time!BV$27</f>
        <v>365</v>
      </c>
      <c r="BW39" s="314">
        <f xml:space="preserve"> Time!BW$27</f>
        <v>365</v>
      </c>
      <c r="BX39" s="314">
        <f xml:space="preserve"> Time!BX$27</f>
        <v>366</v>
      </c>
      <c r="BY39" s="314">
        <f xml:space="preserve"> Time!BY$27</f>
        <v>365</v>
      </c>
      <c r="BZ39" s="314">
        <f xml:space="preserve"> Time!BZ$27</f>
        <v>365</v>
      </c>
      <c r="CA39" s="314">
        <f xml:space="preserve"> Time!CA$27</f>
        <v>365</v>
      </c>
    </row>
    <row r="40" spans="1:79" s="350" customFormat="1">
      <c r="A40" s="284"/>
      <c r="B40" s="285"/>
      <c r="C40" s="286"/>
      <c r="D40" s="361"/>
      <c r="E40" s="369" t="str">
        <f xml:space="preserve"> OpCost!E$171</f>
        <v>Operating costs POS</v>
      </c>
      <c r="F40" s="369">
        <f xml:space="preserve"> OpCost!F$171</f>
        <v>0</v>
      </c>
      <c r="G40" s="369" t="str">
        <f xml:space="preserve"> OpCost!G$171</f>
        <v>£ MM</v>
      </c>
      <c r="H40" s="369">
        <f xml:space="preserve"> OpCost!H$171</f>
        <v>2811.7034768827607</v>
      </c>
      <c r="I40" s="369">
        <f xml:space="preserve"> OpCost!I$171</f>
        <v>0</v>
      </c>
      <c r="J40" s="369">
        <f xml:space="preserve"> OpCost!J$171</f>
        <v>0</v>
      </c>
      <c r="K40" s="369">
        <f xml:space="preserve"> OpCost!K$171</f>
        <v>0</v>
      </c>
      <c r="L40" s="369">
        <f xml:space="preserve"> OpCost!L$171</f>
        <v>0</v>
      </c>
      <c r="M40" s="369">
        <f xml:space="preserve"> OpCost!M$171</f>
        <v>0</v>
      </c>
      <c r="N40" s="369">
        <f xml:space="preserve"> OpCost!N$171</f>
        <v>0</v>
      </c>
      <c r="O40" s="369">
        <f xml:space="preserve"> OpCost!O$171</f>
        <v>0</v>
      </c>
      <c r="P40" s="369">
        <f xml:space="preserve"> OpCost!P$171</f>
        <v>0</v>
      </c>
      <c r="Q40" s="369">
        <f xml:space="preserve"> OpCost!Q$171</f>
        <v>0</v>
      </c>
      <c r="R40" s="369">
        <f xml:space="preserve"> OpCost!R$171</f>
        <v>140.50170777716738</v>
      </c>
      <c r="S40" s="369">
        <f xml:space="preserve"> OpCost!S$171</f>
        <v>140.50170777716738</v>
      </c>
      <c r="T40" s="369">
        <f xml:space="preserve"> OpCost!T$171</f>
        <v>140.83557204505004</v>
      </c>
      <c r="U40" s="369">
        <f xml:space="preserve"> OpCost!U$171</f>
        <v>140.50170777716738</v>
      </c>
      <c r="V40" s="369">
        <f xml:space="preserve"> OpCost!V$171</f>
        <v>140.50170777716738</v>
      </c>
      <c r="W40" s="369">
        <f xml:space="preserve"> OpCost!W$171</f>
        <v>140.50170777716738</v>
      </c>
      <c r="X40" s="369">
        <f xml:space="preserve"> OpCost!X$171</f>
        <v>140.83557204505004</v>
      </c>
      <c r="Y40" s="369">
        <f xml:space="preserve"> OpCost!Y$171</f>
        <v>140.50170777716738</v>
      </c>
      <c r="Z40" s="369">
        <f xml:space="preserve"> OpCost!Z$171</f>
        <v>140.50170777716738</v>
      </c>
      <c r="AA40" s="369">
        <f xml:space="preserve"> OpCost!AA$171</f>
        <v>140.50170777716738</v>
      </c>
      <c r="AB40" s="369">
        <f xml:space="preserve"> OpCost!AB$171</f>
        <v>140.83557204505004</v>
      </c>
      <c r="AC40" s="369">
        <f xml:space="preserve"> OpCost!AC$171</f>
        <v>140.50170777716738</v>
      </c>
      <c r="AD40" s="369">
        <f xml:space="preserve"> OpCost!AD$171</f>
        <v>140.50170777716738</v>
      </c>
      <c r="AE40" s="369">
        <f xml:space="preserve"> OpCost!AE$171</f>
        <v>140.50170777716738</v>
      </c>
      <c r="AF40" s="369">
        <f xml:space="preserve"> OpCost!AF$171</f>
        <v>140.83557204505004</v>
      </c>
      <c r="AG40" s="369">
        <f xml:space="preserve"> OpCost!AG$171</f>
        <v>140.50170777716738</v>
      </c>
      <c r="AH40" s="369">
        <f xml:space="preserve"> OpCost!AH$171</f>
        <v>140.50170777716738</v>
      </c>
      <c r="AI40" s="369">
        <f xml:space="preserve"> OpCost!AI$171</f>
        <v>140.50170777716738</v>
      </c>
      <c r="AJ40" s="369">
        <f xml:space="preserve"> OpCost!AJ$171</f>
        <v>140.83557204505004</v>
      </c>
      <c r="AK40" s="369">
        <f xml:space="preserve"> OpCost!AK$171</f>
        <v>140.50170777716738</v>
      </c>
      <c r="AL40" s="369">
        <f xml:space="preserve"> OpCost!AL$171</f>
        <v>0</v>
      </c>
      <c r="AM40" s="369">
        <f xml:space="preserve"> OpCost!AM$171</f>
        <v>0</v>
      </c>
      <c r="AN40" s="369">
        <f xml:space="preserve"> OpCost!AN$171</f>
        <v>0</v>
      </c>
      <c r="AO40" s="369">
        <f xml:space="preserve"> OpCost!AO$171</f>
        <v>0</v>
      </c>
      <c r="AP40" s="369">
        <f xml:space="preserve"> OpCost!AP$171</f>
        <v>0</v>
      </c>
      <c r="AQ40" s="369">
        <f xml:space="preserve"> OpCost!AQ$171</f>
        <v>0</v>
      </c>
      <c r="AR40" s="369">
        <f xml:space="preserve"> OpCost!AR$171</f>
        <v>0</v>
      </c>
      <c r="AS40" s="369">
        <f xml:space="preserve"> OpCost!AS$171</f>
        <v>0</v>
      </c>
      <c r="AT40" s="369">
        <f xml:space="preserve"> OpCost!AT$171</f>
        <v>0</v>
      </c>
      <c r="AU40" s="369">
        <f xml:space="preserve"> OpCost!AU$171</f>
        <v>0</v>
      </c>
      <c r="AV40" s="369">
        <f xml:space="preserve"> OpCost!AV$171</f>
        <v>0</v>
      </c>
      <c r="AW40" s="369">
        <f xml:space="preserve"> OpCost!AW$171</f>
        <v>0</v>
      </c>
      <c r="AX40" s="369">
        <f xml:space="preserve"> OpCost!AX$171</f>
        <v>0</v>
      </c>
      <c r="AY40" s="369">
        <f xml:space="preserve"> OpCost!AY$171</f>
        <v>0</v>
      </c>
      <c r="AZ40" s="369">
        <f xml:space="preserve"> OpCost!AZ$171</f>
        <v>0</v>
      </c>
      <c r="BA40" s="369">
        <f xml:space="preserve"> OpCost!BA$171</f>
        <v>0</v>
      </c>
      <c r="BB40" s="369">
        <f xml:space="preserve"> OpCost!BB$171</f>
        <v>0</v>
      </c>
      <c r="BC40" s="369">
        <f xml:space="preserve"> OpCost!BC$171</f>
        <v>0</v>
      </c>
      <c r="BD40" s="369">
        <f xml:space="preserve"> OpCost!BD$171</f>
        <v>0</v>
      </c>
      <c r="BE40" s="369">
        <f xml:space="preserve"> OpCost!BE$171</f>
        <v>0</v>
      </c>
      <c r="BF40" s="369">
        <f xml:space="preserve"> OpCost!BF$171</f>
        <v>0</v>
      </c>
      <c r="BG40" s="369">
        <f xml:space="preserve"> OpCost!BG$171</f>
        <v>0</v>
      </c>
      <c r="BH40" s="369">
        <f xml:space="preserve"> OpCost!BH$171</f>
        <v>0</v>
      </c>
      <c r="BI40" s="369">
        <f xml:space="preserve"> OpCost!BI$171</f>
        <v>0</v>
      </c>
      <c r="BJ40" s="369">
        <f xml:space="preserve"> OpCost!BJ$171</f>
        <v>0</v>
      </c>
      <c r="BK40" s="369">
        <f xml:space="preserve"> OpCost!BK$171</f>
        <v>0</v>
      </c>
      <c r="BL40" s="369">
        <f xml:space="preserve"> OpCost!BL$171</f>
        <v>0</v>
      </c>
      <c r="BM40" s="369">
        <f xml:space="preserve"> OpCost!BM$171</f>
        <v>0</v>
      </c>
      <c r="BN40" s="369">
        <f xml:space="preserve"> OpCost!BN$171</f>
        <v>0</v>
      </c>
      <c r="BO40" s="369">
        <f xml:space="preserve"> OpCost!BO$171</f>
        <v>0</v>
      </c>
      <c r="BP40" s="369">
        <f xml:space="preserve"> OpCost!BP$171</f>
        <v>0</v>
      </c>
      <c r="BQ40" s="369">
        <f xml:space="preserve"> OpCost!BQ$171</f>
        <v>0</v>
      </c>
      <c r="BR40" s="369">
        <f xml:space="preserve"> OpCost!BR$171</f>
        <v>0</v>
      </c>
      <c r="BS40" s="369">
        <f xml:space="preserve"> OpCost!BS$171</f>
        <v>0</v>
      </c>
      <c r="BT40" s="369">
        <f xml:space="preserve"> OpCost!BT$171</f>
        <v>0</v>
      </c>
      <c r="BU40" s="369">
        <f xml:space="preserve"> OpCost!BU$171</f>
        <v>0</v>
      </c>
      <c r="BV40" s="369">
        <f xml:space="preserve"> OpCost!BV$171</f>
        <v>0</v>
      </c>
      <c r="BW40" s="369">
        <f xml:space="preserve"> OpCost!BW$171</f>
        <v>0</v>
      </c>
      <c r="BX40" s="369">
        <f xml:space="preserve"> OpCost!BX$171</f>
        <v>0</v>
      </c>
      <c r="BY40" s="369">
        <f xml:space="preserve"> OpCost!BY$171</f>
        <v>0</v>
      </c>
      <c r="BZ40" s="369">
        <f xml:space="preserve"> OpCost!BZ$171</f>
        <v>0</v>
      </c>
      <c r="CA40" s="369">
        <f xml:space="preserve"> OpCost!CA$171</f>
        <v>0</v>
      </c>
    </row>
    <row r="41" spans="1:79" s="350" customFormat="1">
      <c r="A41" s="284"/>
      <c r="B41" s="285"/>
      <c r="C41" s="286"/>
      <c r="E41" s="350" t="s">
        <v>162</v>
      </c>
      <c r="G41" s="350" t="s">
        <v>560</v>
      </c>
      <c r="J41" s="287">
        <f xml:space="preserve"> $F38 / J39 * J40</f>
        <v>0</v>
      </c>
      <c r="K41" s="287">
        <f t="shared" ref="K41:BV41" si="12" xml:space="preserve"> $F38 / K39 * K40</f>
        <v>0</v>
      </c>
      <c r="L41" s="287">
        <f t="shared" si="12"/>
        <v>0</v>
      </c>
      <c r="M41" s="287">
        <f t="shared" si="12"/>
        <v>0</v>
      </c>
      <c r="N41" s="287">
        <f t="shared" si="12"/>
        <v>0</v>
      </c>
      <c r="O41" s="287">
        <f t="shared" si="12"/>
        <v>0</v>
      </c>
      <c r="P41" s="287">
        <f t="shared" si="12"/>
        <v>0</v>
      </c>
      <c r="Q41" s="287">
        <f t="shared" si="12"/>
        <v>0</v>
      </c>
      <c r="R41" s="287">
        <f t="shared" si="12"/>
        <v>0</v>
      </c>
      <c r="S41" s="287">
        <f t="shared" si="12"/>
        <v>0</v>
      </c>
      <c r="T41" s="287">
        <f t="shared" si="12"/>
        <v>0</v>
      </c>
      <c r="U41" s="287">
        <f t="shared" si="12"/>
        <v>0</v>
      </c>
      <c r="V41" s="287">
        <f t="shared" si="12"/>
        <v>0</v>
      </c>
      <c r="W41" s="287">
        <f t="shared" si="12"/>
        <v>0</v>
      </c>
      <c r="X41" s="287">
        <f t="shared" si="12"/>
        <v>0</v>
      </c>
      <c r="Y41" s="287">
        <f t="shared" si="12"/>
        <v>0</v>
      </c>
      <c r="Z41" s="287">
        <f t="shared" si="12"/>
        <v>0</v>
      </c>
      <c r="AA41" s="287">
        <f t="shared" si="12"/>
        <v>0</v>
      </c>
      <c r="AB41" s="287">
        <f t="shared" si="12"/>
        <v>0</v>
      </c>
      <c r="AC41" s="287">
        <f t="shared" si="12"/>
        <v>0</v>
      </c>
      <c r="AD41" s="287">
        <f t="shared" si="12"/>
        <v>0</v>
      </c>
      <c r="AE41" s="287">
        <f t="shared" si="12"/>
        <v>0</v>
      </c>
      <c r="AF41" s="287">
        <f t="shared" si="12"/>
        <v>0</v>
      </c>
      <c r="AG41" s="287">
        <f t="shared" si="12"/>
        <v>0</v>
      </c>
      <c r="AH41" s="287">
        <f t="shared" si="12"/>
        <v>0</v>
      </c>
      <c r="AI41" s="287">
        <f t="shared" si="12"/>
        <v>0</v>
      </c>
      <c r="AJ41" s="287">
        <f t="shared" si="12"/>
        <v>0</v>
      </c>
      <c r="AK41" s="287">
        <f t="shared" si="12"/>
        <v>0</v>
      </c>
      <c r="AL41" s="287">
        <f t="shared" si="12"/>
        <v>0</v>
      </c>
      <c r="AM41" s="287">
        <f t="shared" si="12"/>
        <v>0</v>
      </c>
      <c r="AN41" s="287">
        <f t="shared" si="12"/>
        <v>0</v>
      </c>
      <c r="AO41" s="287">
        <f t="shared" si="12"/>
        <v>0</v>
      </c>
      <c r="AP41" s="287">
        <f t="shared" si="12"/>
        <v>0</v>
      </c>
      <c r="AQ41" s="287">
        <f t="shared" si="12"/>
        <v>0</v>
      </c>
      <c r="AR41" s="287">
        <f t="shared" si="12"/>
        <v>0</v>
      </c>
      <c r="AS41" s="287">
        <f t="shared" si="12"/>
        <v>0</v>
      </c>
      <c r="AT41" s="287">
        <f t="shared" si="12"/>
        <v>0</v>
      </c>
      <c r="AU41" s="287">
        <f t="shared" si="12"/>
        <v>0</v>
      </c>
      <c r="AV41" s="287">
        <f t="shared" si="12"/>
        <v>0</v>
      </c>
      <c r="AW41" s="287">
        <f t="shared" si="12"/>
        <v>0</v>
      </c>
      <c r="AX41" s="287">
        <f t="shared" si="12"/>
        <v>0</v>
      </c>
      <c r="AY41" s="287">
        <f t="shared" si="12"/>
        <v>0</v>
      </c>
      <c r="AZ41" s="287">
        <f t="shared" si="12"/>
        <v>0</v>
      </c>
      <c r="BA41" s="287">
        <f t="shared" si="12"/>
        <v>0</v>
      </c>
      <c r="BB41" s="287">
        <f t="shared" si="12"/>
        <v>0</v>
      </c>
      <c r="BC41" s="287">
        <f t="shared" si="12"/>
        <v>0</v>
      </c>
      <c r="BD41" s="287">
        <f t="shared" si="12"/>
        <v>0</v>
      </c>
      <c r="BE41" s="287">
        <f t="shared" si="12"/>
        <v>0</v>
      </c>
      <c r="BF41" s="287">
        <f t="shared" si="12"/>
        <v>0</v>
      </c>
      <c r="BG41" s="287">
        <f t="shared" si="12"/>
        <v>0</v>
      </c>
      <c r="BH41" s="287">
        <f t="shared" si="12"/>
        <v>0</v>
      </c>
      <c r="BI41" s="287">
        <f t="shared" si="12"/>
        <v>0</v>
      </c>
      <c r="BJ41" s="287">
        <f t="shared" si="12"/>
        <v>0</v>
      </c>
      <c r="BK41" s="287">
        <f t="shared" si="12"/>
        <v>0</v>
      </c>
      <c r="BL41" s="287">
        <f t="shared" si="12"/>
        <v>0</v>
      </c>
      <c r="BM41" s="287">
        <f t="shared" si="12"/>
        <v>0</v>
      </c>
      <c r="BN41" s="287">
        <f t="shared" si="12"/>
        <v>0</v>
      </c>
      <c r="BO41" s="287">
        <f t="shared" si="12"/>
        <v>0</v>
      </c>
      <c r="BP41" s="287">
        <f t="shared" si="12"/>
        <v>0</v>
      </c>
      <c r="BQ41" s="287">
        <f t="shared" si="12"/>
        <v>0</v>
      </c>
      <c r="BR41" s="287">
        <f t="shared" si="12"/>
        <v>0</v>
      </c>
      <c r="BS41" s="287">
        <f t="shared" si="12"/>
        <v>0</v>
      </c>
      <c r="BT41" s="287">
        <f t="shared" si="12"/>
        <v>0</v>
      </c>
      <c r="BU41" s="287">
        <f t="shared" si="12"/>
        <v>0</v>
      </c>
      <c r="BV41" s="287">
        <f t="shared" si="12"/>
        <v>0</v>
      </c>
      <c r="BW41" s="287">
        <f xml:space="preserve"> $F38 / BW39 * BW40</f>
        <v>0</v>
      </c>
      <c r="BX41" s="287">
        <f xml:space="preserve"> $F38 / BX39 * BX40</f>
        <v>0</v>
      </c>
      <c r="BY41" s="287">
        <f xml:space="preserve"> $F38 / BY39 * BY40</f>
        <v>0</v>
      </c>
      <c r="BZ41" s="287">
        <f xml:space="preserve"> $F38 / BZ39 * BZ40</f>
        <v>0</v>
      </c>
      <c r="CA41" s="287">
        <f xml:space="preserve"> $F38 / CA39 * CA40</f>
        <v>0</v>
      </c>
    </row>
    <row r="43" spans="1:79">
      <c r="B43" s="1" t="s">
        <v>156</v>
      </c>
    </row>
    <row r="44" spans="1:79" s="337" customFormat="1">
      <c r="A44" s="190"/>
      <c r="B44" s="175"/>
      <c r="C44" s="222"/>
      <c r="D44" s="362"/>
      <c r="E44" s="288" t="str">
        <f xml:space="preserve"> E$51</f>
        <v>Accounts payable balance BEG</v>
      </c>
      <c r="F44" s="288">
        <f t="shared" ref="F44:BQ44" si="13" xml:space="preserve"> F$51</f>
        <v>0</v>
      </c>
      <c r="G44" s="288" t="str">
        <f t="shared" si="13"/>
        <v>£ MM</v>
      </c>
      <c r="H44" s="288">
        <f t="shared" si="13"/>
        <v>0</v>
      </c>
      <c r="I44" s="288">
        <f t="shared" si="13"/>
        <v>0</v>
      </c>
      <c r="J44" s="288">
        <f t="shared" si="13"/>
        <v>0</v>
      </c>
      <c r="K44" s="288">
        <f t="shared" si="13"/>
        <v>0</v>
      </c>
      <c r="L44" s="288">
        <f t="shared" si="13"/>
        <v>0</v>
      </c>
      <c r="M44" s="288">
        <f t="shared" si="13"/>
        <v>0</v>
      </c>
      <c r="N44" s="288">
        <f t="shared" si="13"/>
        <v>0</v>
      </c>
      <c r="O44" s="288">
        <f t="shared" si="13"/>
        <v>0</v>
      </c>
      <c r="P44" s="288">
        <f t="shared" si="13"/>
        <v>0</v>
      </c>
      <c r="Q44" s="288">
        <f t="shared" si="13"/>
        <v>0</v>
      </c>
      <c r="R44" s="288">
        <f t="shared" si="13"/>
        <v>0</v>
      </c>
      <c r="S44" s="288">
        <f t="shared" si="13"/>
        <v>0</v>
      </c>
      <c r="T44" s="288">
        <f t="shared" si="13"/>
        <v>0</v>
      </c>
      <c r="U44" s="288">
        <f t="shared" si="13"/>
        <v>0</v>
      </c>
      <c r="V44" s="288">
        <f t="shared" si="13"/>
        <v>0</v>
      </c>
      <c r="W44" s="288">
        <f t="shared" si="13"/>
        <v>0</v>
      </c>
      <c r="X44" s="288">
        <f t="shared" si="13"/>
        <v>0</v>
      </c>
      <c r="Y44" s="288">
        <f t="shared" si="13"/>
        <v>0</v>
      </c>
      <c r="Z44" s="288">
        <f t="shared" si="13"/>
        <v>0</v>
      </c>
      <c r="AA44" s="288">
        <f t="shared" si="13"/>
        <v>0</v>
      </c>
      <c r="AB44" s="288">
        <f t="shared" si="13"/>
        <v>0</v>
      </c>
      <c r="AC44" s="288">
        <f t="shared" si="13"/>
        <v>0</v>
      </c>
      <c r="AD44" s="288">
        <f t="shared" si="13"/>
        <v>0</v>
      </c>
      <c r="AE44" s="288">
        <f t="shared" si="13"/>
        <v>0</v>
      </c>
      <c r="AF44" s="288">
        <f t="shared" si="13"/>
        <v>0</v>
      </c>
      <c r="AG44" s="288">
        <f t="shared" si="13"/>
        <v>0</v>
      </c>
      <c r="AH44" s="288">
        <f t="shared" si="13"/>
        <v>0</v>
      </c>
      <c r="AI44" s="288">
        <f t="shared" si="13"/>
        <v>0</v>
      </c>
      <c r="AJ44" s="288">
        <f t="shared" si="13"/>
        <v>0</v>
      </c>
      <c r="AK44" s="288">
        <f t="shared" si="13"/>
        <v>0</v>
      </c>
      <c r="AL44" s="288">
        <f t="shared" si="13"/>
        <v>0</v>
      </c>
      <c r="AM44" s="288">
        <f t="shared" si="13"/>
        <v>0</v>
      </c>
      <c r="AN44" s="288">
        <f t="shared" si="13"/>
        <v>0</v>
      </c>
      <c r="AO44" s="288">
        <f t="shared" si="13"/>
        <v>0</v>
      </c>
      <c r="AP44" s="288">
        <f t="shared" si="13"/>
        <v>0</v>
      </c>
      <c r="AQ44" s="288">
        <f t="shared" si="13"/>
        <v>0</v>
      </c>
      <c r="AR44" s="288">
        <f t="shared" si="13"/>
        <v>0</v>
      </c>
      <c r="AS44" s="288">
        <f t="shared" si="13"/>
        <v>0</v>
      </c>
      <c r="AT44" s="288">
        <f t="shared" si="13"/>
        <v>0</v>
      </c>
      <c r="AU44" s="288">
        <f t="shared" si="13"/>
        <v>0</v>
      </c>
      <c r="AV44" s="288">
        <f t="shared" si="13"/>
        <v>0</v>
      </c>
      <c r="AW44" s="288">
        <f t="shared" si="13"/>
        <v>0</v>
      </c>
      <c r="AX44" s="288">
        <f t="shared" si="13"/>
        <v>0</v>
      </c>
      <c r="AY44" s="288">
        <f t="shared" si="13"/>
        <v>0</v>
      </c>
      <c r="AZ44" s="288">
        <f t="shared" si="13"/>
        <v>0</v>
      </c>
      <c r="BA44" s="288">
        <f t="shared" si="13"/>
        <v>0</v>
      </c>
      <c r="BB44" s="288">
        <f t="shared" si="13"/>
        <v>0</v>
      </c>
      <c r="BC44" s="288">
        <f t="shared" si="13"/>
        <v>0</v>
      </c>
      <c r="BD44" s="288">
        <f t="shared" si="13"/>
        <v>0</v>
      </c>
      <c r="BE44" s="288">
        <f t="shared" si="13"/>
        <v>0</v>
      </c>
      <c r="BF44" s="288">
        <f t="shared" si="13"/>
        <v>0</v>
      </c>
      <c r="BG44" s="288">
        <f t="shared" si="13"/>
        <v>0</v>
      </c>
      <c r="BH44" s="288">
        <f t="shared" si="13"/>
        <v>0</v>
      </c>
      <c r="BI44" s="288">
        <f t="shared" si="13"/>
        <v>0</v>
      </c>
      <c r="BJ44" s="288">
        <f t="shared" si="13"/>
        <v>0</v>
      </c>
      <c r="BK44" s="288">
        <f t="shared" si="13"/>
        <v>0</v>
      </c>
      <c r="BL44" s="288">
        <f t="shared" si="13"/>
        <v>0</v>
      </c>
      <c r="BM44" s="288">
        <f t="shared" si="13"/>
        <v>0</v>
      </c>
      <c r="BN44" s="288">
        <f t="shared" si="13"/>
        <v>0</v>
      </c>
      <c r="BO44" s="288">
        <f t="shared" si="13"/>
        <v>0</v>
      </c>
      <c r="BP44" s="288">
        <f t="shared" si="13"/>
        <v>0</v>
      </c>
      <c r="BQ44" s="288">
        <f t="shared" si="13"/>
        <v>0</v>
      </c>
      <c r="BR44" s="288">
        <f t="shared" ref="BR44:CA44" si="14" xml:space="preserve"> BR$51</f>
        <v>0</v>
      </c>
      <c r="BS44" s="288">
        <f t="shared" si="14"/>
        <v>0</v>
      </c>
      <c r="BT44" s="288">
        <f t="shared" si="14"/>
        <v>0</v>
      </c>
      <c r="BU44" s="288">
        <f t="shared" si="14"/>
        <v>0</v>
      </c>
      <c r="BV44" s="288">
        <f t="shared" si="14"/>
        <v>0</v>
      </c>
      <c r="BW44" s="288">
        <f t="shared" si="14"/>
        <v>0</v>
      </c>
      <c r="BX44" s="288">
        <f t="shared" si="14"/>
        <v>0</v>
      </c>
      <c r="BY44" s="288">
        <f t="shared" si="14"/>
        <v>0</v>
      </c>
      <c r="BZ44" s="288">
        <f t="shared" si="14"/>
        <v>0</v>
      </c>
      <c r="CA44" s="288">
        <f t="shared" si="14"/>
        <v>0</v>
      </c>
    </row>
    <row r="45" spans="1:79" s="350" customFormat="1">
      <c r="A45" s="284"/>
      <c r="B45" s="285"/>
      <c r="C45" s="286"/>
      <c r="D45" s="361" t="s">
        <v>21</v>
      </c>
      <c r="E45" s="369" t="str">
        <f xml:space="preserve"> OpCost!E$171</f>
        <v>Operating costs POS</v>
      </c>
      <c r="F45" s="369">
        <f xml:space="preserve"> OpCost!F$171</f>
        <v>0</v>
      </c>
      <c r="G45" s="369" t="str">
        <f xml:space="preserve"> OpCost!G$171</f>
        <v>£ MM</v>
      </c>
      <c r="H45" s="369">
        <f xml:space="preserve"> OpCost!H$171</f>
        <v>2811.7034768827607</v>
      </c>
      <c r="I45" s="369">
        <f xml:space="preserve"> OpCost!I$171</f>
        <v>0</v>
      </c>
      <c r="J45" s="369">
        <f xml:space="preserve"> OpCost!J$171</f>
        <v>0</v>
      </c>
      <c r="K45" s="369">
        <f xml:space="preserve"> OpCost!K$171</f>
        <v>0</v>
      </c>
      <c r="L45" s="369">
        <f xml:space="preserve"> OpCost!L$171</f>
        <v>0</v>
      </c>
      <c r="M45" s="369">
        <f xml:space="preserve"> OpCost!M$171</f>
        <v>0</v>
      </c>
      <c r="N45" s="369">
        <f xml:space="preserve"> OpCost!N$171</f>
        <v>0</v>
      </c>
      <c r="O45" s="369">
        <f xml:space="preserve"> OpCost!O$171</f>
        <v>0</v>
      </c>
      <c r="P45" s="369">
        <f xml:space="preserve"> OpCost!P$171</f>
        <v>0</v>
      </c>
      <c r="Q45" s="369">
        <f xml:space="preserve"> OpCost!Q$171</f>
        <v>0</v>
      </c>
      <c r="R45" s="369">
        <f xml:space="preserve"> OpCost!R$171</f>
        <v>140.50170777716738</v>
      </c>
      <c r="S45" s="369">
        <f xml:space="preserve"> OpCost!S$171</f>
        <v>140.50170777716738</v>
      </c>
      <c r="T45" s="369">
        <f xml:space="preserve"> OpCost!T$171</f>
        <v>140.83557204505004</v>
      </c>
      <c r="U45" s="369">
        <f xml:space="preserve"> OpCost!U$171</f>
        <v>140.50170777716738</v>
      </c>
      <c r="V45" s="369">
        <f xml:space="preserve"> OpCost!V$171</f>
        <v>140.50170777716738</v>
      </c>
      <c r="W45" s="369">
        <f xml:space="preserve"> OpCost!W$171</f>
        <v>140.50170777716738</v>
      </c>
      <c r="X45" s="369">
        <f xml:space="preserve"> OpCost!X$171</f>
        <v>140.83557204505004</v>
      </c>
      <c r="Y45" s="369">
        <f xml:space="preserve"> OpCost!Y$171</f>
        <v>140.50170777716738</v>
      </c>
      <c r="Z45" s="369">
        <f xml:space="preserve"> OpCost!Z$171</f>
        <v>140.50170777716738</v>
      </c>
      <c r="AA45" s="369">
        <f xml:space="preserve"> OpCost!AA$171</f>
        <v>140.50170777716738</v>
      </c>
      <c r="AB45" s="369">
        <f xml:space="preserve"> OpCost!AB$171</f>
        <v>140.83557204505004</v>
      </c>
      <c r="AC45" s="369">
        <f xml:space="preserve"> OpCost!AC$171</f>
        <v>140.50170777716738</v>
      </c>
      <c r="AD45" s="369">
        <f xml:space="preserve"> OpCost!AD$171</f>
        <v>140.50170777716738</v>
      </c>
      <c r="AE45" s="369">
        <f xml:space="preserve"> OpCost!AE$171</f>
        <v>140.50170777716738</v>
      </c>
      <c r="AF45" s="369">
        <f xml:space="preserve"> OpCost!AF$171</f>
        <v>140.83557204505004</v>
      </c>
      <c r="AG45" s="369">
        <f xml:space="preserve"> OpCost!AG$171</f>
        <v>140.50170777716738</v>
      </c>
      <c r="AH45" s="369">
        <f xml:space="preserve"> OpCost!AH$171</f>
        <v>140.50170777716738</v>
      </c>
      <c r="AI45" s="369">
        <f xml:space="preserve"> OpCost!AI$171</f>
        <v>140.50170777716738</v>
      </c>
      <c r="AJ45" s="369">
        <f xml:space="preserve"> OpCost!AJ$171</f>
        <v>140.83557204505004</v>
      </c>
      <c r="AK45" s="369">
        <f xml:space="preserve"> OpCost!AK$171</f>
        <v>140.50170777716738</v>
      </c>
      <c r="AL45" s="369">
        <f xml:space="preserve"> OpCost!AL$171</f>
        <v>0</v>
      </c>
      <c r="AM45" s="369">
        <f xml:space="preserve"> OpCost!AM$171</f>
        <v>0</v>
      </c>
      <c r="AN45" s="369">
        <f xml:space="preserve"> OpCost!AN$171</f>
        <v>0</v>
      </c>
      <c r="AO45" s="369">
        <f xml:space="preserve"> OpCost!AO$171</f>
        <v>0</v>
      </c>
      <c r="AP45" s="369">
        <f xml:space="preserve"> OpCost!AP$171</f>
        <v>0</v>
      </c>
      <c r="AQ45" s="369">
        <f xml:space="preserve"> OpCost!AQ$171</f>
        <v>0</v>
      </c>
      <c r="AR45" s="369">
        <f xml:space="preserve"> OpCost!AR$171</f>
        <v>0</v>
      </c>
      <c r="AS45" s="369">
        <f xml:space="preserve"> OpCost!AS$171</f>
        <v>0</v>
      </c>
      <c r="AT45" s="369">
        <f xml:space="preserve"> OpCost!AT$171</f>
        <v>0</v>
      </c>
      <c r="AU45" s="369">
        <f xml:space="preserve"> OpCost!AU$171</f>
        <v>0</v>
      </c>
      <c r="AV45" s="369">
        <f xml:space="preserve"> OpCost!AV$171</f>
        <v>0</v>
      </c>
      <c r="AW45" s="369">
        <f xml:space="preserve"> OpCost!AW$171</f>
        <v>0</v>
      </c>
      <c r="AX45" s="369">
        <f xml:space="preserve"> OpCost!AX$171</f>
        <v>0</v>
      </c>
      <c r="AY45" s="369">
        <f xml:space="preserve"> OpCost!AY$171</f>
        <v>0</v>
      </c>
      <c r="AZ45" s="369">
        <f xml:space="preserve"> OpCost!AZ$171</f>
        <v>0</v>
      </c>
      <c r="BA45" s="369">
        <f xml:space="preserve"> OpCost!BA$171</f>
        <v>0</v>
      </c>
      <c r="BB45" s="369">
        <f xml:space="preserve"> OpCost!BB$171</f>
        <v>0</v>
      </c>
      <c r="BC45" s="369">
        <f xml:space="preserve"> OpCost!BC$171</f>
        <v>0</v>
      </c>
      <c r="BD45" s="369">
        <f xml:space="preserve"> OpCost!BD$171</f>
        <v>0</v>
      </c>
      <c r="BE45" s="369">
        <f xml:space="preserve"> OpCost!BE$171</f>
        <v>0</v>
      </c>
      <c r="BF45" s="369">
        <f xml:space="preserve"> OpCost!BF$171</f>
        <v>0</v>
      </c>
      <c r="BG45" s="369">
        <f xml:space="preserve"> OpCost!BG$171</f>
        <v>0</v>
      </c>
      <c r="BH45" s="369">
        <f xml:space="preserve"> OpCost!BH$171</f>
        <v>0</v>
      </c>
      <c r="BI45" s="369">
        <f xml:space="preserve"> OpCost!BI$171</f>
        <v>0</v>
      </c>
      <c r="BJ45" s="369">
        <f xml:space="preserve"> OpCost!BJ$171</f>
        <v>0</v>
      </c>
      <c r="BK45" s="369">
        <f xml:space="preserve"> OpCost!BK$171</f>
        <v>0</v>
      </c>
      <c r="BL45" s="369">
        <f xml:space="preserve"> OpCost!BL$171</f>
        <v>0</v>
      </c>
      <c r="BM45" s="369">
        <f xml:space="preserve"> OpCost!BM$171</f>
        <v>0</v>
      </c>
      <c r="BN45" s="369">
        <f xml:space="preserve"> OpCost!BN$171</f>
        <v>0</v>
      </c>
      <c r="BO45" s="369">
        <f xml:space="preserve"> OpCost!BO$171</f>
        <v>0</v>
      </c>
      <c r="BP45" s="369">
        <f xml:space="preserve"> OpCost!BP$171</f>
        <v>0</v>
      </c>
      <c r="BQ45" s="369">
        <f xml:space="preserve"> OpCost!BQ$171</f>
        <v>0</v>
      </c>
      <c r="BR45" s="369">
        <f xml:space="preserve"> OpCost!BR$171</f>
        <v>0</v>
      </c>
      <c r="BS45" s="369">
        <f xml:space="preserve"> OpCost!BS$171</f>
        <v>0</v>
      </c>
      <c r="BT45" s="369">
        <f xml:space="preserve"> OpCost!BT$171</f>
        <v>0</v>
      </c>
      <c r="BU45" s="369">
        <f xml:space="preserve"> OpCost!BU$171</f>
        <v>0</v>
      </c>
      <c r="BV45" s="369">
        <f xml:space="preserve"> OpCost!BV$171</f>
        <v>0</v>
      </c>
      <c r="BW45" s="369">
        <f xml:space="preserve"> OpCost!BW$171</f>
        <v>0</v>
      </c>
      <c r="BX45" s="369">
        <f xml:space="preserve"> OpCost!BX$171</f>
        <v>0</v>
      </c>
      <c r="BY45" s="369">
        <f xml:space="preserve"> OpCost!BY$171</f>
        <v>0</v>
      </c>
      <c r="BZ45" s="369">
        <f xml:space="preserve"> OpCost!BZ$171</f>
        <v>0</v>
      </c>
      <c r="CA45" s="369">
        <f xml:space="preserve"> OpCost!CA$171</f>
        <v>0</v>
      </c>
    </row>
    <row r="46" spans="1:79" s="350" customFormat="1">
      <c r="A46" s="284"/>
      <c r="B46" s="285"/>
      <c r="C46" s="286"/>
      <c r="D46" s="361" t="s">
        <v>108</v>
      </c>
      <c r="E46" s="287" t="str">
        <f xml:space="preserve"> E$41</f>
        <v>Accounts payable target balance</v>
      </c>
      <c r="F46" s="287">
        <f t="shared" ref="F46:BQ46" si="15" xml:space="preserve"> F$41</f>
        <v>0</v>
      </c>
      <c r="G46" s="287" t="str">
        <f t="shared" si="15"/>
        <v>£ MM</v>
      </c>
      <c r="H46" s="287">
        <f t="shared" si="15"/>
        <v>0</v>
      </c>
      <c r="I46" s="287">
        <f t="shared" si="15"/>
        <v>0</v>
      </c>
      <c r="J46" s="287">
        <f t="shared" si="15"/>
        <v>0</v>
      </c>
      <c r="K46" s="287">
        <f t="shared" si="15"/>
        <v>0</v>
      </c>
      <c r="L46" s="287">
        <f t="shared" si="15"/>
        <v>0</v>
      </c>
      <c r="M46" s="287">
        <f t="shared" si="15"/>
        <v>0</v>
      </c>
      <c r="N46" s="287">
        <f t="shared" si="15"/>
        <v>0</v>
      </c>
      <c r="O46" s="287">
        <f t="shared" si="15"/>
        <v>0</v>
      </c>
      <c r="P46" s="287">
        <f t="shared" si="15"/>
        <v>0</v>
      </c>
      <c r="Q46" s="287">
        <f t="shared" si="15"/>
        <v>0</v>
      </c>
      <c r="R46" s="287">
        <f t="shared" si="15"/>
        <v>0</v>
      </c>
      <c r="S46" s="287">
        <f t="shared" si="15"/>
        <v>0</v>
      </c>
      <c r="T46" s="287">
        <f t="shared" si="15"/>
        <v>0</v>
      </c>
      <c r="U46" s="287">
        <f t="shared" si="15"/>
        <v>0</v>
      </c>
      <c r="V46" s="287">
        <f t="shared" si="15"/>
        <v>0</v>
      </c>
      <c r="W46" s="287">
        <f t="shared" si="15"/>
        <v>0</v>
      </c>
      <c r="X46" s="287">
        <f t="shared" si="15"/>
        <v>0</v>
      </c>
      <c r="Y46" s="287">
        <f t="shared" si="15"/>
        <v>0</v>
      </c>
      <c r="Z46" s="287">
        <f t="shared" si="15"/>
        <v>0</v>
      </c>
      <c r="AA46" s="287">
        <f t="shared" si="15"/>
        <v>0</v>
      </c>
      <c r="AB46" s="287">
        <f t="shared" si="15"/>
        <v>0</v>
      </c>
      <c r="AC46" s="287">
        <f t="shared" si="15"/>
        <v>0</v>
      </c>
      <c r="AD46" s="287">
        <f t="shared" si="15"/>
        <v>0</v>
      </c>
      <c r="AE46" s="287">
        <f t="shared" si="15"/>
        <v>0</v>
      </c>
      <c r="AF46" s="287">
        <f t="shared" si="15"/>
        <v>0</v>
      </c>
      <c r="AG46" s="287">
        <f t="shared" si="15"/>
        <v>0</v>
      </c>
      <c r="AH46" s="287">
        <f t="shared" si="15"/>
        <v>0</v>
      </c>
      <c r="AI46" s="287">
        <f t="shared" si="15"/>
        <v>0</v>
      </c>
      <c r="AJ46" s="287">
        <f t="shared" si="15"/>
        <v>0</v>
      </c>
      <c r="AK46" s="287">
        <f t="shared" si="15"/>
        <v>0</v>
      </c>
      <c r="AL46" s="287">
        <f t="shared" si="15"/>
        <v>0</v>
      </c>
      <c r="AM46" s="287">
        <f t="shared" si="15"/>
        <v>0</v>
      </c>
      <c r="AN46" s="287">
        <f t="shared" si="15"/>
        <v>0</v>
      </c>
      <c r="AO46" s="287">
        <f t="shared" si="15"/>
        <v>0</v>
      </c>
      <c r="AP46" s="287">
        <f t="shared" si="15"/>
        <v>0</v>
      </c>
      <c r="AQ46" s="287">
        <f t="shared" si="15"/>
        <v>0</v>
      </c>
      <c r="AR46" s="287">
        <f t="shared" si="15"/>
        <v>0</v>
      </c>
      <c r="AS46" s="287">
        <f t="shared" si="15"/>
        <v>0</v>
      </c>
      <c r="AT46" s="287">
        <f t="shared" si="15"/>
        <v>0</v>
      </c>
      <c r="AU46" s="287">
        <f t="shared" si="15"/>
        <v>0</v>
      </c>
      <c r="AV46" s="287">
        <f t="shared" si="15"/>
        <v>0</v>
      </c>
      <c r="AW46" s="287">
        <f t="shared" si="15"/>
        <v>0</v>
      </c>
      <c r="AX46" s="287">
        <f t="shared" si="15"/>
        <v>0</v>
      </c>
      <c r="AY46" s="287">
        <f t="shared" si="15"/>
        <v>0</v>
      </c>
      <c r="AZ46" s="287">
        <f t="shared" si="15"/>
        <v>0</v>
      </c>
      <c r="BA46" s="287">
        <f t="shared" si="15"/>
        <v>0</v>
      </c>
      <c r="BB46" s="287">
        <f t="shared" si="15"/>
        <v>0</v>
      </c>
      <c r="BC46" s="287">
        <f t="shared" si="15"/>
        <v>0</v>
      </c>
      <c r="BD46" s="287">
        <f t="shared" si="15"/>
        <v>0</v>
      </c>
      <c r="BE46" s="287">
        <f t="shared" si="15"/>
        <v>0</v>
      </c>
      <c r="BF46" s="287">
        <f t="shared" si="15"/>
        <v>0</v>
      </c>
      <c r="BG46" s="287">
        <f t="shared" si="15"/>
        <v>0</v>
      </c>
      <c r="BH46" s="287">
        <f t="shared" si="15"/>
        <v>0</v>
      </c>
      <c r="BI46" s="287">
        <f t="shared" si="15"/>
        <v>0</v>
      </c>
      <c r="BJ46" s="287">
        <f t="shared" si="15"/>
        <v>0</v>
      </c>
      <c r="BK46" s="287">
        <f t="shared" si="15"/>
        <v>0</v>
      </c>
      <c r="BL46" s="287">
        <f t="shared" si="15"/>
        <v>0</v>
      </c>
      <c r="BM46" s="287">
        <f t="shared" si="15"/>
        <v>0</v>
      </c>
      <c r="BN46" s="287">
        <f t="shared" si="15"/>
        <v>0</v>
      </c>
      <c r="BO46" s="287">
        <f t="shared" si="15"/>
        <v>0</v>
      </c>
      <c r="BP46" s="287">
        <f t="shared" si="15"/>
        <v>0</v>
      </c>
      <c r="BQ46" s="287">
        <f t="shared" si="15"/>
        <v>0</v>
      </c>
      <c r="BR46" s="287">
        <f t="shared" ref="BR46:CA46" si="16" xml:space="preserve"> BR$41</f>
        <v>0</v>
      </c>
      <c r="BS46" s="287">
        <f t="shared" si="16"/>
        <v>0</v>
      </c>
      <c r="BT46" s="287">
        <f t="shared" si="16"/>
        <v>0</v>
      </c>
      <c r="BU46" s="287">
        <f t="shared" si="16"/>
        <v>0</v>
      </c>
      <c r="BV46" s="287">
        <f t="shared" si="16"/>
        <v>0</v>
      </c>
      <c r="BW46" s="287">
        <f t="shared" si="16"/>
        <v>0</v>
      </c>
      <c r="BX46" s="287">
        <f t="shared" si="16"/>
        <v>0</v>
      </c>
      <c r="BY46" s="287">
        <f t="shared" si="16"/>
        <v>0</v>
      </c>
      <c r="BZ46" s="287">
        <f t="shared" si="16"/>
        <v>0</v>
      </c>
      <c r="CA46" s="287">
        <f t="shared" si="16"/>
        <v>0</v>
      </c>
    </row>
    <row r="47" spans="1:79" s="523" customFormat="1">
      <c r="A47" s="285"/>
      <c r="B47" s="285"/>
      <c r="C47" s="286"/>
      <c r="D47" s="521"/>
      <c r="E47" s="522" t="str">
        <f xml:space="preserve"> Time!E$88</f>
        <v>Operations period end flag</v>
      </c>
      <c r="F47" s="522">
        <f xml:space="preserve"> Time!F$88</f>
        <v>0</v>
      </c>
      <c r="G47" s="522" t="str">
        <f xml:space="preserve"> Time!G$88</f>
        <v>flag</v>
      </c>
      <c r="H47" s="522">
        <f xml:space="preserve"> Time!H$88</f>
        <v>1</v>
      </c>
      <c r="I47" s="522">
        <f xml:space="preserve"> Time!I$88</f>
        <v>0</v>
      </c>
      <c r="J47" s="522">
        <f xml:space="preserve"> Time!J$88</f>
        <v>0</v>
      </c>
      <c r="K47" s="522">
        <f xml:space="preserve"> Time!K$88</f>
        <v>0</v>
      </c>
      <c r="L47" s="522">
        <f xml:space="preserve"> Time!L$88</f>
        <v>0</v>
      </c>
      <c r="M47" s="522">
        <f xml:space="preserve"> Time!M$88</f>
        <v>0</v>
      </c>
      <c r="N47" s="522">
        <f xml:space="preserve"> Time!N$88</f>
        <v>0</v>
      </c>
      <c r="O47" s="522">
        <f xml:space="preserve"> Time!O$88</f>
        <v>0</v>
      </c>
      <c r="P47" s="522">
        <f xml:space="preserve"> Time!P$88</f>
        <v>0</v>
      </c>
      <c r="Q47" s="522">
        <f xml:space="preserve"> Time!Q$88</f>
        <v>0</v>
      </c>
      <c r="R47" s="522">
        <f xml:space="preserve"> Time!R$88</f>
        <v>0</v>
      </c>
      <c r="S47" s="522">
        <f xml:space="preserve"> Time!S$88</f>
        <v>0</v>
      </c>
      <c r="T47" s="522">
        <f xml:space="preserve"> Time!T$88</f>
        <v>0</v>
      </c>
      <c r="U47" s="522">
        <f xml:space="preserve"> Time!U$88</f>
        <v>0</v>
      </c>
      <c r="V47" s="522">
        <f xml:space="preserve"> Time!V$88</f>
        <v>0</v>
      </c>
      <c r="W47" s="522">
        <f xml:space="preserve"> Time!W$88</f>
        <v>0</v>
      </c>
      <c r="X47" s="522">
        <f xml:space="preserve"> Time!X$88</f>
        <v>0</v>
      </c>
      <c r="Y47" s="522">
        <f xml:space="preserve"> Time!Y$88</f>
        <v>0</v>
      </c>
      <c r="Z47" s="522">
        <f xml:space="preserve"> Time!Z$88</f>
        <v>0</v>
      </c>
      <c r="AA47" s="522">
        <f xml:space="preserve"> Time!AA$88</f>
        <v>0</v>
      </c>
      <c r="AB47" s="522">
        <f xml:space="preserve"> Time!AB$88</f>
        <v>0</v>
      </c>
      <c r="AC47" s="522">
        <f xml:space="preserve"> Time!AC$88</f>
        <v>0</v>
      </c>
      <c r="AD47" s="522">
        <f xml:space="preserve"> Time!AD$88</f>
        <v>0</v>
      </c>
      <c r="AE47" s="522">
        <f xml:space="preserve"> Time!AE$88</f>
        <v>0</v>
      </c>
      <c r="AF47" s="522">
        <f xml:space="preserve"> Time!AF$88</f>
        <v>0</v>
      </c>
      <c r="AG47" s="522">
        <f xml:space="preserve"> Time!AG$88</f>
        <v>0</v>
      </c>
      <c r="AH47" s="522">
        <f xml:space="preserve"> Time!AH$88</f>
        <v>0</v>
      </c>
      <c r="AI47" s="522">
        <f xml:space="preserve"> Time!AI$88</f>
        <v>0</v>
      </c>
      <c r="AJ47" s="522">
        <f xml:space="preserve"> Time!AJ$88</f>
        <v>0</v>
      </c>
      <c r="AK47" s="522">
        <f xml:space="preserve"> Time!AK$88</f>
        <v>1</v>
      </c>
      <c r="AL47" s="522">
        <f xml:space="preserve"> Time!AL$88</f>
        <v>0</v>
      </c>
      <c r="AM47" s="522">
        <f xml:space="preserve"> Time!AM$88</f>
        <v>0</v>
      </c>
      <c r="AN47" s="522">
        <f xml:space="preserve"> Time!AN$88</f>
        <v>0</v>
      </c>
      <c r="AO47" s="522">
        <f xml:space="preserve"> Time!AO$88</f>
        <v>0</v>
      </c>
      <c r="AP47" s="522">
        <f xml:space="preserve"> Time!AP$88</f>
        <v>0</v>
      </c>
      <c r="AQ47" s="522">
        <f xml:space="preserve"> Time!AQ$88</f>
        <v>0</v>
      </c>
      <c r="AR47" s="522">
        <f xml:space="preserve"> Time!AR$88</f>
        <v>0</v>
      </c>
      <c r="AS47" s="522">
        <f xml:space="preserve"> Time!AS$88</f>
        <v>0</v>
      </c>
      <c r="AT47" s="522">
        <f xml:space="preserve"> Time!AT$88</f>
        <v>0</v>
      </c>
      <c r="AU47" s="522">
        <f xml:space="preserve"> Time!AU$88</f>
        <v>0</v>
      </c>
      <c r="AV47" s="522">
        <f xml:space="preserve"> Time!AV$88</f>
        <v>0</v>
      </c>
      <c r="AW47" s="522">
        <f xml:space="preserve"> Time!AW$88</f>
        <v>0</v>
      </c>
      <c r="AX47" s="522">
        <f xml:space="preserve"> Time!AX$88</f>
        <v>0</v>
      </c>
      <c r="AY47" s="522">
        <f xml:space="preserve"> Time!AY$88</f>
        <v>0</v>
      </c>
      <c r="AZ47" s="522">
        <f xml:space="preserve"> Time!AZ$88</f>
        <v>0</v>
      </c>
      <c r="BA47" s="522">
        <f xml:space="preserve"> Time!BA$88</f>
        <v>0</v>
      </c>
      <c r="BB47" s="522">
        <f xml:space="preserve"> Time!BB$88</f>
        <v>0</v>
      </c>
      <c r="BC47" s="522">
        <f xml:space="preserve"> Time!BC$88</f>
        <v>0</v>
      </c>
      <c r="BD47" s="522">
        <f xml:space="preserve"> Time!BD$88</f>
        <v>0</v>
      </c>
      <c r="BE47" s="522">
        <f xml:space="preserve"> Time!BE$88</f>
        <v>0</v>
      </c>
      <c r="BF47" s="522">
        <f xml:space="preserve"> Time!BF$88</f>
        <v>0</v>
      </c>
      <c r="BG47" s="522">
        <f xml:space="preserve"> Time!BG$88</f>
        <v>0</v>
      </c>
      <c r="BH47" s="522">
        <f xml:space="preserve"> Time!BH$88</f>
        <v>0</v>
      </c>
      <c r="BI47" s="522">
        <f xml:space="preserve"> Time!BI$88</f>
        <v>0</v>
      </c>
      <c r="BJ47" s="522">
        <f xml:space="preserve"> Time!BJ$88</f>
        <v>0</v>
      </c>
      <c r="BK47" s="522">
        <f xml:space="preserve"> Time!BK$88</f>
        <v>0</v>
      </c>
      <c r="BL47" s="522">
        <f xml:space="preserve"> Time!BL$88</f>
        <v>0</v>
      </c>
      <c r="BM47" s="522">
        <f xml:space="preserve"> Time!BM$88</f>
        <v>0</v>
      </c>
      <c r="BN47" s="522">
        <f xml:space="preserve"> Time!BN$88</f>
        <v>0</v>
      </c>
      <c r="BO47" s="522">
        <f xml:space="preserve"> Time!BO$88</f>
        <v>0</v>
      </c>
      <c r="BP47" s="522">
        <f xml:space="preserve"> Time!BP$88</f>
        <v>0</v>
      </c>
      <c r="BQ47" s="522">
        <f xml:space="preserve"> Time!BQ$88</f>
        <v>0</v>
      </c>
      <c r="BR47" s="522">
        <f xml:space="preserve"> Time!BR$88</f>
        <v>0</v>
      </c>
      <c r="BS47" s="522">
        <f xml:space="preserve"> Time!BS$88</f>
        <v>0</v>
      </c>
      <c r="BT47" s="522">
        <f xml:space="preserve"> Time!BT$88</f>
        <v>0</v>
      </c>
      <c r="BU47" s="522">
        <f xml:space="preserve"> Time!BU$88</f>
        <v>0</v>
      </c>
      <c r="BV47" s="522">
        <f xml:space="preserve"> Time!BV$88</f>
        <v>0</v>
      </c>
      <c r="BW47" s="522">
        <f xml:space="preserve"> Time!BW$88</f>
        <v>0</v>
      </c>
      <c r="BX47" s="522">
        <f xml:space="preserve"> Time!BX$88</f>
        <v>0</v>
      </c>
      <c r="BY47" s="522">
        <f xml:space="preserve"> Time!BY$88</f>
        <v>0</v>
      </c>
      <c r="BZ47" s="522">
        <f xml:space="preserve"> Time!BZ$88</f>
        <v>0</v>
      </c>
      <c r="CA47" s="522">
        <f xml:space="preserve"> Time!CA$88</f>
        <v>0</v>
      </c>
    </row>
    <row r="48" spans="1:79" s="223" customFormat="1">
      <c r="A48" s="175"/>
      <c r="B48" s="175"/>
      <c r="C48" s="191"/>
      <c r="E48" s="223" t="s">
        <v>168</v>
      </c>
      <c r="G48" s="223" t="s">
        <v>560</v>
      </c>
      <c r="H48" s="223">
        <f xml:space="preserve"> SUM(J48:CA48)</f>
        <v>2811.7034768827607</v>
      </c>
      <c r="J48" s="247">
        <f xml:space="preserve"> IF(J47 = 1, SUM(J44:J45), SUM(J44:J45) - J46)</f>
        <v>0</v>
      </c>
      <c r="K48" s="247">
        <f t="shared" ref="K48:BV48" si="17" xml:space="preserve"> IF(K47 = 1, SUM(K44:K45), SUM(K44:K45) - K46)</f>
        <v>0</v>
      </c>
      <c r="L48" s="247">
        <f t="shared" si="17"/>
        <v>0</v>
      </c>
      <c r="M48" s="247">
        <f t="shared" si="17"/>
        <v>0</v>
      </c>
      <c r="N48" s="247">
        <f t="shared" si="17"/>
        <v>0</v>
      </c>
      <c r="O48" s="247">
        <f t="shared" si="17"/>
        <v>0</v>
      </c>
      <c r="P48" s="247">
        <f t="shared" si="17"/>
        <v>0</v>
      </c>
      <c r="Q48" s="247">
        <f t="shared" si="17"/>
        <v>0</v>
      </c>
      <c r="R48" s="247">
        <f t="shared" si="17"/>
        <v>140.50170777716738</v>
      </c>
      <c r="S48" s="247">
        <f t="shared" si="17"/>
        <v>140.50170777716738</v>
      </c>
      <c r="T48" s="247">
        <f t="shared" si="17"/>
        <v>140.83557204505004</v>
      </c>
      <c r="U48" s="247">
        <f t="shared" si="17"/>
        <v>140.50170777716738</v>
      </c>
      <c r="V48" s="247">
        <f t="shared" si="17"/>
        <v>140.50170777716738</v>
      </c>
      <c r="W48" s="247">
        <f t="shared" si="17"/>
        <v>140.50170777716738</v>
      </c>
      <c r="X48" s="247">
        <f t="shared" si="17"/>
        <v>140.83557204505004</v>
      </c>
      <c r="Y48" s="247">
        <f t="shared" si="17"/>
        <v>140.50170777716738</v>
      </c>
      <c r="Z48" s="247">
        <f t="shared" si="17"/>
        <v>140.50170777716738</v>
      </c>
      <c r="AA48" s="247">
        <f t="shared" si="17"/>
        <v>140.50170777716738</v>
      </c>
      <c r="AB48" s="247">
        <f t="shared" si="17"/>
        <v>140.83557204505004</v>
      </c>
      <c r="AC48" s="247">
        <f t="shared" si="17"/>
        <v>140.50170777716738</v>
      </c>
      <c r="AD48" s="247">
        <f t="shared" si="17"/>
        <v>140.50170777716738</v>
      </c>
      <c r="AE48" s="247">
        <f t="shared" si="17"/>
        <v>140.50170777716738</v>
      </c>
      <c r="AF48" s="247">
        <f t="shared" si="17"/>
        <v>140.83557204505004</v>
      </c>
      <c r="AG48" s="247">
        <f t="shared" si="17"/>
        <v>140.50170777716738</v>
      </c>
      <c r="AH48" s="247">
        <f t="shared" si="17"/>
        <v>140.50170777716738</v>
      </c>
      <c r="AI48" s="247">
        <f t="shared" si="17"/>
        <v>140.50170777716738</v>
      </c>
      <c r="AJ48" s="247">
        <f t="shared" si="17"/>
        <v>140.83557204505004</v>
      </c>
      <c r="AK48" s="247">
        <f t="shared" si="17"/>
        <v>140.50170777716738</v>
      </c>
      <c r="AL48" s="247">
        <f t="shared" si="17"/>
        <v>0</v>
      </c>
      <c r="AM48" s="247">
        <f t="shared" si="17"/>
        <v>0</v>
      </c>
      <c r="AN48" s="247">
        <f t="shared" si="17"/>
        <v>0</v>
      </c>
      <c r="AO48" s="247">
        <f t="shared" si="17"/>
        <v>0</v>
      </c>
      <c r="AP48" s="247">
        <f t="shared" si="17"/>
        <v>0</v>
      </c>
      <c r="AQ48" s="247">
        <f t="shared" si="17"/>
        <v>0</v>
      </c>
      <c r="AR48" s="247">
        <f t="shared" si="17"/>
        <v>0</v>
      </c>
      <c r="AS48" s="247">
        <f t="shared" si="17"/>
        <v>0</v>
      </c>
      <c r="AT48" s="247">
        <f t="shared" si="17"/>
        <v>0</v>
      </c>
      <c r="AU48" s="247">
        <f t="shared" si="17"/>
        <v>0</v>
      </c>
      <c r="AV48" s="247">
        <f t="shared" si="17"/>
        <v>0</v>
      </c>
      <c r="AW48" s="247">
        <f t="shared" si="17"/>
        <v>0</v>
      </c>
      <c r="AX48" s="247">
        <f t="shared" si="17"/>
        <v>0</v>
      </c>
      <c r="AY48" s="247">
        <f t="shared" si="17"/>
        <v>0</v>
      </c>
      <c r="AZ48" s="247">
        <f t="shared" si="17"/>
        <v>0</v>
      </c>
      <c r="BA48" s="247">
        <f t="shared" si="17"/>
        <v>0</v>
      </c>
      <c r="BB48" s="247">
        <f t="shared" si="17"/>
        <v>0</v>
      </c>
      <c r="BC48" s="247">
        <f t="shared" si="17"/>
        <v>0</v>
      </c>
      <c r="BD48" s="247">
        <f t="shared" si="17"/>
        <v>0</v>
      </c>
      <c r="BE48" s="247">
        <f t="shared" si="17"/>
        <v>0</v>
      </c>
      <c r="BF48" s="247">
        <f t="shared" si="17"/>
        <v>0</v>
      </c>
      <c r="BG48" s="247">
        <f t="shared" si="17"/>
        <v>0</v>
      </c>
      <c r="BH48" s="247">
        <f t="shared" si="17"/>
        <v>0</v>
      </c>
      <c r="BI48" s="247">
        <f t="shared" si="17"/>
        <v>0</v>
      </c>
      <c r="BJ48" s="247">
        <f t="shared" si="17"/>
        <v>0</v>
      </c>
      <c r="BK48" s="247">
        <f t="shared" si="17"/>
        <v>0</v>
      </c>
      <c r="BL48" s="247">
        <f t="shared" si="17"/>
        <v>0</v>
      </c>
      <c r="BM48" s="247">
        <f t="shared" si="17"/>
        <v>0</v>
      </c>
      <c r="BN48" s="247">
        <f t="shared" si="17"/>
        <v>0</v>
      </c>
      <c r="BO48" s="247">
        <f t="shared" si="17"/>
        <v>0</v>
      </c>
      <c r="BP48" s="247">
        <f t="shared" si="17"/>
        <v>0</v>
      </c>
      <c r="BQ48" s="247">
        <f t="shared" si="17"/>
        <v>0</v>
      </c>
      <c r="BR48" s="247">
        <f t="shared" si="17"/>
        <v>0</v>
      </c>
      <c r="BS48" s="247">
        <f t="shared" si="17"/>
        <v>0</v>
      </c>
      <c r="BT48" s="247">
        <f t="shared" si="17"/>
        <v>0</v>
      </c>
      <c r="BU48" s="247">
        <f t="shared" si="17"/>
        <v>0</v>
      </c>
      <c r="BV48" s="247">
        <f t="shared" si="17"/>
        <v>0</v>
      </c>
      <c r="BW48" s="247">
        <f xml:space="preserve"> IF(BW47 = 1, SUM(BW44:BW45), SUM(BW44:BW45) - BW46)</f>
        <v>0</v>
      </c>
      <c r="BX48" s="247">
        <f xml:space="preserve"> IF(BX47 = 1, SUM(BX44:BX45), SUM(BX44:BX45) - BX46)</f>
        <v>0</v>
      </c>
      <c r="BY48" s="247">
        <f xml:space="preserve"> IF(BY47 = 1, SUM(BY44:BY45), SUM(BY44:BY45) - BY46)</f>
        <v>0</v>
      </c>
      <c r="BZ48" s="247">
        <f xml:space="preserve"> IF(BZ47 = 1, SUM(BZ44:BZ45), SUM(BZ44:BZ45) - BZ46)</f>
        <v>0</v>
      </c>
      <c r="CA48" s="247">
        <f xml:space="preserve"> IF(CA47 = 1, SUM(CA44:CA45), SUM(CA44:CA45) - CA46)</f>
        <v>0</v>
      </c>
    </row>
    <row r="49" spans="1:79" s="350" customFormat="1">
      <c r="A49" s="284"/>
      <c r="B49" s="285"/>
      <c r="C49" s="286"/>
      <c r="D49" s="361"/>
    </row>
    <row r="50" spans="1:79" s="350" customFormat="1">
      <c r="A50" s="284"/>
      <c r="B50" s="285" t="s">
        <v>164</v>
      </c>
      <c r="C50" s="286"/>
      <c r="D50" s="361"/>
    </row>
    <row r="51" spans="1:79" s="355" customFormat="1">
      <c r="A51" s="352"/>
      <c r="B51" s="353"/>
      <c r="C51" s="354"/>
      <c r="D51" s="363"/>
      <c r="E51" s="355" t="s">
        <v>165</v>
      </c>
      <c r="G51" s="355" t="s">
        <v>560</v>
      </c>
      <c r="J51" s="355">
        <f xml:space="preserve"> I54</f>
        <v>0</v>
      </c>
      <c r="K51" s="355">
        <f t="shared" ref="K51:BV51" si="18" xml:space="preserve"> J54</f>
        <v>0</v>
      </c>
      <c r="L51" s="355">
        <f t="shared" si="18"/>
        <v>0</v>
      </c>
      <c r="M51" s="355">
        <f t="shared" si="18"/>
        <v>0</v>
      </c>
      <c r="N51" s="355">
        <f t="shared" si="18"/>
        <v>0</v>
      </c>
      <c r="O51" s="355">
        <f t="shared" si="18"/>
        <v>0</v>
      </c>
      <c r="P51" s="355">
        <f t="shared" si="18"/>
        <v>0</v>
      </c>
      <c r="Q51" s="355">
        <f t="shared" si="18"/>
        <v>0</v>
      </c>
      <c r="R51" s="355">
        <f t="shared" si="18"/>
        <v>0</v>
      </c>
      <c r="S51" s="355">
        <f t="shared" si="18"/>
        <v>0</v>
      </c>
      <c r="T51" s="355">
        <f t="shared" si="18"/>
        <v>0</v>
      </c>
      <c r="U51" s="355">
        <f t="shared" si="18"/>
        <v>0</v>
      </c>
      <c r="V51" s="355">
        <f t="shared" si="18"/>
        <v>0</v>
      </c>
      <c r="W51" s="355">
        <f t="shared" si="18"/>
        <v>0</v>
      </c>
      <c r="X51" s="355">
        <f t="shared" si="18"/>
        <v>0</v>
      </c>
      <c r="Y51" s="355">
        <f t="shared" si="18"/>
        <v>0</v>
      </c>
      <c r="Z51" s="355">
        <f t="shared" si="18"/>
        <v>0</v>
      </c>
      <c r="AA51" s="355">
        <f t="shared" si="18"/>
        <v>0</v>
      </c>
      <c r="AB51" s="355">
        <f t="shared" si="18"/>
        <v>0</v>
      </c>
      <c r="AC51" s="355">
        <f t="shared" si="18"/>
        <v>0</v>
      </c>
      <c r="AD51" s="355">
        <f t="shared" si="18"/>
        <v>0</v>
      </c>
      <c r="AE51" s="355">
        <f t="shared" si="18"/>
        <v>0</v>
      </c>
      <c r="AF51" s="355">
        <f t="shared" si="18"/>
        <v>0</v>
      </c>
      <c r="AG51" s="355">
        <f t="shared" si="18"/>
        <v>0</v>
      </c>
      <c r="AH51" s="355">
        <f t="shared" si="18"/>
        <v>0</v>
      </c>
      <c r="AI51" s="355">
        <f t="shared" si="18"/>
        <v>0</v>
      </c>
      <c r="AJ51" s="355">
        <f t="shared" si="18"/>
        <v>0</v>
      </c>
      <c r="AK51" s="355">
        <f t="shared" si="18"/>
        <v>0</v>
      </c>
      <c r="AL51" s="355">
        <f t="shared" si="18"/>
        <v>0</v>
      </c>
      <c r="AM51" s="355">
        <f t="shared" si="18"/>
        <v>0</v>
      </c>
      <c r="AN51" s="355">
        <f t="shared" si="18"/>
        <v>0</v>
      </c>
      <c r="AO51" s="355">
        <f t="shared" si="18"/>
        <v>0</v>
      </c>
      <c r="AP51" s="355">
        <f t="shared" si="18"/>
        <v>0</v>
      </c>
      <c r="AQ51" s="355">
        <f t="shared" si="18"/>
        <v>0</v>
      </c>
      <c r="AR51" s="355">
        <f t="shared" si="18"/>
        <v>0</v>
      </c>
      <c r="AS51" s="355">
        <f t="shared" si="18"/>
        <v>0</v>
      </c>
      <c r="AT51" s="355">
        <f t="shared" si="18"/>
        <v>0</v>
      </c>
      <c r="AU51" s="355">
        <f t="shared" si="18"/>
        <v>0</v>
      </c>
      <c r="AV51" s="355">
        <f t="shared" si="18"/>
        <v>0</v>
      </c>
      <c r="AW51" s="355">
        <f t="shared" si="18"/>
        <v>0</v>
      </c>
      <c r="AX51" s="355">
        <f t="shared" si="18"/>
        <v>0</v>
      </c>
      <c r="AY51" s="355">
        <f t="shared" si="18"/>
        <v>0</v>
      </c>
      <c r="AZ51" s="355">
        <f t="shared" si="18"/>
        <v>0</v>
      </c>
      <c r="BA51" s="355">
        <f t="shared" si="18"/>
        <v>0</v>
      </c>
      <c r="BB51" s="355">
        <f t="shared" si="18"/>
        <v>0</v>
      </c>
      <c r="BC51" s="355">
        <f t="shared" si="18"/>
        <v>0</v>
      </c>
      <c r="BD51" s="355">
        <f t="shared" si="18"/>
        <v>0</v>
      </c>
      <c r="BE51" s="355">
        <f t="shared" si="18"/>
        <v>0</v>
      </c>
      <c r="BF51" s="355">
        <f t="shared" si="18"/>
        <v>0</v>
      </c>
      <c r="BG51" s="355">
        <f t="shared" si="18"/>
        <v>0</v>
      </c>
      <c r="BH51" s="355">
        <f t="shared" si="18"/>
        <v>0</v>
      </c>
      <c r="BI51" s="355">
        <f t="shared" si="18"/>
        <v>0</v>
      </c>
      <c r="BJ51" s="355">
        <f t="shared" si="18"/>
        <v>0</v>
      </c>
      <c r="BK51" s="355">
        <f t="shared" si="18"/>
        <v>0</v>
      </c>
      <c r="BL51" s="355">
        <f t="shared" si="18"/>
        <v>0</v>
      </c>
      <c r="BM51" s="355">
        <f t="shared" si="18"/>
        <v>0</v>
      </c>
      <c r="BN51" s="355">
        <f t="shared" si="18"/>
        <v>0</v>
      </c>
      <c r="BO51" s="355">
        <f t="shared" si="18"/>
        <v>0</v>
      </c>
      <c r="BP51" s="355">
        <f t="shared" si="18"/>
        <v>0</v>
      </c>
      <c r="BQ51" s="355">
        <f t="shared" si="18"/>
        <v>0</v>
      </c>
      <c r="BR51" s="355">
        <f t="shared" si="18"/>
        <v>0</v>
      </c>
      <c r="BS51" s="355">
        <f t="shared" si="18"/>
        <v>0</v>
      </c>
      <c r="BT51" s="355">
        <f t="shared" si="18"/>
        <v>0</v>
      </c>
      <c r="BU51" s="355">
        <f t="shared" si="18"/>
        <v>0</v>
      </c>
      <c r="BV51" s="355">
        <f t="shared" si="18"/>
        <v>0</v>
      </c>
      <c r="BW51" s="355">
        <f xml:space="preserve"> BV54</f>
        <v>0</v>
      </c>
      <c r="BX51" s="355">
        <f xml:space="preserve"> BW54</f>
        <v>0</v>
      </c>
      <c r="BY51" s="355">
        <f xml:space="preserve"> BX54</f>
        <v>0</v>
      </c>
      <c r="BZ51" s="355">
        <f xml:space="preserve"> BY54</f>
        <v>0</v>
      </c>
      <c r="CA51" s="355">
        <f xml:space="preserve"> BZ54</f>
        <v>0</v>
      </c>
    </row>
    <row r="52" spans="1:79" s="359" customFormat="1">
      <c r="A52" s="356"/>
      <c r="B52" s="357"/>
      <c r="C52" s="358"/>
      <c r="D52" s="364" t="s">
        <v>21</v>
      </c>
      <c r="E52" s="369" t="str">
        <f xml:space="preserve"> OpCost!E$171</f>
        <v>Operating costs POS</v>
      </c>
      <c r="F52" s="369">
        <f xml:space="preserve"> OpCost!F$171</f>
        <v>0</v>
      </c>
      <c r="G52" s="369" t="str">
        <f xml:space="preserve"> OpCost!G$171</f>
        <v>£ MM</v>
      </c>
      <c r="H52" s="369">
        <f xml:space="preserve"> OpCost!H$171</f>
        <v>2811.7034768827607</v>
      </c>
      <c r="I52" s="369">
        <f xml:space="preserve"> OpCost!I$171</f>
        <v>0</v>
      </c>
      <c r="J52" s="369">
        <f xml:space="preserve"> OpCost!J$171</f>
        <v>0</v>
      </c>
      <c r="K52" s="369">
        <f xml:space="preserve"> OpCost!K$171</f>
        <v>0</v>
      </c>
      <c r="L52" s="369">
        <f xml:space="preserve"> OpCost!L$171</f>
        <v>0</v>
      </c>
      <c r="M52" s="369">
        <f xml:space="preserve"> OpCost!M$171</f>
        <v>0</v>
      </c>
      <c r="N52" s="369">
        <f xml:space="preserve"> OpCost!N$171</f>
        <v>0</v>
      </c>
      <c r="O52" s="369">
        <f xml:space="preserve"> OpCost!O$171</f>
        <v>0</v>
      </c>
      <c r="P52" s="369">
        <f xml:space="preserve"> OpCost!P$171</f>
        <v>0</v>
      </c>
      <c r="Q52" s="369">
        <f xml:space="preserve"> OpCost!Q$171</f>
        <v>0</v>
      </c>
      <c r="R52" s="369">
        <f xml:space="preserve"> OpCost!R$171</f>
        <v>140.50170777716738</v>
      </c>
      <c r="S52" s="369">
        <f xml:space="preserve"> OpCost!S$171</f>
        <v>140.50170777716738</v>
      </c>
      <c r="T52" s="369">
        <f xml:space="preserve"> OpCost!T$171</f>
        <v>140.83557204505004</v>
      </c>
      <c r="U52" s="369">
        <f xml:space="preserve"> OpCost!U$171</f>
        <v>140.50170777716738</v>
      </c>
      <c r="V52" s="369">
        <f xml:space="preserve"> OpCost!V$171</f>
        <v>140.50170777716738</v>
      </c>
      <c r="W52" s="369">
        <f xml:space="preserve"> OpCost!W$171</f>
        <v>140.50170777716738</v>
      </c>
      <c r="X52" s="369">
        <f xml:space="preserve"> OpCost!X$171</f>
        <v>140.83557204505004</v>
      </c>
      <c r="Y52" s="369">
        <f xml:space="preserve"> OpCost!Y$171</f>
        <v>140.50170777716738</v>
      </c>
      <c r="Z52" s="369">
        <f xml:space="preserve"> OpCost!Z$171</f>
        <v>140.50170777716738</v>
      </c>
      <c r="AA52" s="369">
        <f xml:space="preserve"> OpCost!AA$171</f>
        <v>140.50170777716738</v>
      </c>
      <c r="AB52" s="369">
        <f xml:space="preserve"> OpCost!AB$171</f>
        <v>140.83557204505004</v>
      </c>
      <c r="AC52" s="369">
        <f xml:space="preserve"> OpCost!AC$171</f>
        <v>140.50170777716738</v>
      </c>
      <c r="AD52" s="369">
        <f xml:space="preserve"> OpCost!AD$171</f>
        <v>140.50170777716738</v>
      </c>
      <c r="AE52" s="369">
        <f xml:space="preserve"> OpCost!AE$171</f>
        <v>140.50170777716738</v>
      </c>
      <c r="AF52" s="369">
        <f xml:space="preserve"> OpCost!AF$171</f>
        <v>140.83557204505004</v>
      </c>
      <c r="AG52" s="369">
        <f xml:space="preserve"> OpCost!AG$171</f>
        <v>140.50170777716738</v>
      </c>
      <c r="AH52" s="369">
        <f xml:space="preserve"> OpCost!AH$171</f>
        <v>140.50170777716738</v>
      </c>
      <c r="AI52" s="369">
        <f xml:space="preserve"> OpCost!AI$171</f>
        <v>140.50170777716738</v>
      </c>
      <c r="AJ52" s="369">
        <f xml:space="preserve"> OpCost!AJ$171</f>
        <v>140.83557204505004</v>
      </c>
      <c r="AK52" s="369">
        <f xml:space="preserve"> OpCost!AK$171</f>
        <v>140.50170777716738</v>
      </c>
      <c r="AL52" s="369">
        <f xml:space="preserve"> OpCost!AL$171</f>
        <v>0</v>
      </c>
      <c r="AM52" s="369">
        <f xml:space="preserve"> OpCost!AM$171</f>
        <v>0</v>
      </c>
      <c r="AN52" s="369">
        <f xml:space="preserve"> OpCost!AN$171</f>
        <v>0</v>
      </c>
      <c r="AO52" s="369">
        <f xml:space="preserve"> OpCost!AO$171</f>
        <v>0</v>
      </c>
      <c r="AP52" s="369">
        <f xml:space="preserve"> OpCost!AP$171</f>
        <v>0</v>
      </c>
      <c r="AQ52" s="369">
        <f xml:space="preserve"> OpCost!AQ$171</f>
        <v>0</v>
      </c>
      <c r="AR52" s="369">
        <f xml:space="preserve"> OpCost!AR$171</f>
        <v>0</v>
      </c>
      <c r="AS52" s="369">
        <f xml:space="preserve"> OpCost!AS$171</f>
        <v>0</v>
      </c>
      <c r="AT52" s="369">
        <f xml:space="preserve"> OpCost!AT$171</f>
        <v>0</v>
      </c>
      <c r="AU52" s="369">
        <f xml:space="preserve"> OpCost!AU$171</f>
        <v>0</v>
      </c>
      <c r="AV52" s="369">
        <f xml:space="preserve"> OpCost!AV$171</f>
        <v>0</v>
      </c>
      <c r="AW52" s="369">
        <f xml:space="preserve"> OpCost!AW$171</f>
        <v>0</v>
      </c>
      <c r="AX52" s="369">
        <f xml:space="preserve"> OpCost!AX$171</f>
        <v>0</v>
      </c>
      <c r="AY52" s="369">
        <f xml:space="preserve"> OpCost!AY$171</f>
        <v>0</v>
      </c>
      <c r="AZ52" s="369">
        <f xml:space="preserve"> OpCost!AZ$171</f>
        <v>0</v>
      </c>
      <c r="BA52" s="369">
        <f xml:space="preserve"> OpCost!BA$171</f>
        <v>0</v>
      </c>
      <c r="BB52" s="369">
        <f xml:space="preserve"> OpCost!BB$171</f>
        <v>0</v>
      </c>
      <c r="BC52" s="369">
        <f xml:space="preserve"> OpCost!BC$171</f>
        <v>0</v>
      </c>
      <c r="BD52" s="369">
        <f xml:space="preserve"> OpCost!BD$171</f>
        <v>0</v>
      </c>
      <c r="BE52" s="369">
        <f xml:space="preserve"> OpCost!BE$171</f>
        <v>0</v>
      </c>
      <c r="BF52" s="369">
        <f xml:space="preserve"> OpCost!BF$171</f>
        <v>0</v>
      </c>
      <c r="BG52" s="369">
        <f xml:space="preserve"> OpCost!BG$171</f>
        <v>0</v>
      </c>
      <c r="BH52" s="369">
        <f xml:space="preserve"> OpCost!BH$171</f>
        <v>0</v>
      </c>
      <c r="BI52" s="369">
        <f xml:space="preserve"> OpCost!BI$171</f>
        <v>0</v>
      </c>
      <c r="BJ52" s="369">
        <f xml:space="preserve"> OpCost!BJ$171</f>
        <v>0</v>
      </c>
      <c r="BK52" s="369">
        <f xml:space="preserve"> OpCost!BK$171</f>
        <v>0</v>
      </c>
      <c r="BL52" s="369">
        <f xml:space="preserve"> OpCost!BL$171</f>
        <v>0</v>
      </c>
      <c r="BM52" s="369">
        <f xml:space="preserve"> OpCost!BM$171</f>
        <v>0</v>
      </c>
      <c r="BN52" s="369">
        <f xml:space="preserve"> OpCost!BN$171</f>
        <v>0</v>
      </c>
      <c r="BO52" s="369">
        <f xml:space="preserve"> OpCost!BO$171</f>
        <v>0</v>
      </c>
      <c r="BP52" s="369">
        <f xml:space="preserve"> OpCost!BP$171</f>
        <v>0</v>
      </c>
      <c r="BQ52" s="369">
        <f xml:space="preserve"> OpCost!BQ$171</f>
        <v>0</v>
      </c>
      <c r="BR52" s="369">
        <f xml:space="preserve"> OpCost!BR$171</f>
        <v>0</v>
      </c>
      <c r="BS52" s="369">
        <f xml:space="preserve"> OpCost!BS$171</f>
        <v>0</v>
      </c>
      <c r="BT52" s="369">
        <f xml:space="preserve"> OpCost!BT$171</f>
        <v>0</v>
      </c>
      <c r="BU52" s="369">
        <f xml:space="preserve"> OpCost!BU$171</f>
        <v>0</v>
      </c>
      <c r="BV52" s="369">
        <f xml:space="preserve"> OpCost!BV$171</f>
        <v>0</v>
      </c>
      <c r="BW52" s="369">
        <f xml:space="preserve"> OpCost!BW$171</f>
        <v>0</v>
      </c>
      <c r="BX52" s="369">
        <f xml:space="preserve"> OpCost!BX$171</f>
        <v>0</v>
      </c>
      <c r="BY52" s="369">
        <f xml:space="preserve"> OpCost!BY$171</f>
        <v>0</v>
      </c>
      <c r="BZ52" s="369">
        <f xml:space="preserve"> OpCost!BZ$171</f>
        <v>0</v>
      </c>
      <c r="CA52" s="369">
        <f xml:space="preserve"> OpCost!CA$171</f>
        <v>0</v>
      </c>
    </row>
    <row r="53" spans="1:79" s="525" customFormat="1">
      <c r="A53" s="398"/>
      <c r="B53" s="192"/>
      <c r="C53" s="524"/>
      <c r="D53" s="364" t="s">
        <v>108</v>
      </c>
      <c r="E53" s="400" t="str">
        <f xml:space="preserve"> E$48</f>
        <v>Forecast cash paid for operating costs</v>
      </c>
      <c r="F53" s="400">
        <f t="shared" ref="F53:BQ53" si="19" xml:space="preserve"> F$48</f>
        <v>0</v>
      </c>
      <c r="G53" s="400" t="str">
        <f t="shared" si="19"/>
        <v>£ MM</v>
      </c>
      <c r="H53" s="400">
        <f t="shared" si="19"/>
        <v>2811.7034768827607</v>
      </c>
      <c r="I53" s="400">
        <f t="shared" si="19"/>
        <v>0</v>
      </c>
      <c r="J53" s="400">
        <f t="shared" si="19"/>
        <v>0</v>
      </c>
      <c r="K53" s="400">
        <f t="shared" si="19"/>
        <v>0</v>
      </c>
      <c r="L53" s="400">
        <f t="shared" si="19"/>
        <v>0</v>
      </c>
      <c r="M53" s="400">
        <f t="shared" si="19"/>
        <v>0</v>
      </c>
      <c r="N53" s="400">
        <f t="shared" si="19"/>
        <v>0</v>
      </c>
      <c r="O53" s="400">
        <f t="shared" si="19"/>
        <v>0</v>
      </c>
      <c r="P53" s="400">
        <f t="shared" si="19"/>
        <v>0</v>
      </c>
      <c r="Q53" s="400">
        <f t="shared" si="19"/>
        <v>0</v>
      </c>
      <c r="R53" s="400">
        <f t="shared" si="19"/>
        <v>140.50170777716738</v>
      </c>
      <c r="S53" s="400">
        <f t="shared" si="19"/>
        <v>140.50170777716738</v>
      </c>
      <c r="T53" s="400">
        <f t="shared" si="19"/>
        <v>140.83557204505004</v>
      </c>
      <c r="U53" s="400">
        <f t="shared" si="19"/>
        <v>140.50170777716738</v>
      </c>
      <c r="V53" s="400">
        <f t="shared" si="19"/>
        <v>140.50170777716738</v>
      </c>
      <c r="W53" s="400">
        <f t="shared" si="19"/>
        <v>140.50170777716738</v>
      </c>
      <c r="X53" s="400">
        <f t="shared" si="19"/>
        <v>140.83557204505004</v>
      </c>
      <c r="Y53" s="400">
        <f t="shared" si="19"/>
        <v>140.50170777716738</v>
      </c>
      <c r="Z53" s="400">
        <f t="shared" si="19"/>
        <v>140.50170777716738</v>
      </c>
      <c r="AA53" s="400">
        <f t="shared" si="19"/>
        <v>140.50170777716738</v>
      </c>
      <c r="AB53" s="400">
        <f t="shared" si="19"/>
        <v>140.83557204505004</v>
      </c>
      <c r="AC53" s="400">
        <f t="shared" si="19"/>
        <v>140.50170777716738</v>
      </c>
      <c r="AD53" s="400">
        <f t="shared" si="19"/>
        <v>140.50170777716738</v>
      </c>
      <c r="AE53" s="400">
        <f t="shared" si="19"/>
        <v>140.50170777716738</v>
      </c>
      <c r="AF53" s="400">
        <f t="shared" si="19"/>
        <v>140.83557204505004</v>
      </c>
      <c r="AG53" s="400">
        <f t="shared" si="19"/>
        <v>140.50170777716738</v>
      </c>
      <c r="AH53" s="400">
        <f t="shared" si="19"/>
        <v>140.50170777716738</v>
      </c>
      <c r="AI53" s="400">
        <f t="shared" si="19"/>
        <v>140.50170777716738</v>
      </c>
      <c r="AJ53" s="400">
        <f t="shared" si="19"/>
        <v>140.83557204505004</v>
      </c>
      <c r="AK53" s="400">
        <f t="shared" si="19"/>
        <v>140.50170777716738</v>
      </c>
      <c r="AL53" s="400">
        <f t="shared" si="19"/>
        <v>0</v>
      </c>
      <c r="AM53" s="400">
        <f t="shared" si="19"/>
        <v>0</v>
      </c>
      <c r="AN53" s="400">
        <f t="shared" si="19"/>
        <v>0</v>
      </c>
      <c r="AO53" s="400">
        <f t="shared" si="19"/>
        <v>0</v>
      </c>
      <c r="AP53" s="400">
        <f t="shared" si="19"/>
        <v>0</v>
      </c>
      <c r="AQ53" s="400">
        <f t="shared" si="19"/>
        <v>0</v>
      </c>
      <c r="AR53" s="400">
        <f t="shared" si="19"/>
        <v>0</v>
      </c>
      <c r="AS53" s="400">
        <f t="shared" si="19"/>
        <v>0</v>
      </c>
      <c r="AT53" s="400">
        <f t="shared" si="19"/>
        <v>0</v>
      </c>
      <c r="AU53" s="400">
        <f t="shared" si="19"/>
        <v>0</v>
      </c>
      <c r="AV53" s="400">
        <f t="shared" si="19"/>
        <v>0</v>
      </c>
      <c r="AW53" s="400">
        <f t="shared" si="19"/>
        <v>0</v>
      </c>
      <c r="AX53" s="400">
        <f t="shared" si="19"/>
        <v>0</v>
      </c>
      <c r="AY53" s="400">
        <f t="shared" si="19"/>
        <v>0</v>
      </c>
      <c r="AZ53" s="400">
        <f t="shared" si="19"/>
        <v>0</v>
      </c>
      <c r="BA53" s="400">
        <f t="shared" si="19"/>
        <v>0</v>
      </c>
      <c r="BB53" s="400">
        <f t="shared" si="19"/>
        <v>0</v>
      </c>
      <c r="BC53" s="400">
        <f t="shared" si="19"/>
        <v>0</v>
      </c>
      <c r="BD53" s="400">
        <f t="shared" si="19"/>
        <v>0</v>
      </c>
      <c r="BE53" s="400">
        <f t="shared" si="19"/>
        <v>0</v>
      </c>
      <c r="BF53" s="400">
        <f t="shared" si="19"/>
        <v>0</v>
      </c>
      <c r="BG53" s="400">
        <f t="shared" si="19"/>
        <v>0</v>
      </c>
      <c r="BH53" s="400">
        <f t="shared" si="19"/>
        <v>0</v>
      </c>
      <c r="BI53" s="400">
        <f t="shared" si="19"/>
        <v>0</v>
      </c>
      <c r="BJ53" s="400">
        <f t="shared" si="19"/>
        <v>0</v>
      </c>
      <c r="BK53" s="400">
        <f t="shared" si="19"/>
        <v>0</v>
      </c>
      <c r="BL53" s="400">
        <f t="shared" si="19"/>
        <v>0</v>
      </c>
      <c r="BM53" s="400">
        <f t="shared" si="19"/>
        <v>0</v>
      </c>
      <c r="BN53" s="400">
        <f t="shared" si="19"/>
        <v>0</v>
      </c>
      <c r="BO53" s="400">
        <f t="shared" si="19"/>
        <v>0</v>
      </c>
      <c r="BP53" s="400">
        <f t="shared" si="19"/>
        <v>0</v>
      </c>
      <c r="BQ53" s="400">
        <f t="shared" si="19"/>
        <v>0</v>
      </c>
      <c r="BR53" s="400">
        <f t="shared" ref="BR53:CA53" si="20" xml:space="preserve"> BR$48</f>
        <v>0</v>
      </c>
      <c r="BS53" s="400">
        <f t="shared" si="20"/>
        <v>0</v>
      </c>
      <c r="BT53" s="400">
        <f t="shared" si="20"/>
        <v>0</v>
      </c>
      <c r="BU53" s="400">
        <f t="shared" si="20"/>
        <v>0</v>
      </c>
      <c r="BV53" s="400">
        <f t="shared" si="20"/>
        <v>0</v>
      </c>
      <c r="BW53" s="400">
        <f t="shared" si="20"/>
        <v>0</v>
      </c>
      <c r="BX53" s="400">
        <f t="shared" si="20"/>
        <v>0</v>
      </c>
      <c r="BY53" s="400">
        <f t="shared" si="20"/>
        <v>0</v>
      </c>
      <c r="BZ53" s="400">
        <f t="shared" si="20"/>
        <v>0</v>
      </c>
      <c r="CA53" s="400">
        <f t="shared" si="20"/>
        <v>0</v>
      </c>
    </row>
    <row r="54" spans="1:79" s="745" customFormat="1">
      <c r="A54" s="739"/>
      <c r="B54" s="740"/>
      <c r="C54" s="741"/>
      <c r="E54" s="745" t="s">
        <v>164</v>
      </c>
      <c r="F54" s="745" t="s">
        <v>157</v>
      </c>
      <c r="G54" s="745" t="s">
        <v>560</v>
      </c>
      <c r="I54" s="754"/>
      <c r="J54" s="745">
        <f t="shared" ref="J54:AO54" si="21" xml:space="preserve"> J51 + J52 - J53</f>
        <v>0</v>
      </c>
      <c r="K54" s="745">
        <f t="shared" si="21"/>
        <v>0</v>
      </c>
      <c r="L54" s="745">
        <f t="shared" si="21"/>
        <v>0</v>
      </c>
      <c r="M54" s="745">
        <f t="shared" si="21"/>
        <v>0</v>
      </c>
      <c r="N54" s="745">
        <f t="shared" si="21"/>
        <v>0</v>
      </c>
      <c r="O54" s="745">
        <f t="shared" si="21"/>
        <v>0</v>
      </c>
      <c r="P54" s="745">
        <f t="shared" si="21"/>
        <v>0</v>
      </c>
      <c r="Q54" s="745">
        <f t="shared" si="21"/>
        <v>0</v>
      </c>
      <c r="R54" s="745">
        <f t="shared" si="21"/>
        <v>0</v>
      </c>
      <c r="S54" s="745">
        <f t="shared" si="21"/>
        <v>0</v>
      </c>
      <c r="T54" s="745">
        <f t="shared" si="21"/>
        <v>0</v>
      </c>
      <c r="U54" s="745">
        <f t="shared" si="21"/>
        <v>0</v>
      </c>
      <c r="V54" s="745">
        <f t="shared" si="21"/>
        <v>0</v>
      </c>
      <c r="W54" s="745">
        <f t="shared" si="21"/>
        <v>0</v>
      </c>
      <c r="X54" s="745">
        <f t="shared" si="21"/>
        <v>0</v>
      </c>
      <c r="Y54" s="745">
        <f t="shared" si="21"/>
        <v>0</v>
      </c>
      <c r="Z54" s="745">
        <f t="shared" si="21"/>
        <v>0</v>
      </c>
      <c r="AA54" s="745">
        <f t="shared" si="21"/>
        <v>0</v>
      </c>
      <c r="AB54" s="745">
        <f t="shared" si="21"/>
        <v>0</v>
      </c>
      <c r="AC54" s="745">
        <f t="shared" si="21"/>
        <v>0</v>
      </c>
      <c r="AD54" s="745">
        <f t="shared" si="21"/>
        <v>0</v>
      </c>
      <c r="AE54" s="745">
        <f t="shared" si="21"/>
        <v>0</v>
      </c>
      <c r="AF54" s="745">
        <f t="shared" si="21"/>
        <v>0</v>
      </c>
      <c r="AG54" s="745">
        <f t="shared" si="21"/>
        <v>0</v>
      </c>
      <c r="AH54" s="745">
        <f t="shared" si="21"/>
        <v>0</v>
      </c>
      <c r="AI54" s="745">
        <f t="shared" si="21"/>
        <v>0</v>
      </c>
      <c r="AJ54" s="745">
        <f t="shared" si="21"/>
        <v>0</v>
      </c>
      <c r="AK54" s="745">
        <f t="shared" si="21"/>
        <v>0</v>
      </c>
      <c r="AL54" s="745">
        <f t="shared" si="21"/>
        <v>0</v>
      </c>
      <c r="AM54" s="745">
        <f t="shared" si="21"/>
        <v>0</v>
      </c>
      <c r="AN54" s="745">
        <f t="shared" si="21"/>
        <v>0</v>
      </c>
      <c r="AO54" s="745">
        <f t="shared" si="21"/>
        <v>0</v>
      </c>
      <c r="AP54" s="745">
        <f t="shared" ref="AP54:BU54" si="22" xml:space="preserve"> AP51 + AP52 - AP53</f>
        <v>0</v>
      </c>
      <c r="AQ54" s="745">
        <f t="shared" si="22"/>
        <v>0</v>
      </c>
      <c r="AR54" s="745">
        <f t="shared" si="22"/>
        <v>0</v>
      </c>
      <c r="AS54" s="745">
        <f t="shared" si="22"/>
        <v>0</v>
      </c>
      <c r="AT54" s="745">
        <f t="shared" si="22"/>
        <v>0</v>
      </c>
      <c r="AU54" s="745">
        <f t="shared" si="22"/>
        <v>0</v>
      </c>
      <c r="AV54" s="745">
        <f t="shared" si="22"/>
        <v>0</v>
      </c>
      <c r="AW54" s="745">
        <f t="shared" si="22"/>
        <v>0</v>
      </c>
      <c r="AX54" s="745">
        <f t="shared" si="22"/>
        <v>0</v>
      </c>
      <c r="AY54" s="745">
        <f t="shared" si="22"/>
        <v>0</v>
      </c>
      <c r="AZ54" s="745">
        <f t="shared" si="22"/>
        <v>0</v>
      </c>
      <c r="BA54" s="745">
        <f t="shared" si="22"/>
        <v>0</v>
      </c>
      <c r="BB54" s="745">
        <f t="shared" si="22"/>
        <v>0</v>
      </c>
      <c r="BC54" s="745">
        <f t="shared" si="22"/>
        <v>0</v>
      </c>
      <c r="BD54" s="745">
        <f t="shared" si="22"/>
        <v>0</v>
      </c>
      <c r="BE54" s="745">
        <f t="shared" si="22"/>
        <v>0</v>
      </c>
      <c r="BF54" s="745">
        <f t="shared" si="22"/>
        <v>0</v>
      </c>
      <c r="BG54" s="745">
        <f t="shared" si="22"/>
        <v>0</v>
      </c>
      <c r="BH54" s="745">
        <f t="shared" si="22"/>
        <v>0</v>
      </c>
      <c r="BI54" s="745">
        <f t="shared" si="22"/>
        <v>0</v>
      </c>
      <c r="BJ54" s="745">
        <f t="shared" si="22"/>
        <v>0</v>
      </c>
      <c r="BK54" s="745">
        <f t="shared" si="22"/>
        <v>0</v>
      </c>
      <c r="BL54" s="745">
        <f t="shared" si="22"/>
        <v>0</v>
      </c>
      <c r="BM54" s="745">
        <f t="shared" si="22"/>
        <v>0</v>
      </c>
      <c r="BN54" s="745">
        <f t="shared" si="22"/>
        <v>0</v>
      </c>
      <c r="BO54" s="745">
        <f t="shared" si="22"/>
        <v>0</v>
      </c>
      <c r="BP54" s="745">
        <f t="shared" si="22"/>
        <v>0</v>
      </c>
      <c r="BQ54" s="745">
        <f t="shared" si="22"/>
        <v>0</v>
      </c>
      <c r="BR54" s="745">
        <f t="shared" si="22"/>
        <v>0</v>
      </c>
      <c r="BS54" s="745">
        <f t="shared" si="22"/>
        <v>0</v>
      </c>
      <c r="BT54" s="745">
        <f t="shared" si="22"/>
        <v>0</v>
      </c>
      <c r="BU54" s="745">
        <f t="shared" si="22"/>
        <v>0</v>
      </c>
      <c r="BV54" s="745">
        <f t="shared" ref="BV54:CA54" si="23" xml:space="preserve"> BV51 + BV52 - BV53</f>
        <v>0</v>
      </c>
      <c r="BW54" s="745">
        <f t="shared" si="23"/>
        <v>0</v>
      </c>
      <c r="BX54" s="745">
        <f t="shared" si="23"/>
        <v>0</v>
      </c>
      <c r="BY54" s="745">
        <f t="shared" si="23"/>
        <v>0</v>
      </c>
      <c r="BZ54" s="745">
        <f t="shared" si="23"/>
        <v>0</v>
      </c>
      <c r="CA54" s="745">
        <f t="shared" si="23"/>
        <v>0</v>
      </c>
    </row>
    <row r="56" spans="1:79">
      <c r="B56" s="1" t="s">
        <v>159</v>
      </c>
    </row>
    <row r="57" spans="1:79">
      <c r="E57" s="289" t="str">
        <f xml:space="preserve"> E$54</f>
        <v>Accounts payable balance</v>
      </c>
      <c r="F57" s="289" t="str">
        <f t="shared" ref="F57:BQ57" si="24" xml:space="preserve"> F$54</f>
        <v>BS</v>
      </c>
      <c r="G57" s="289" t="str">
        <f t="shared" si="24"/>
        <v>£ MM</v>
      </c>
      <c r="H57" s="289">
        <f t="shared" si="24"/>
        <v>0</v>
      </c>
      <c r="I57" s="289">
        <f t="shared" si="24"/>
        <v>0</v>
      </c>
      <c r="J57" s="289">
        <f t="shared" si="24"/>
        <v>0</v>
      </c>
      <c r="K57" s="289">
        <f t="shared" si="24"/>
        <v>0</v>
      </c>
      <c r="L57" s="289">
        <f t="shared" si="24"/>
        <v>0</v>
      </c>
      <c r="M57" s="289">
        <f t="shared" si="24"/>
        <v>0</v>
      </c>
      <c r="N57" s="289">
        <f t="shared" si="24"/>
        <v>0</v>
      </c>
      <c r="O57" s="289">
        <f t="shared" si="24"/>
        <v>0</v>
      </c>
      <c r="P57" s="289">
        <f t="shared" si="24"/>
        <v>0</v>
      </c>
      <c r="Q57" s="289">
        <f t="shared" si="24"/>
        <v>0</v>
      </c>
      <c r="R57" s="289">
        <f t="shared" si="24"/>
        <v>0</v>
      </c>
      <c r="S57" s="289">
        <f t="shared" si="24"/>
        <v>0</v>
      </c>
      <c r="T57" s="289">
        <f t="shared" si="24"/>
        <v>0</v>
      </c>
      <c r="U57" s="289">
        <f t="shared" si="24"/>
        <v>0</v>
      </c>
      <c r="V57" s="289">
        <f t="shared" si="24"/>
        <v>0</v>
      </c>
      <c r="W57" s="289">
        <f t="shared" si="24"/>
        <v>0</v>
      </c>
      <c r="X57" s="289">
        <f t="shared" si="24"/>
        <v>0</v>
      </c>
      <c r="Y57" s="289">
        <f t="shared" si="24"/>
        <v>0</v>
      </c>
      <c r="Z57" s="289">
        <f t="shared" si="24"/>
        <v>0</v>
      </c>
      <c r="AA57" s="289">
        <f t="shared" si="24"/>
        <v>0</v>
      </c>
      <c r="AB57" s="289">
        <f t="shared" si="24"/>
        <v>0</v>
      </c>
      <c r="AC57" s="289">
        <f t="shared" si="24"/>
        <v>0</v>
      </c>
      <c r="AD57" s="289">
        <f t="shared" si="24"/>
        <v>0</v>
      </c>
      <c r="AE57" s="289">
        <f t="shared" si="24"/>
        <v>0</v>
      </c>
      <c r="AF57" s="289">
        <f t="shared" si="24"/>
        <v>0</v>
      </c>
      <c r="AG57" s="289">
        <f t="shared" si="24"/>
        <v>0</v>
      </c>
      <c r="AH57" s="289">
        <f t="shared" si="24"/>
        <v>0</v>
      </c>
      <c r="AI57" s="289">
        <f t="shared" si="24"/>
        <v>0</v>
      </c>
      <c r="AJ57" s="289">
        <f t="shared" si="24"/>
        <v>0</v>
      </c>
      <c r="AK57" s="289">
        <f t="shared" si="24"/>
        <v>0</v>
      </c>
      <c r="AL57" s="289">
        <f t="shared" si="24"/>
        <v>0</v>
      </c>
      <c r="AM57" s="289">
        <f t="shared" si="24"/>
        <v>0</v>
      </c>
      <c r="AN57" s="289">
        <f t="shared" si="24"/>
        <v>0</v>
      </c>
      <c r="AO57" s="289">
        <f t="shared" si="24"/>
        <v>0</v>
      </c>
      <c r="AP57" s="289">
        <f t="shared" si="24"/>
        <v>0</v>
      </c>
      <c r="AQ57" s="289">
        <f t="shared" si="24"/>
        <v>0</v>
      </c>
      <c r="AR57" s="289">
        <f t="shared" si="24"/>
        <v>0</v>
      </c>
      <c r="AS57" s="289">
        <f t="shared" si="24"/>
        <v>0</v>
      </c>
      <c r="AT57" s="289">
        <f t="shared" si="24"/>
        <v>0</v>
      </c>
      <c r="AU57" s="289">
        <f t="shared" si="24"/>
        <v>0</v>
      </c>
      <c r="AV57" s="289">
        <f t="shared" si="24"/>
        <v>0</v>
      </c>
      <c r="AW57" s="289">
        <f t="shared" si="24"/>
        <v>0</v>
      </c>
      <c r="AX57" s="289">
        <f t="shared" si="24"/>
        <v>0</v>
      </c>
      <c r="AY57" s="289">
        <f t="shared" si="24"/>
        <v>0</v>
      </c>
      <c r="AZ57" s="289">
        <f t="shared" si="24"/>
        <v>0</v>
      </c>
      <c r="BA57" s="289">
        <f t="shared" si="24"/>
        <v>0</v>
      </c>
      <c r="BB57" s="289">
        <f t="shared" si="24"/>
        <v>0</v>
      </c>
      <c r="BC57" s="289">
        <f t="shared" si="24"/>
        <v>0</v>
      </c>
      <c r="BD57" s="289">
        <f t="shared" si="24"/>
        <v>0</v>
      </c>
      <c r="BE57" s="289">
        <f t="shared" si="24"/>
        <v>0</v>
      </c>
      <c r="BF57" s="289">
        <f t="shared" si="24"/>
        <v>0</v>
      </c>
      <c r="BG57" s="289">
        <f t="shared" si="24"/>
        <v>0</v>
      </c>
      <c r="BH57" s="289">
        <f t="shared" si="24"/>
        <v>0</v>
      </c>
      <c r="BI57" s="289">
        <f t="shared" si="24"/>
        <v>0</v>
      </c>
      <c r="BJ57" s="289">
        <f t="shared" si="24"/>
        <v>0</v>
      </c>
      <c r="BK57" s="289">
        <f t="shared" si="24"/>
        <v>0</v>
      </c>
      <c r="BL57" s="289">
        <f t="shared" si="24"/>
        <v>0</v>
      </c>
      <c r="BM57" s="289">
        <f t="shared" si="24"/>
        <v>0</v>
      </c>
      <c r="BN57" s="289">
        <f t="shared" si="24"/>
        <v>0</v>
      </c>
      <c r="BO57" s="289">
        <f t="shared" si="24"/>
        <v>0</v>
      </c>
      <c r="BP57" s="289">
        <f t="shared" si="24"/>
        <v>0</v>
      </c>
      <c r="BQ57" s="289">
        <f t="shared" si="24"/>
        <v>0</v>
      </c>
      <c r="BR57" s="289">
        <f t="shared" ref="BR57:CA57" si="25" xml:space="preserve"> BR$54</f>
        <v>0</v>
      </c>
      <c r="BS57" s="289">
        <f t="shared" si="25"/>
        <v>0</v>
      </c>
      <c r="BT57" s="289">
        <f t="shared" si="25"/>
        <v>0</v>
      </c>
      <c r="BU57" s="289">
        <f t="shared" si="25"/>
        <v>0</v>
      </c>
      <c r="BV57" s="289">
        <f t="shared" si="25"/>
        <v>0</v>
      </c>
      <c r="BW57" s="289">
        <f t="shared" si="25"/>
        <v>0</v>
      </c>
      <c r="BX57" s="289">
        <f t="shared" si="25"/>
        <v>0</v>
      </c>
      <c r="BY57" s="289">
        <f t="shared" si="25"/>
        <v>0</v>
      </c>
      <c r="BZ57" s="289">
        <f t="shared" si="25"/>
        <v>0</v>
      </c>
      <c r="CA57" s="289">
        <f t="shared" si="25"/>
        <v>0</v>
      </c>
    </row>
    <row r="58" spans="1:79">
      <c r="E58" s="231" t="str">
        <f xml:space="preserve"> Time!E$116</f>
        <v>1st post last operations period flag</v>
      </c>
      <c r="F58" s="231">
        <f xml:space="preserve"> Time!F$116</f>
        <v>0</v>
      </c>
      <c r="G58" s="231" t="str">
        <f xml:space="preserve"> Time!G$116</f>
        <v>flag</v>
      </c>
      <c r="H58" s="231">
        <f xml:space="preserve"> Time!H$116</f>
        <v>1</v>
      </c>
      <c r="I58" s="231">
        <f xml:space="preserve"> Time!I$116</f>
        <v>0</v>
      </c>
      <c r="J58" s="231">
        <f xml:space="preserve"> Time!J$116</f>
        <v>0</v>
      </c>
      <c r="K58" s="231">
        <f xml:space="preserve"> Time!K$116</f>
        <v>0</v>
      </c>
      <c r="L58" s="231">
        <f xml:space="preserve"> Time!L$116</f>
        <v>0</v>
      </c>
      <c r="M58" s="231">
        <f xml:space="preserve"> Time!M$116</f>
        <v>0</v>
      </c>
      <c r="N58" s="231">
        <f xml:space="preserve"> Time!N$116</f>
        <v>0</v>
      </c>
      <c r="O58" s="231">
        <f xml:space="preserve"> Time!O$116</f>
        <v>0</v>
      </c>
      <c r="P58" s="231">
        <f xml:space="preserve"> Time!P$116</f>
        <v>0</v>
      </c>
      <c r="Q58" s="231">
        <f xml:space="preserve"> Time!Q$116</f>
        <v>0</v>
      </c>
      <c r="R58" s="231">
        <f xml:space="preserve"> Time!R$116</f>
        <v>0</v>
      </c>
      <c r="S58" s="231">
        <f xml:space="preserve"> Time!S$116</f>
        <v>0</v>
      </c>
      <c r="T58" s="231">
        <f xml:space="preserve"> Time!T$116</f>
        <v>0</v>
      </c>
      <c r="U58" s="231">
        <f xml:space="preserve"> Time!U$116</f>
        <v>0</v>
      </c>
      <c r="V58" s="231">
        <f xml:space="preserve"> Time!V$116</f>
        <v>0</v>
      </c>
      <c r="W58" s="231">
        <f xml:space="preserve"> Time!W$116</f>
        <v>0</v>
      </c>
      <c r="X58" s="231">
        <f xml:space="preserve"> Time!X$116</f>
        <v>0</v>
      </c>
      <c r="Y58" s="231">
        <f xml:space="preserve"> Time!Y$116</f>
        <v>0</v>
      </c>
      <c r="Z58" s="231">
        <f xml:space="preserve"> Time!Z$116</f>
        <v>0</v>
      </c>
      <c r="AA58" s="231">
        <f xml:space="preserve"> Time!AA$116</f>
        <v>0</v>
      </c>
      <c r="AB58" s="231">
        <f xml:space="preserve"> Time!AB$116</f>
        <v>0</v>
      </c>
      <c r="AC58" s="231">
        <f xml:space="preserve"> Time!AC$116</f>
        <v>0</v>
      </c>
      <c r="AD58" s="231">
        <f xml:space="preserve"> Time!AD$116</f>
        <v>0</v>
      </c>
      <c r="AE58" s="231">
        <f xml:space="preserve"> Time!AE$116</f>
        <v>0</v>
      </c>
      <c r="AF58" s="231">
        <f xml:space="preserve"> Time!AF$116</f>
        <v>0</v>
      </c>
      <c r="AG58" s="231">
        <f xml:space="preserve"> Time!AG$116</f>
        <v>0</v>
      </c>
      <c r="AH58" s="231">
        <f xml:space="preserve"> Time!AH$116</f>
        <v>0</v>
      </c>
      <c r="AI58" s="231">
        <f xml:space="preserve"> Time!AI$116</f>
        <v>0</v>
      </c>
      <c r="AJ58" s="231">
        <f xml:space="preserve"> Time!AJ$116</f>
        <v>0</v>
      </c>
      <c r="AK58" s="231">
        <f xml:space="preserve"> Time!AK$116</f>
        <v>0</v>
      </c>
      <c r="AL58" s="231">
        <f xml:space="preserve"> Time!AL$116</f>
        <v>1</v>
      </c>
      <c r="AM58" s="231">
        <f xml:space="preserve"> Time!AM$116</f>
        <v>0</v>
      </c>
      <c r="AN58" s="231">
        <f xml:space="preserve"> Time!AN$116</f>
        <v>0</v>
      </c>
      <c r="AO58" s="231">
        <f xml:space="preserve"> Time!AO$116</f>
        <v>0</v>
      </c>
      <c r="AP58" s="231">
        <f xml:space="preserve"> Time!AP$116</f>
        <v>0</v>
      </c>
      <c r="AQ58" s="231">
        <f xml:space="preserve"> Time!AQ$116</f>
        <v>0</v>
      </c>
      <c r="AR58" s="231">
        <f xml:space="preserve"> Time!AR$116</f>
        <v>0</v>
      </c>
      <c r="AS58" s="231">
        <f xml:space="preserve"> Time!AS$116</f>
        <v>0</v>
      </c>
      <c r="AT58" s="231">
        <f xml:space="preserve"> Time!AT$116</f>
        <v>0</v>
      </c>
      <c r="AU58" s="231">
        <f xml:space="preserve"> Time!AU$116</f>
        <v>0</v>
      </c>
      <c r="AV58" s="231">
        <f xml:space="preserve"> Time!AV$116</f>
        <v>0</v>
      </c>
      <c r="AW58" s="231">
        <f xml:space="preserve"> Time!AW$116</f>
        <v>0</v>
      </c>
      <c r="AX58" s="231">
        <f xml:space="preserve"> Time!AX$116</f>
        <v>0</v>
      </c>
      <c r="AY58" s="231">
        <f xml:space="preserve"> Time!AY$116</f>
        <v>0</v>
      </c>
      <c r="AZ58" s="231">
        <f xml:space="preserve"> Time!AZ$116</f>
        <v>0</v>
      </c>
      <c r="BA58" s="231">
        <f xml:space="preserve"> Time!BA$116</f>
        <v>0</v>
      </c>
      <c r="BB58" s="231">
        <f xml:space="preserve"> Time!BB$116</f>
        <v>0</v>
      </c>
      <c r="BC58" s="231">
        <f xml:space="preserve"> Time!BC$116</f>
        <v>0</v>
      </c>
      <c r="BD58" s="231">
        <f xml:space="preserve"> Time!BD$116</f>
        <v>0</v>
      </c>
      <c r="BE58" s="231">
        <f xml:space="preserve"> Time!BE$116</f>
        <v>0</v>
      </c>
      <c r="BF58" s="231">
        <f xml:space="preserve"> Time!BF$116</f>
        <v>0</v>
      </c>
      <c r="BG58" s="231">
        <f xml:space="preserve"> Time!BG$116</f>
        <v>0</v>
      </c>
      <c r="BH58" s="231">
        <f xml:space="preserve"> Time!BH$116</f>
        <v>0</v>
      </c>
      <c r="BI58" s="231">
        <f xml:space="preserve"> Time!BI$116</f>
        <v>0</v>
      </c>
      <c r="BJ58" s="231">
        <f xml:space="preserve"> Time!BJ$116</f>
        <v>0</v>
      </c>
      <c r="BK58" s="231">
        <f xml:space="preserve"> Time!BK$116</f>
        <v>0</v>
      </c>
      <c r="BL58" s="231">
        <f xml:space="preserve"> Time!BL$116</f>
        <v>0</v>
      </c>
      <c r="BM58" s="231">
        <f xml:space="preserve"> Time!BM$116</f>
        <v>0</v>
      </c>
      <c r="BN58" s="231">
        <f xml:space="preserve"> Time!BN$116</f>
        <v>0</v>
      </c>
      <c r="BO58" s="231">
        <f xml:space="preserve"> Time!BO$116</f>
        <v>0</v>
      </c>
      <c r="BP58" s="231">
        <f xml:space="preserve"> Time!BP$116</f>
        <v>0</v>
      </c>
      <c r="BQ58" s="231">
        <f xml:space="preserve"> Time!BQ$116</f>
        <v>0</v>
      </c>
      <c r="BR58" s="231">
        <f xml:space="preserve"> Time!BR$116</f>
        <v>0</v>
      </c>
      <c r="BS58" s="231">
        <f xml:space="preserve"> Time!BS$116</f>
        <v>0</v>
      </c>
      <c r="BT58" s="231">
        <f xml:space="preserve"> Time!BT$116</f>
        <v>0</v>
      </c>
      <c r="BU58" s="231">
        <f xml:space="preserve"> Time!BU$116</f>
        <v>0</v>
      </c>
      <c r="BV58" s="231">
        <f xml:space="preserve"> Time!BV$116</f>
        <v>0</v>
      </c>
      <c r="BW58" s="231">
        <f xml:space="preserve"> Time!BW$116</f>
        <v>0</v>
      </c>
      <c r="BX58" s="231">
        <f xml:space="preserve"> Time!BX$116</f>
        <v>0</v>
      </c>
      <c r="BY58" s="231">
        <f xml:space="preserve"> Time!BY$116</f>
        <v>0</v>
      </c>
      <c r="BZ58" s="231">
        <f xml:space="preserve"> Time!BZ$116</f>
        <v>0</v>
      </c>
      <c r="CA58" s="231">
        <f xml:space="preserve"> Time!CA$116</f>
        <v>0</v>
      </c>
    </row>
    <row r="59" spans="1:79">
      <c r="E59" s="47" t="s">
        <v>166</v>
      </c>
      <c r="F59" s="86">
        <f xml:space="preserve"> SUMPRODUCT(J57:CA57, J58:CA58)</f>
        <v>0</v>
      </c>
      <c r="G59" s="47" t="s">
        <v>560</v>
      </c>
    </row>
    <row r="60" spans="1:79">
      <c r="E60" s="47" t="s">
        <v>167</v>
      </c>
      <c r="F60" s="368">
        <f xml:space="preserve"> IF(ABS(F59) &gt; 0.001, 1, 0)</f>
        <v>0</v>
      </c>
      <c r="G60" s="47" t="s">
        <v>26</v>
      </c>
    </row>
    <row r="63" spans="1:79">
      <c r="A63" s="9" t="s">
        <v>170</v>
      </c>
    </row>
    <row r="65" spans="1:79">
      <c r="E65" s="289" t="str">
        <f xml:space="preserve"> E$23</f>
        <v>Accounts receivable balance BEG</v>
      </c>
      <c r="F65" s="289">
        <f t="shared" ref="F65:BQ65" si="26" xml:space="preserve"> F$23</f>
        <v>0</v>
      </c>
      <c r="G65" s="289" t="str">
        <f t="shared" si="26"/>
        <v>£ MM</v>
      </c>
      <c r="H65" s="289">
        <f t="shared" si="26"/>
        <v>0</v>
      </c>
      <c r="I65" s="289">
        <f t="shared" si="26"/>
        <v>0</v>
      </c>
      <c r="J65" s="289">
        <f t="shared" si="26"/>
        <v>0</v>
      </c>
      <c r="K65" s="289">
        <f t="shared" si="26"/>
        <v>0</v>
      </c>
      <c r="L65" s="289">
        <f t="shared" si="26"/>
        <v>0</v>
      </c>
      <c r="M65" s="289">
        <f t="shared" si="26"/>
        <v>0</v>
      </c>
      <c r="N65" s="289">
        <f t="shared" si="26"/>
        <v>0</v>
      </c>
      <c r="O65" s="289">
        <f t="shared" si="26"/>
        <v>0</v>
      </c>
      <c r="P65" s="289">
        <f t="shared" si="26"/>
        <v>0</v>
      </c>
      <c r="Q65" s="289">
        <f t="shared" si="26"/>
        <v>0</v>
      </c>
      <c r="R65" s="289">
        <f t="shared" si="26"/>
        <v>0</v>
      </c>
      <c r="S65" s="289">
        <f t="shared" si="26"/>
        <v>0</v>
      </c>
      <c r="T65" s="289">
        <f t="shared" si="26"/>
        <v>0</v>
      </c>
      <c r="U65" s="289">
        <f t="shared" si="26"/>
        <v>0</v>
      </c>
      <c r="V65" s="289">
        <f t="shared" si="26"/>
        <v>0</v>
      </c>
      <c r="W65" s="289">
        <f t="shared" si="26"/>
        <v>0</v>
      </c>
      <c r="X65" s="289">
        <f t="shared" si="26"/>
        <v>0</v>
      </c>
      <c r="Y65" s="289">
        <f t="shared" si="26"/>
        <v>0</v>
      </c>
      <c r="Z65" s="289">
        <f t="shared" si="26"/>
        <v>0</v>
      </c>
      <c r="AA65" s="289">
        <f t="shared" si="26"/>
        <v>0</v>
      </c>
      <c r="AB65" s="289">
        <f t="shared" si="26"/>
        <v>0</v>
      </c>
      <c r="AC65" s="289">
        <f t="shared" si="26"/>
        <v>0</v>
      </c>
      <c r="AD65" s="289">
        <f t="shared" si="26"/>
        <v>0</v>
      </c>
      <c r="AE65" s="289">
        <f t="shared" si="26"/>
        <v>0</v>
      </c>
      <c r="AF65" s="289">
        <f t="shared" si="26"/>
        <v>0</v>
      </c>
      <c r="AG65" s="289">
        <f t="shared" si="26"/>
        <v>0</v>
      </c>
      <c r="AH65" s="289">
        <f t="shared" si="26"/>
        <v>0</v>
      </c>
      <c r="AI65" s="289">
        <f t="shared" si="26"/>
        <v>0</v>
      </c>
      <c r="AJ65" s="289">
        <f t="shared" si="26"/>
        <v>0</v>
      </c>
      <c r="AK65" s="289">
        <f t="shared" si="26"/>
        <v>0</v>
      </c>
      <c r="AL65" s="289">
        <f t="shared" si="26"/>
        <v>0</v>
      </c>
      <c r="AM65" s="289">
        <f t="shared" si="26"/>
        <v>0</v>
      </c>
      <c r="AN65" s="289">
        <f t="shared" si="26"/>
        <v>0</v>
      </c>
      <c r="AO65" s="289">
        <f t="shared" si="26"/>
        <v>0</v>
      </c>
      <c r="AP65" s="289">
        <f t="shared" si="26"/>
        <v>0</v>
      </c>
      <c r="AQ65" s="289">
        <f t="shared" si="26"/>
        <v>0</v>
      </c>
      <c r="AR65" s="289">
        <f t="shared" si="26"/>
        <v>0</v>
      </c>
      <c r="AS65" s="289">
        <f t="shared" si="26"/>
        <v>0</v>
      </c>
      <c r="AT65" s="289">
        <f t="shared" si="26"/>
        <v>0</v>
      </c>
      <c r="AU65" s="289">
        <f t="shared" si="26"/>
        <v>0</v>
      </c>
      <c r="AV65" s="289">
        <f t="shared" si="26"/>
        <v>0</v>
      </c>
      <c r="AW65" s="289">
        <f t="shared" si="26"/>
        <v>0</v>
      </c>
      <c r="AX65" s="289">
        <f t="shared" si="26"/>
        <v>0</v>
      </c>
      <c r="AY65" s="289">
        <f t="shared" si="26"/>
        <v>0</v>
      </c>
      <c r="AZ65" s="289">
        <f t="shared" si="26"/>
        <v>0</v>
      </c>
      <c r="BA65" s="289">
        <f t="shared" si="26"/>
        <v>0</v>
      </c>
      <c r="BB65" s="289">
        <f t="shared" si="26"/>
        <v>0</v>
      </c>
      <c r="BC65" s="289">
        <f t="shared" si="26"/>
        <v>0</v>
      </c>
      <c r="BD65" s="289">
        <f t="shared" si="26"/>
        <v>0</v>
      </c>
      <c r="BE65" s="289">
        <f t="shared" si="26"/>
        <v>0</v>
      </c>
      <c r="BF65" s="289">
        <f t="shared" si="26"/>
        <v>0</v>
      </c>
      <c r="BG65" s="289">
        <f t="shared" si="26"/>
        <v>0</v>
      </c>
      <c r="BH65" s="289">
        <f t="shared" si="26"/>
        <v>0</v>
      </c>
      <c r="BI65" s="289">
        <f t="shared" si="26"/>
        <v>0</v>
      </c>
      <c r="BJ65" s="289">
        <f t="shared" si="26"/>
        <v>0</v>
      </c>
      <c r="BK65" s="289">
        <f t="shared" si="26"/>
        <v>0</v>
      </c>
      <c r="BL65" s="289">
        <f t="shared" si="26"/>
        <v>0</v>
      </c>
      <c r="BM65" s="289">
        <f t="shared" si="26"/>
        <v>0</v>
      </c>
      <c r="BN65" s="289">
        <f t="shared" si="26"/>
        <v>0</v>
      </c>
      <c r="BO65" s="289">
        <f t="shared" si="26"/>
        <v>0</v>
      </c>
      <c r="BP65" s="289">
        <f t="shared" si="26"/>
        <v>0</v>
      </c>
      <c r="BQ65" s="289">
        <f t="shared" si="26"/>
        <v>0</v>
      </c>
      <c r="BR65" s="289">
        <f t="shared" ref="BR65:CA65" si="27" xml:space="preserve"> BR$23</f>
        <v>0</v>
      </c>
      <c r="BS65" s="289">
        <f t="shared" si="27"/>
        <v>0</v>
      </c>
      <c r="BT65" s="289">
        <f t="shared" si="27"/>
        <v>0</v>
      </c>
      <c r="BU65" s="289">
        <f t="shared" si="27"/>
        <v>0</v>
      </c>
      <c r="BV65" s="289">
        <f t="shared" si="27"/>
        <v>0</v>
      </c>
      <c r="BW65" s="289">
        <f t="shared" si="27"/>
        <v>0</v>
      </c>
      <c r="BX65" s="289">
        <f t="shared" si="27"/>
        <v>0</v>
      </c>
      <c r="BY65" s="289">
        <f t="shared" si="27"/>
        <v>0</v>
      </c>
      <c r="BZ65" s="289">
        <f t="shared" si="27"/>
        <v>0</v>
      </c>
      <c r="CA65" s="289">
        <f t="shared" si="27"/>
        <v>0</v>
      </c>
    </row>
    <row r="66" spans="1:79">
      <c r="E66" s="289" t="str">
        <f xml:space="preserve"> E$26</f>
        <v>Accounts receivable balance</v>
      </c>
      <c r="F66" s="289" t="str">
        <f t="shared" ref="F66:BQ66" si="28" xml:space="preserve"> F$26</f>
        <v>BS</v>
      </c>
      <c r="G66" s="289" t="str">
        <f t="shared" si="28"/>
        <v>£ MM</v>
      </c>
      <c r="H66" s="289">
        <f t="shared" si="28"/>
        <v>0</v>
      </c>
      <c r="I66" s="289">
        <f t="shared" si="28"/>
        <v>0</v>
      </c>
      <c r="J66" s="289">
        <f t="shared" si="28"/>
        <v>0</v>
      </c>
      <c r="K66" s="289">
        <f t="shared" si="28"/>
        <v>0</v>
      </c>
      <c r="L66" s="289">
        <f t="shared" si="28"/>
        <v>0</v>
      </c>
      <c r="M66" s="289">
        <f t="shared" si="28"/>
        <v>0</v>
      </c>
      <c r="N66" s="289">
        <f t="shared" si="28"/>
        <v>0</v>
      </c>
      <c r="O66" s="289">
        <f t="shared" si="28"/>
        <v>0</v>
      </c>
      <c r="P66" s="289">
        <f t="shared" si="28"/>
        <v>0</v>
      </c>
      <c r="Q66" s="289">
        <f t="shared" si="28"/>
        <v>0</v>
      </c>
      <c r="R66" s="289">
        <f t="shared" si="28"/>
        <v>0</v>
      </c>
      <c r="S66" s="289">
        <f t="shared" si="28"/>
        <v>0</v>
      </c>
      <c r="T66" s="289">
        <f t="shared" si="28"/>
        <v>0</v>
      </c>
      <c r="U66" s="289">
        <f t="shared" si="28"/>
        <v>0</v>
      </c>
      <c r="V66" s="289">
        <f t="shared" si="28"/>
        <v>0</v>
      </c>
      <c r="W66" s="289">
        <f t="shared" si="28"/>
        <v>0</v>
      </c>
      <c r="X66" s="289">
        <f t="shared" si="28"/>
        <v>0</v>
      </c>
      <c r="Y66" s="289">
        <f t="shared" si="28"/>
        <v>0</v>
      </c>
      <c r="Z66" s="289">
        <f t="shared" si="28"/>
        <v>0</v>
      </c>
      <c r="AA66" s="289">
        <f t="shared" si="28"/>
        <v>0</v>
      </c>
      <c r="AB66" s="289">
        <f t="shared" si="28"/>
        <v>0</v>
      </c>
      <c r="AC66" s="289">
        <f t="shared" si="28"/>
        <v>0</v>
      </c>
      <c r="AD66" s="289">
        <f t="shared" si="28"/>
        <v>0</v>
      </c>
      <c r="AE66" s="289">
        <f t="shared" si="28"/>
        <v>0</v>
      </c>
      <c r="AF66" s="289">
        <f t="shared" si="28"/>
        <v>0</v>
      </c>
      <c r="AG66" s="289">
        <f t="shared" si="28"/>
        <v>0</v>
      </c>
      <c r="AH66" s="289">
        <f t="shared" si="28"/>
        <v>0</v>
      </c>
      <c r="AI66" s="289">
        <f t="shared" si="28"/>
        <v>0</v>
      </c>
      <c r="AJ66" s="289">
        <f t="shared" si="28"/>
        <v>0</v>
      </c>
      <c r="AK66" s="289">
        <f t="shared" si="28"/>
        <v>0</v>
      </c>
      <c r="AL66" s="289">
        <f t="shared" si="28"/>
        <v>0</v>
      </c>
      <c r="AM66" s="289">
        <f t="shared" si="28"/>
        <v>0</v>
      </c>
      <c r="AN66" s="289">
        <f t="shared" si="28"/>
        <v>0</v>
      </c>
      <c r="AO66" s="289">
        <f t="shared" si="28"/>
        <v>0</v>
      </c>
      <c r="AP66" s="289">
        <f t="shared" si="28"/>
        <v>0</v>
      </c>
      <c r="AQ66" s="289">
        <f t="shared" si="28"/>
        <v>0</v>
      </c>
      <c r="AR66" s="289">
        <f t="shared" si="28"/>
        <v>0</v>
      </c>
      <c r="AS66" s="289">
        <f t="shared" si="28"/>
        <v>0</v>
      </c>
      <c r="AT66" s="289">
        <f t="shared" si="28"/>
        <v>0</v>
      </c>
      <c r="AU66" s="289">
        <f t="shared" si="28"/>
        <v>0</v>
      </c>
      <c r="AV66" s="289">
        <f t="shared" si="28"/>
        <v>0</v>
      </c>
      <c r="AW66" s="289">
        <f t="shared" si="28"/>
        <v>0</v>
      </c>
      <c r="AX66" s="289">
        <f t="shared" si="28"/>
        <v>0</v>
      </c>
      <c r="AY66" s="289">
        <f t="shared" si="28"/>
        <v>0</v>
      </c>
      <c r="AZ66" s="289">
        <f t="shared" si="28"/>
        <v>0</v>
      </c>
      <c r="BA66" s="289">
        <f t="shared" si="28"/>
        <v>0</v>
      </c>
      <c r="BB66" s="289">
        <f t="shared" si="28"/>
        <v>0</v>
      </c>
      <c r="BC66" s="289">
        <f t="shared" si="28"/>
        <v>0</v>
      </c>
      <c r="BD66" s="289">
        <f t="shared" si="28"/>
        <v>0</v>
      </c>
      <c r="BE66" s="289">
        <f t="shared" si="28"/>
        <v>0</v>
      </c>
      <c r="BF66" s="289">
        <f t="shared" si="28"/>
        <v>0</v>
      </c>
      <c r="BG66" s="289">
        <f t="shared" si="28"/>
        <v>0</v>
      </c>
      <c r="BH66" s="289">
        <f t="shared" si="28"/>
        <v>0</v>
      </c>
      <c r="BI66" s="289">
        <f t="shared" si="28"/>
        <v>0</v>
      </c>
      <c r="BJ66" s="289">
        <f t="shared" si="28"/>
        <v>0</v>
      </c>
      <c r="BK66" s="289">
        <f t="shared" si="28"/>
        <v>0</v>
      </c>
      <c r="BL66" s="289">
        <f t="shared" si="28"/>
        <v>0</v>
      </c>
      <c r="BM66" s="289">
        <f t="shared" si="28"/>
        <v>0</v>
      </c>
      <c r="BN66" s="289">
        <f t="shared" si="28"/>
        <v>0</v>
      </c>
      <c r="BO66" s="289">
        <f t="shared" si="28"/>
        <v>0</v>
      </c>
      <c r="BP66" s="289">
        <f t="shared" si="28"/>
        <v>0</v>
      </c>
      <c r="BQ66" s="289">
        <f t="shared" si="28"/>
        <v>0</v>
      </c>
      <c r="BR66" s="289">
        <f t="shared" ref="BR66:CA66" si="29" xml:space="preserve"> BR$26</f>
        <v>0</v>
      </c>
      <c r="BS66" s="289">
        <f t="shared" si="29"/>
        <v>0</v>
      </c>
      <c r="BT66" s="289">
        <f t="shared" si="29"/>
        <v>0</v>
      </c>
      <c r="BU66" s="289">
        <f t="shared" si="29"/>
        <v>0</v>
      </c>
      <c r="BV66" s="289">
        <f t="shared" si="29"/>
        <v>0</v>
      </c>
      <c r="BW66" s="289">
        <f t="shared" si="29"/>
        <v>0</v>
      </c>
      <c r="BX66" s="289">
        <f t="shared" si="29"/>
        <v>0</v>
      </c>
      <c r="BY66" s="289">
        <f t="shared" si="29"/>
        <v>0</v>
      </c>
      <c r="BZ66" s="289">
        <f t="shared" si="29"/>
        <v>0</v>
      </c>
      <c r="CA66" s="289">
        <f t="shared" si="29"/>
        <v>0</v>
      </c>
    </row>
    <row r="67" spans="1:79">
      <c r="E67" s="47" t="s">
        <v>171</v>
      </c>
      <c r="G67" s="47" t="s">
        <v>560</v>
      </c>
      <c r="J67" s="89">
        <f xml:space="preserve"> J65 - J66</f>
        <v>0</v>
      </c>
      <c r="K67" s="89">
        <f t="shared" ref="K67:BV67" si="30" xml:space="preserve"> K65 - K66</f>
        <v>0</v>
      </c>
      <c r="L67" s="89">
        <f t="shared" si="30"/>
        <v>0</v>
      </c>
      <c r="M67" s="89">
        <f t="shared" si="30"/>
        <v>0</v>
      </c>
      <c r="N67" s="89">
        <f t="shared" si="30"/>
        <v>0</v>
      </c>
      <c r="O67" s="89">
        <f t="shared" si="30"/>
        <v>0</v>
      </c>
      <c r="P67" s="89">
        <f t="shared" si="30"/>
        <v>0</v>
      </c>
      <c r="Q67" s="89">
        <f t="shared" si="30"/>
        <v>0</v>
      </c>
      <c r="R67" s="89">
        <f t="shared" si="30"/>
        <v>0</v>
      </c>
      <c r="S67" s="89">
        <f t="shared" si="30"/>
        <v>0</v>
      </c>
      <c r="T67" s="89">
        <f t="shared" si="30"/>
        <v>0</v>
      </c>
      <c r="U67" s="89">
        <f t="shared" si="30"/>
        <v>0</v>
      </c>
      <c r="V67" s="89">
        <f t="shared" si="30"/>
        <v>0</v>
      </c>
      <c r="W67" s="89">
        <f t="shared" si="30"/>
        <v>0</v>
      </c>
      <c r="X67" s="89">
        <f t="shared" si="30"/>
        <v>0</v>
      </c>
      <c r="Y67" s="89">
        <f t="shared" si="30"/>
        <v>0</v>
      </c>
      <c r="Z67" s="89">
        <f t="shared" si="30"/>
        <v>0</v>
      </c>
      <c r="AA67" s="89">
        <f t="shared" si="30"/>
        <v>0</v>
      </c>
      <c r="AB67" s="89">
        <f t="shared" si="30"/>
        <v>0</v>
      </c>
      <c r="AC67" s="89">
        <f t="shared" si="30"/>
        <v>0</v>
      </c>
      <c r="AD67" s="89">
        <f t="shared" si="30"/>
        <v>0</v>
      </c>
      <c r="AE67" s="89">
        <f t="shared" si="30"/>
        <v>0</v>
      </c>
      <c r="AF67" s="89">
        <f t="shared" si="30"/>
        <v>0</v>
      </c>
      <c r="AG67" s="89">
        <f t="shared" si="30"/>
        <v>0</v>
      </c>
      <c r="AH67" s="89">
        <f t="shared" si="30"/>
        <v>0</v>
      </c>
      <c r="AI67" s="89">
        <f t="shared" si="30"/>
        <v>0</v>
      </c>
      <c r="AJ67" s="89">
        <f t="shared" si="30"/>
        <v>0</v>
      </c>
      <c r="AK67" s="89">
        <f t="shared" si="30"/>
        <v>0</v>
      </c>
      <c r="AL67" s="89">
        <f t="shared" si="30"/>
        <v>0</v>
      </c>
      <c r="AM67" s="89">
        <f t="shared" si="30"/>
        <v>0</v>
      </c>
      <c r="AN67" s="89">
        <f t="shared" si="30"/>
        <v>0</v>
      </c>
      <c r="AO67" s="89">
        <f t="shared" si="30"/>
        <v>0</v>
      </c>
      <c r="AP67" s="89">
        <f t="shared" si="30"/>
        <v>0</v>
      </c>
      <c r="AQ67" s="89">
        <f t="shared" si="30"/>
        <v>0</v>
      </c>
      <c r="AR67" s="89">
        <f t="shared" si="30"/>
        <v>0</v>
      </c>
      <c r="AS67" s="89">
        <f t="shared" si="30"/>
        <v>0</v>
      </c>
      <c r="AT67" s="89">
        <f t="shared" si="30"/>
        <v>0</v>
      </c>
      <c r="AU67" s="89">
        <f t="shared" si="30"/>
        <v>0</v>
      </c>
      <c r="AV67" s="89">
        <f t="shared" si="30"/>
        <v>0</v>
      </c>
      <c r="AW67" s="89">
        <f t="shared" si="30"/>
        <v>0</v>
      </c>
      <c r="AX67" s="89">
        <f t="shared" si="30"/>
        <v>0</v>
      </c>
      <c r="AY67" s="89">
        <f t="shared" si="30"/>
        <v>0</v>
      </c>
      <c r="AZ67" s="89">
        <f t="shared" si="30"/>
        <v>0</v>
      </c>
      <c r="BA67" s="89">
        <f t="shared" si="30"/>
        <v>0</v>
      </c>
      <c r="BB67" s="89">
        <f t="shared" si="30"/>
        <v>0</v>
      </c>
      <c r="BC67" s="89">
        <f t="shared" si="30"/>
        <v>0</v>
      </c>
      <c r="BD67" s="89">
        <f t="shared" si="30"/>
        <v>0</v>
      </c>
      <c r="BE67" s="89">
        <f t="shared" si="30"/>
        <v>0</v>
      </c>
      <c r="BF67" s="89">
        <f t="shared" si="30"/>
        <v>0</v>
      </c>
      <c r="BG67" s="89">
        <f t="shared" si="30"/>
        <v>0</v>
      </c>
      <c r="BH67" s="89">
        <f t="shared" si="30"/>
        <v>0</v>
      </c>
      <c r="BI67" s="89">
        <f t="shared" si="30"/>
        <v>0</v>
      </c>
      <c r="BJ67" s="89">
        <f t="shared" si="30"/>
        <v>0</v>
      </c>
      <c r="BK67" s="89">
        <f t="shared" si="30"/>
        <v>0</v>
      </c>
      <c r="BL67" s="89">
        <f t="shared" si="30"/>
        <v>0</v>
      </c>
      <c r="BM67" s="89">
        <f t="shared" si="30"/>
        <v>0</v>
      </c>
      <c r="BN67" s="89">
        <f t="shared" si="30"/>
        <v>0</v>
      </c>
      <c r="BO67" s="89">
        <f t="shared" si="30"/>
        <v>0</v>
      </c>
      <c r="BP67" s="89">
        <f t="shared" si="30"/>
        <v>0</v>
      </c>
      <c r="BQ67" s="89">
        <f t="shared" si="30"/>
        <v>0</v>
      </c>
      <c r="BR67" s="89">
        <f t="shared" si="30"/>
        <v>0</v>
      </c>
      <c r="BS67" s="89">
        <f t="shared" si="30"/>
        <v>0</v>
      </c>
      <c r="BT67" s="89">
        <f t="shared" si="30"/>
        <v>0</v>
      </c>
      <c r="BU67" s="89">
        <f t="shared" si="30"/>
        <v>0</v>
      </c>
      <c r="BV67" s="89">
        <f t="shared" si="30"/>
        <v>0</v>
      </c>
      <c r="BW67" s="89">
        <f xml:space="preserve"> BW65 - BW66</f>
        <v>0</v>
      </c>
      <c r="BX67" s="89">
        <f xml:space="preserve"> BX65 - BX66</f>
        <v>0</v>
      </c>
      <c r="BY67" s="89">
        <f xml:space="preserve"> BY65 - BY66</f>
        <v>0</v>
      </c>
      <c r="BZ67" s="89">
        <f xml:space="preserve"> BZ65 - BZ66</f>
        <v>0</v>
      </c>
      <c r="CA67" s="89">
        <f xml:space="preserve"> CA65 - CA66</f>
        <v>0</v>
      </c>
    </row>
    <row r="69" spans="1:79" s="337" customFormat="1">
      <c r="A69" s="190"/>
      <c r="B69" s="175"/>
      <c r="C69" s="222"/>
      <c r="E69" s="247" t="str">
        <f xml:space="preserve"> E$51</f>
        <v>Accounts payable balance BEG</v>
      </c>
      <c r="F69" s="247">
        <f t="shared" ref="F69:BQ69" si="31" xml:space="preserve"> F$51</f>
        <v>0</v>
      </c>
      <c r="G69" s="247" t="str">
        <f t="shared" si="31"/>
        <v>£ MM</v>
      </c>
      <c r="H69" s="247">
        <f t="shared" si="31"/>
        <v>0</v>
      </c>
      <c r="I69" s="247">
        <f t="shared" si="31"/>
        <v>0</v>
      </c>
      <c r="J69" s="247">
        <f t="shared" si="31"/>
        <v>0</v>
      </c>
      <c r="K69" s="247">
        <f t="shared" si="31"/>
        <v>0</v>
      </c>
      <c r="L69" s="247">
        <f t="shared" si="31"/>
        <v>0</v>
      </c>
      <c r="M69" s="247">
        <f t="shared" si="31"/>
        <v>0</v>
      </c>
      <c r="N69" s="247">
        <f t="shared" si="31"/>
        <v>0</v>
      </c>
      <c r="O69" s="247">
        <f t="shared" si="31"/>
        <v>0</v>
      </c>
      <c r="P69" s="247">
        <f t="shared" si="31"/>
        <v>0</v>
      </c>
      <c r="Q69" s="247">
        <f t="shared" si="31"/>
        <v>0</v>
      </c>
      <c r="R69" s="247">
        <f t="shared" si="31"/>
        <v>0</v>
      </c>
      <c r="S69" s="247">
        <f t="shared" si="31"/>
        <v>0</v>
      </c>
      <c r="T69" s="247">
        <f t="shared" si="31"/>
        <v>0</v>
      </c>
      <c r="U69" s="247">
        <f t="shared" si="31"/>
        <v>0</v>
      </c>
      <c r="V69" s="247">
        <f t="shared" si="31"/>
        <v>0</v>
      </c>
      <c r="W69" s="247">
        <f t="shared" si="31"/>
        <v>0</v>
      </c>
      <c r="X69" s="247">
        <f t="shared" si="31"/>
        <v>0</v>
      </c>
      <c r="Y69" s="247">
        <f t="shared" si="31"/>
        <v>0</v>
      </c>
      <c r="Z69" s="247">
        <f t="shared" si="31"/>
        <v>0</v>
      </c>
      <c r="AA69" s="247">
        <f t="shared" si="31"/>
        <v>0</v>
      </c>
      <c r="AB69" s="247">
        <f t="shared" si="31"/>
        <v>0</v>
      </c>
      <c r="AC69" s="247">
        <f t="shared" si="31"/>
        <v>0</v>
      </c>
      <c r="AD69" s="247">
        <f t="shared" si="31"/>
        <v>0</v>
      </c>
      <c r="AE69" s="247">
        <f t="shared" si="31"/>
        <v>0</v>
      </c>
      <c r="AF69" s="247">
        <f t="shared" si="31"/>
        <v>0</v>
      </c>
      <c r="AG69" s="247">
        <f t="shared" si="31"/>
        <v>0</v>
      </c>
      <c r="AH69" s="247">
        <f t="shared" si="31"/>
        <v>0</v>
      </c>
      <c r="AI69" s="247">
        <f t="shared" si="31"/>
        <v>0</v>
      </c>
      <c r="AJ69" s="247">
        <f t="shared" si="31"/>
        <v>0</v>
      </c>
      <c r="AK69" s="247">
        <f t="shared" si="31"/>
        <v>0</v>
      </c>
      <c r="AL69" s="247">
        <f t="shared" si="31"/>
        <v>0</v>
      </c>
      <c r="AM69" s="247">
        <f t="shared" si="31"/>
        <v>0</v>
      </c>
      <c r="AN69" s="247">
        <f t="shared" si="31"/>
        <v>0</v>
      </c>
      <c r="AO69" s="247">
        <f t="shared" si="31"/>
        <v>0</v>
      </c>
      <c r="AP69" s="247">
        <f t="shared" si="31"/>
        <v>0</v>
      </c>
      <c r="AQ69" s="247">
        <f t="shared" si="31"/>
        <v>0</v>
      </c>
      <c r="AR69" s="247">
        <f t="shared" si="31"/>
        <v>0</v>
      </c>
      <c r="AS69" s="247">
        <f t="shared" si="31"/>
        <v>0</v>
      </c>
      <c r="AT69" s="247">
        <f t="shared" si="31"/>
        <v>0</v>
      </c>
      <c r="AU69" s="247">
        <f t="shared" si="31"/>
        <v>0</v>
      </c>
      <c r="AV69" s="247">
        <f t="shared" si="31"/>
        <v>0</v>
      </c>
      <c r="AW69" s="247">
        <f t="shared" si="31"/>
        <v>0</v>
      </c>
      <c r="AX69" s="247">
        <f t="shared" si="31"/>
        <v>0</v>
      </c>
      <c r="AY69" s="247">
        <f t="shared" si="31"/>
        <v>0</v>
      </c>
      <c r="AZ69" s="247">
        <f t="shared" si="31"/>
        <v>0</v>
      </c>
      <c r="BA69" s="247">
        <f t="shared" si="31"/>
        <v>0</v>
      </c>
      <c r="BB69" s="247">
        <f t="shared" si="31"/>
        <v>0</v>
      </c>
      <c r="BC69" s="247">
        <f t="shared" si="31"/>
        <v>0</v>
      </c>
      <c r="BD69" s="247">
        <f t="shared" si="31"/>
        <v>0</v>
      </c>
      <c r="BE69" s="247">
        <f t="shared" si="31"/>
        <v>0</v>
      </c>
      <c r="BF69" s="247">
        <f t="shared" si="31"/>
        <v>0</v>
      </c>
      <c r="BG69" s="247">
        <f t="shared" si="31"/>
        <v>0</v>
      </c>
      <c r="BH69" s="247">
        <f t="shared" si="31"/>
        <v>0</v>
      </c>
      <c r="BI69" s="247">
        <f t="shared" si="31"/>
        <v>0</v>
      </c>
      <c r="BJ69" s="247">
        <f t="shared" si="31"/>
        <v>0</v>
      </c>
      <c r="BK69" s="247">
        <f t="shared" si="31"/>
        <v>0</v>
      </c>
      <c r="BL69" s="247">
        <f t="shared" si="31"/>
        <v>0</v>
      </c>
      <c r="BM69" s="247">
        <f t="shared" si="31"/>
        <v>0</v>
      </c>
      <c r="BN69" s="247">
        <f t="shared" si="31"/>
        <v>0</v>
      </c>
      <c r="BO69" s="247">
        <f t="shared" si="31"/>
        <v>0</v>
      </c>
      <c r="BP69" s="247">
        <f t="shared" si="31"/>
        <v>0</v>
      </c>
      <c r="BQ69" s="247">
        <f t="shared" si="31"/>
        <v>0</v>
      </c>
      <c r="BR69" s="247">
        <f t="shared" ref="BR69:CA69" si="32" xml:space="preserve"> BR$51</f>
        <v>0</v>
      </c>
      <c r="BS69" s="247">
        <f t="shared" si="32"/>
        <v>0</v>
      </c>
      <c r="BT69" s="247">
        <f t="shared" si="32"/>
        <v>0</v>
      </c>
      <c r="BU69" s="247">
        <f t="shared" si="32"/>
        <v>0</v>
      </c>
      <c r="BV69" s="247">
        <f t="shared" si="32"/>
        <v>0</v>
      </c>
      <c r="BW69" s="247">
        <f t="shared" si="32"/>
        <v>0</v>
      </c>
      <c r="BX69" s="247">
        <f t="shared" si="32"/>
        <v>0</v>
      </c>
      <c r="BY69" s="247">
        <f t="shared" si="32"/>
        <v>0</v>
      </c>
      <c r="BZ69" s="247">
        <f t="shared" si="32"/>
        <v>0</v>
      </c>
      <c r="CA69" s="247">
        <f t="shared" si="32"/>
        <v>0</v>
      </c>
    </row>
    <row r="70" spans="1:79" s="337" customFormat="1">
      <c r="A70" s="190"/>
      <c r="B70" s="175"/>
      <c r="C70" s="222"/>
      <c r="E70" s="247" t="str">
        <f xml:space="preserve"> E$54</f>
        <v>Accounts payable balance</v>
      </c>
      <c r="F70" s="247" t="str">
        <f t="shared" ref="F70:BQ70" si="33" xml:space="preserve"> F$54</f>
        <v>BS</v>
      </c>
      <c r="G70" s="247" t="str">
        <f t="shared" si="33"/>
        <v>£ MM</v>
      </c>
      <c r="H70" s="247">
        <f t="shared" si="33"/>
        <v>0</v>
      </c>
      <c r="I70" s="247">
        <f t="shared" si="33"/>
        <v>0</v>
      </c>
      <c r="J70" s="247">
        <f t="shared" si="33"/>
        <v>0</v>
      </c>
      <c r="K70" s="247">
        <f t="shared" si="33"/>
        <v>0</v>
      </c>
      <c r="L70" s="247">
        <f t="shared" si="33"/>
        <v>0</v>
      </c>
      <c r="M70" s="247">
        <f t="shared" si="33"/>
        <v>0</v>
      </c>
      <c r="N70" s="247">
        <f t="shared" si="33"/>
        <v>0</v>
      </c>
      <c r="O70" s="247">
        <f t="shared" si="33"/>
        <v>0</v>
      </c>
      <c r="P70" s="247">
        <f t="shared" si="33"/>
        <v>0</v>
      </c>
      <c r="Q70" s="247">
        <f t="shared" si="33"/>
        <v>0</v>
      </c>
      <c r="R70" s="247">
        <f t="shared" si="33"/>
        <v>0</v>
      </c>
      <c r="S70" s="247">
        <f t="shared" si="33"/>
        <v>0</v>
      </c>
      <c r="T70" s="247">
        <f t="shared" si="33"/>
        <v>0</v>
      </c>
      <c r="U70" s="247">
        <f t="shared" si="33"/>
        <v>0</v>
      </c>
      <c r="V70" s="247">
        <f t="shared" si="33"/>
        <v>0</v>
      </c>
      <c r="W70" s="247">
        <f t="shared" si="33"/>
        <v>0</v>
      </c>
      <c r="X70" s="247">
        <f t="shared" si="33"/>
        <v>0</v>
      </c>
      <c r="Y70" s="247">
        <f t="shared" si="33"/>
        <v>0</v>
      </c>
      <c r="Z70" s="247">
        <f t="shared" si="33"/>
        <v>0</v>
      </c>
      <c r="AA70" s="247">
        <f t="shared" si="33"/>
        <v>0</v>
      </c>
      <c r="AB70" s="247">
        <f t="shared" si="33"/>
        <v>0</v>
      </c>
      <c r="AC70" s="247">
        <f t="shared" si="33"/>
        <v>0</v>
      </c>
      <c r="AD70" s="247">
        <f t="shared" si="33"/>
        <v>0</v>
      </c>
      <c r="AE70" s="247">
        <f t="shared" si="33"/>
        <v>0</v>
      </c>
      <c r="AF70" s="247">
        <f t="shared" si="33"/>
        <v>0</v>
      </c>
      <c r="AG70" s="247">
        <f t="shared" si="33"/>
        <v>0</v>
      </c>
      <c r="AH70" s="247">
        <f t="shared" si="33"/>
        <v>0</v>
      </c>
      <c r="AI70" s="247">
        <f t="shared" si="33"/>
        <v>0</v>
      </c>
      <c r="AJ70" s="247">
        <f t="shared" si="33"/>
        <v>0</v>
      </c>
      <c r="AK70" s="247">
        <f t="shared" si="33"/>
        <v>0</v>
      </c>
      <c r="AL70" s="247">
        <f t="shared" si="33"/>
        <v>0</v>
      </c>
      <c r="AM70" s="247">
        <f t="shared" si="33"/>
        <v>0</v>
      </c>
      <c r="AN70" s="247">
        <f t="shared" si="33"/>
        <v>0</v>
      </c>
      <c r="AO70" s="247">
        <f t="shared" si="33"/>
        <v>0</v>
      </c>
      <c r="AP70" s="247">
        <f t="shared" si="33"/>
        <v>0</v>
      </c>
      <c r="AQ70" s="247">
        <f t="shared" si="33"/>
        <v>0</v>
      </c>
      <c r="AR70" s="247">
        <f t="shared" si="33"/>
        <v>0</v>
      </c>
      <c r="AS70" s="247">
        <f t="shared" si="33"/>
        <v>0</v>
      </c>
      <c r="AT70" s="247">
        <f t="shared" si="33"/>
        <v>0</v>
      </c>
      <c r="AU70" s="247">
        <f t="shared" si="33"/>
        <v>0</v>
      </c>
      <c r="AV70" s="247">
        <f t="shared" si="33"/>
        <v>0</v>
      </c>
      <c r="AW70" s="247">
        <f t="shared" si="33"/>
        <v>0</v>
      </c>
      <c r="AX70" s="247">
        <f t="shared" si="33"/>
        <v>0</v>
      </c>
      <c r="AY70" s="247">
        <f t="shared" si="33"/>
        <v>0</v>
      </c>
      <c r="AZ70" s="247">
        <f t="shared" si="33"/>
        <v>0</v>
      </c>
      <c r="BA70" s="247">
        <f t="shared" si="33"/>
        <v>0</v>
      </c>
      <c r="BB70" s="247">
        <f t="shared" si="33"/>
        <v>0</v>
      </c>
      <c r="BC70" s="247">
        <f t="shared" si="33"/>
        <v>0</v>
      </c>
      <c r="BD70" s="247">
        <f t="shared" si="33"/>
        <v>0</v>
      </c>
      <c r="BE70" s="247">
        <f t="shared" si="33"/>
        <v>0</v>
      </c>
      <c r="BF70" s="247">
        <f t="shared" si="33"/>
        <v>0</v>
      </c>
      <c r="BG70" s="247">
        <f t="shared" si="33"/>
        <v>0</v>
      </c>
      <c r="BH70" s="247">
        <f t="shared" si="33"/>
        <v>0</v>
      </c>
      <c r="BI70" s="247">
        <f t="shared" si="33"/>
        <v>0</v>
      </c>
      <c r="BJ70" s="247">
        <f t="shared" si="33"/>
        <v>0</v>
      </c>
      <c r="BK70" s="247">
        <f t="shared" si="33"/>
        <v>0</v>
      </c>
      <c r="BL70" s="247">
        <f t="shared" si="33"/>
        <v>0</v>
      </c>
      <c r="BM70" s="247">
        <f t="shared" si="33"/>
        <v>0</v>
      </c>
      <c r="BN70" s="247">
        <f t="shared" si="33"/>
        <v>0</v>
      </c>
      <c r="BO70" s="247">
        <f t="shared" si="33"/>
        <v>0</v>
      </c>
      <c r="BP70" s="247">
        <f t="shared" si="33"/>
        <v>0</v>
      </c>
      <c r="BQ70" s="247">
        <f t="shared" si="33"/>
        <v>0</v>
      </c>
      <c r="BR70" s="247">
        <f t="shared" ref="BR70:CA70" si="34" xml:space="preserve"> BR$54</f>
        <v>0</v>
      </c>
      <c r="BS70" s="247">
        <f t="shared" si="34"/>
        <v>0</v>
      </c>
      <c r="BT70" s="247">
        <f t="shared" si="34"/>
        <v>0</v>
      </c>
      <c r="BU70" s="247">
        <f t="shared" si="34"/>
        <v>0</v>
      </c>
      <c r="BV70" s="247">
        <f t="shared" si="34"/>
        <v>0</v>
      </c>
      <c r="BW70" s="247">
        <f t="shared" si="34"/>
        <v>0</v>
      </c>
      <c r="BX70" s="247">
        <f t="shared" si="34"/>
        <v>0</v>
      </c>
      <c r="BY70" s="247">
        <f t="shared" si="34"/>
        <v>0</v>
      </c>
      <c r="BZ70" s="247">
        <f t="shared" si="34"/>
        <v>0</v>
      </c>
      <c r="CA70" s="247">
        <f t="shared" si="34"/>
        <v>0</v>
      </c>
    </row>
    <row r="71" spans="1:79">
      <c r="E71" s="47" t="s">
        <v>172</v>
      </c>
      <c r="G71" s="47" t="s">
        <v>560</v>
      </c>
      <c r="J71" s="86">
        <f xml:space="preserve"> J70 - J69</f>
        <v>0</v>
      </c>
      <c r="K71" s="86">
        <f t="shared" ref="K71:BV71" si="35" xml:space="preserve"> K70 - K69</f>
        <v>0</v>
      </c>
      <c r="L71" s="86">
        <f t="shared" si="35"/>
        <v>0</v>
      </c>
      <c r="M71" s="86">
        <f t="shared" si="35"/>
        <v>0</v>
      </c>
      <c r="N71" s="86">
        <f t="shared" si="35"/>
        <v>0</v>
      </c>
      <c r="O71" s="86">
        <f t="shared" si="35"/>
        <v>0</v>
      </c>
      <c r="P71" s="86">
        <f t="shared" si="35"/>
        <v>0</v>
      </c>
      <c r="Q71" s="86">
        <f t="shared" si="35"/>
        <v>0</v>
      </c>
      <c r="R71" s="86">
        <f t="shared" si="35"/>
        <v>0</v>
      </c>
      <c r="S71" s="86">
        <f t="shared" si="35"/>
        <v>0</v>
      </c>
      <c r="T71" s="86">
        <f t="shared" si="35"/>
        <v>0</v>
      </c>
      <c r="U71" s="86">
        <f t="shared" si="35"/>
        <v>0</v>
      </c>
      <c r="V71" s="86">
        <f t="shared" si="35"/>
        <v>0</v>
      </c>
      <c r="W71" s="86">
        <f t="shared" si="35"/>
        <v>0</v>
      </c>
      <c r="X71" s="86">
        <f t="shared" si="35"/>
        <v>0</v>
      </c>
      <c r="Y71" s="86">
        <f t="shared" si="35"/>
        <v>0</v>
      </c>
      <c r="Z71" s="86">
        <f t="shared" si="35"/>
        <v>0</v>
      </c>
      <c r="AA71" s="86">
        <f t="shared" si="35"/>
        <v>0</v>
      </c>
      <c r="AB71" s="86">
        <f t="shared" si="35"/>
        <v>0</v>
      </c>
      <c r="AC71" s="86">
        <f t="shared" si="35"/>
        <v>0</v>
      </c>
      <c r="AD71" s="86">
        <f t="shared" si="35"/>
        <v>0</v>
      </c>
      <c r="AE71" s="86">
        <f t="shared" si="35"/>
        <v>0</v>
      </c>
      <c r="AF71" s="86">
        <f t="shared" si="35"/>
        <v>0</v>
      </c>
      <c r="AG71" s="86">
        <f t="shared" si="35"/>
        <v>0</v>
      </c>
      <c r="AH71" s="86">
        <f t="shared" si="35"/>
        <v>0</v>
      </c>
      <c r="AI71" s="86">
        <f t="shared" si="35"/>
        <v>0</v>
      </c>
      <c r="AJ71" s="86">
        <f t="shared" si="35"/>
        <v>0</v>
      </c>
      <c r="AK71" s="86">
        <f t="shared" si="35"/>
        <v>0</v>
      </c>
      <c r="AL71" s="86">
        <f t="shared" si="35"/>
        <v>0</v>
      </c>
      <c r="AM71" s="86">
        <f t="shared" si="35"/>
        <v>0</v>
      </c>
      <c r="AN71" s="86">
        <f t="shared" si="35"/>
        <v>0</v>
      </c>
      <c r="AO71" s="86">
        <f t="shared" si="35"/>
        <v>0</v>
      </c>
      <c r="AP71" s="86">
        <f t="shared" si="35"/>
        <v>0</v>
      </c>
      <c r="AQ71" s="86">
        <f t="shared" si="35"/>
        <v>0</v>
      </c>
      <c r="AR71" s="86">
        <f t="shared" si="35"/>
        <v>0</v>
      </c>
      <c r="AS71" s="86">
        <f t="shared" si="35"/>
        <v>0</v>
      </c>
      <c r="AT71" s="86">
        <f t="shared" si="35"/>
        <v>0</v>
      </c>
      <c r="AU71" s="86">
        <f t="shared" si="35"/>
        <v>0</v>
      </c>
      <c r="AV71" s="86">
        <f t="shared" si="35"/>
        <v>0</v>
      </c>
      <c r="AW71" s="86">
        <f t="shared" si="35"/>
        <v>0</v>
      </c>
      <c r="AX71" s="86">
        <f t="shared" si="35"/>
        <v>0</v>
      </c>
      <c r="AY71" s="86">
        <f t="shared" si="35"/>
        <v>0</v>
      </c>
      <c r="AZ71" s="86">
        <f t="shared" si="35"/>
        <v>0</v>
      </c>
      <c r="BA71" s="86">
        <f t="shared" si="35"/>
        <v>0</v>
      </c>
      <c r="BB71" s="86">
        <f t="shared" si="35"/>
        <v>0</v>
      </c>
      <c r="BC71" s="86">
        <f t="shared" si="35"/>
        <v>0</v>
      </c>
      <c r="BD71" s="86">
        <f t="shared" si="35"/>
        <v>0</v>
      </c>
      <c r="BE71" s="86">
        <f t="shared" si="35"/>
        <v>0</v>
      </c>
      <c r="BF71" s="86">
        <f t="shared" si="35"/>
        <v>0</v>
      </c>
      <c r="BG71" s="86">
        <f t="shared" si="35"/>
        <v>0</v>
      </c>
      <c r="BH71" s="86">
        <f t="shared" si="35"/>
        <v>0</v>
      </c>
      <c r="BI71" s="86">
        <f t="shared" si="35"/>
        <v>0</v>
      </c>
      <c r="BJ71" s="86">
        <f t="shared" si="35"/>
        <v>0</v>
      </c>
      <c r="BK71" s="86">
        <f t="shared" si="35"/>
        <v>0</v>
      </c>
      <c r="BL71" s="86">
        <f t="shared" si="35"/>
        <v>0</v>
      </c>
      <c r="BM71" s="86">
        <f t="shared" si="35"/>
        <v>0</v>
      </c>
      <c r="BN71" s="86">
        <f t="shared" si="35"/>
        <v>0</v>
      </c>
      <c r="BO71" s="86">
        <f t="shared" si="35"/>
        <v>0</v>
      </c>
      <c r="BP71" s="86">
        <f t="shared" si="35"/>
        <v>0</v>
      </c>
      <c r="BQ71" s="86">
        <f t="shared" si="35"/>
        <v>0</v>
      </c>
      <c r="BR71" s="86">
        <f t="shared" si="35"/>
        <v>0</v>
      </c>
      <c r="BS71" s="86">
        <f t="shared" si="35"/>
        <v>0</v>
      </c>
      <c r="BT71" s="86">
        <f t="shared" si="35"/>
        <v>0</v>
      </c>
      <c r="BU71" s="86">
        <f t="shared" si="35"/>
        <v>0</v>
      </c>
      <c r="BV71" s="86">
        <f t="shared" si="35"/>
        <v>0</v>
      </c>
      <c r="BW71" s="86">
        <f xml:space="preserve"> BW70 - BW69</f>
        <v>0</v>
      </c>
      <c r="BX71" s="86">
        <f xml:space="preserve"> BX70 - BX69</f>
        <v>0</v>
      </c>
      <c r="BY71" s="86">
        <f xml:space="preserve"> BY70 - BY69</f>
        <v>0</v>
      </c>
      <c r="BZ71" s="86">
        <f xml:space="preserve"> BZ70 - BZ69</f>
        <v>0</v>
      </c>
      <c r="CA71" s="86">
        <f xml:space="preserve"> CA70 - CA69</f>
        <v>0</v>
      </c>
    </row>
    <row r="73" spans="1:79">
      <c r="E73" s="267" t="str">
        <f xml:space="preserve"> E$67</f>
        <v>(Increase) / Decrease in accounts receivable</v>
      </c>
      <c r="F73" s="267">
        <f t="shared" ref="F73:BQ73" si="36" xml:space="preserve"> F$67</f>
        <v>0</v>
      </c>
      <c r="G73" s="267" t="str">
        <f t="shared" si="36"/>
        <v>£ MM</v>
      </c>
      <c r="H73" s="267">
        <f t="shared" si="36"/>
        <v>0</v>
      </c>
      <c r="I73" s="267">
        <f t="shared" si="36"/>
        <v>0</v>
      </c>
      <c r="J73" s="267">
        <f t="shared" si="36"/>
        <v>0</v>
      </c>
      <c r="K73" s="267">
        <f t="shared" si="36"/>
        <v>0</v>
      </c>
      <c r="L73" s="267">
        <f t="shared" si="36"/>
        <v>0</v>
      </c>
      <c r="M73" s="267">
        <f t="shared" si="36"/>
        <v>0</v>
      </c>
      <c r="N73" s="267">
        <f t="shared" si="36"/>
        <v>0</v>
      </c>
      <c r="O73" s="267">
        <f t="shared" si="36"/>
        <v>0</v>
      </c>
      <c r="P73" s="267">
        <f t="shared" si="36"/>
        <v>0</v>
      </c>
      <c r="Q73" s="267">
        <f t="shared" si="36"/>
        <v>0</v>
      </c>
      <c r="R73" s="267">
        <f t="shared" si="36"/>
        <v>0</v>
      </c>
      <c r="S73" s="267">
        <f t="shared" si="36"/>
        <v>0</v>
      </c>
      <c r="T73" s="267">
        <f t="shared" si="36"/>
        <v>0</v>
      </c>
      <c r="U73" s="267">
        <f t="shared" si="36"/>
        <v>0</v>
      </c>
      <c r="V73" s="267">
        <f t="shared" si="36"/>
        <v>0</v>
      </c>
      <c r="W73" s="267">
        <f t="shared" si="36"/>
        <v>0</v>
      </c>
      <c r="X73" s="267">
        <f t="shared" si="36"/>
        <v>0</v>
      </c>
      <c r="Y73" s="267">
        <f t="shared" si="36"/>
        <v>0</v>
      </c>
      <c r="Z73" s="267">
        <f t="shared" si="36"/>
        <v>0</v>
      </c>
      <c r="AA73" s="267">
        <f t="shared" si="36"/>
        <v>0</v>
      </c>
      <c r="AB73" s="267">
        <f t="shared" si="36"/>
        <v>0</v>
      </c>
      <c r="AC73" s="267">
        <f t="shared" si="36"/>
        <v>0</v>
      </c>
      <c r="AD73" s="267">
        <f t="shared" si="36"/>
        <v>0</v>
      </c>
      <c r="AE73" s="267">
        <f t="shared" si="36"/>
        <v>0</v>
      </c>
      <c r="AF73" s="267">
        <f t="shared" si="36"/>
        <v>0</v>
      </c>
      <c r="AG73" s="267">
        <f t="shared" si="36"/>
        <v>0</v>
      </c>
      <c r="AH73" s="267">
        <f t="shared" si="36"/>
        <v>0</v>
      </c>
      <c r="AI73" s="267">
        <f t="shared" si="36"/>
        <v>0</v>
      </c>
      <c r="AJ73" s="267">
        <f t="shared" si="36"/>
        <v>0</v>
      </c>
      <c r="AK73" s="267">
        <f t="shared" si="36"/>
        <v>0</v>
      </c>
      <c r="AL73" s="267">
        <f t="shared" si="36"/>
        <v>0</v>
      </c>
      <c r="AM73" s="267">
        <f t="shared" si="36"/>
        <v>0</v>
      </c>
      <c r="AN73" s="267">
        <f t="shared" si="36"/>
        <v>0</v>
      </c>
      <c r="AO73" s="267">
        <f t="shared" si="36"/>
        <v>0</v>
      </c>
      <c r="AP73" s="267">
        <f t="shared" si="36"/>
        <v>0</v>
      </c>
      <c r="AQ73" s="267">
        <f t="shared" si="36"/>
        <v>0</v>
      </c>
      <c r="AR73" s="267">
        <f t="shared" si="36"/>
        <v>0</v>
      </c>
      <c r="AS73" s="267">
        <f t="shared" si="36"/>
        <v>0</v>
      </c>
      <c r="AT73" s="267">
        <f t="shared" si="36"/>
        <v>0</v>
      </c>
      <c r="AU73" s="267">
        <f t="shared" si="36"/>
        <v>0</v>
      </c>
      <c r="AV73" s="267">
        <f t="shared" si="36"/>
        <v>0</v>
      </c>
      <c r="AW73" s="267">
        <f t="shared" si="36"/>
        <v>0</v>
      </c>
      <c r="AX73" s="267">
        <f t="shared" si="36"/>
        <v>0</v>
      </c>
      <c r="AY73" s="267">
        <f t="shared" si="36"/>
        <v>0</v>
      </c>
      <c r="AZ73" s="267">
        <f t="shared" si="36"/>
        <v>0</v>
      </c>
      <c r="BA73" s="267">
        <f t="shared" si="36"/>
        <v>0</v>
      </c>
      <c r="BB73" s="267">
        <f t="shared" si="36"/>
        <v>0</v>
      </c>
      <c r="BC73" s="267">
        <f t="shared" si="36"/>
        <v>0</v>
      </c>
      <c r="BD73" s="267">
        <f t="shared" si="36"/>
        <v>0</v>
      </c>
      <c r="BE73" s="267">
        <f t="shared" si="36"/>
        <v>0</v>
      </c>
      <c r="BF73" s="267">
        <f t="shared" si="36"/>
        <v>0</v>
      </c>
      <c r="BG73" s="267">
        <f t="shared" si="36"/>
        <v>0</v>
      </c>
      <c r="BH73" s="267">
        <f t="shared" si="36"/>
        <v>0</v>
      </c>
      <c r="BI73" s="267">
        <f t="shared" si="36"/>
        <v>0</v>
      </c>
      <c r="BJ73" s="267">
        <f t="shared" si="36"/>
        <v>0</v>
      </c>
      <c r="BK73" s="267">
        <f t="shared" si="36"/>
        <v>0</v>
      </c>
      <c r="BL73" s="267">
        <f t="shared" si="36"/>
        <v>0</v>
      </c>
      <c r="BM73" s="267">
        <f t="shared" si="36"/>
        <v>0</v>
      </c>
      <c r="BN73" s="267">
        <f t="shared" si="36"/>
        <v>0</v>
      </c>
      <c r="BO73" s="267">
        <f t="shared" si="36"/>
        <v>0</v>
      </c>
      <c r="BP73" s="267">
        <f t="shared" si="36"/>
        <v>0</v>
      </c>
      <c r="BQ73" s="267">
        <f t="shared" si="36"/>
        <v>0</v>
      </c>
      <c r="BR73" s="267">
        <f t="shared" ref="BR73:CA73" si="37" xml:space="preserve"> BR$67</f>
        <v>0</v>
      </c>
      <c r="BS73" s="267">
        <f t="shared" si="37"/>
        <v>0</v>
      </c>
      <c r="BT73" s="267">
        <f t="shared" si="37"/>
        <v>0</v>
      </c>
      <c r="BU73" s="267">
        <f t="shared" si="37"/>
        <v>0</v>
      </c>
      <c r="BV73" s="267">
        <f t="shared" si="37"/>
        <v>0</v>
      </c>
      <c r="BW73" s="267">
        <f t="shared" si="37"/>
        <v>0</v>
      </c>
      <c r="BX73" s="267">
        <f t="shared" si="37"/>
        <v>0</v>
      </c>
      <c r="BY73" s="267">
        <f t="shared" si="37"/>
        <v>0</v>
      </c>
      <c r="BZ73" s="267">
        <f t="shared" si="37"/>
        <v>0</v>
      </c>
      <c r="CA73" s="267">
        <f t="shared" si="37"/>
        <v>0</v>
      </c>
    </row>
    <row r="74" spans="1:79">
      <c r="E74" s="267" t="str">
        <f xml:space="preserve"> E$71</f>
        <v>Increase / (Decrease) in accounts payable</v>
      </c>
      <c r="F74" s="267">
        <f t="shared" ref="F74:BQ74" si="38" xml:space="preserve"> F$71</f>
        <v>0</v>
      </c>
      <c r="G74" s="267" t="str">
        <f t="shared" si="38"/>
        <v>£ MM</v>
      </c>
      <c r="H74" s="267">
        <f t="shared" si="38"/>
        <v>0</v>
      </c>
      <c r="I74" s="267">
        <f t="shared" si="38"/>
        <v>0</v>
      </c>
      <c r="J74" s="267">
        <f t="shared" si="38"/>
        <v>0</v>
      </c>
      <c r="K74" s="267">
        <f t="shared" si="38"/>
        <v>0</v>
      </c>
      <c r="L74" s="267">
        <f t="shared" si="38"/>
        <v>0</v>
      </c>
      <c r="M74" s="267">
        <f t="shared" si="38"/>
        <v>0</v>
      </c>
      <c r="N74" s="267">
        <f t="shared" si="38"/>
        <v>0</v>
      </c>
      <c r="O74" s="267">
        <f t="shared" si="38"/>
        <v>0</v>
      </c>
      <c r="P74" s="267">
        <f t="shared" si="38"/>
        <v>0</v>
      </c>
      <c r="Q74" s="267">
        <f t="shared" si="38"/>
        <v>0</v>
      </c>
      <c r="R74" s="267">
        <f t="shared" si="38"/>
        <v>0</v>
      </c>
      <c r="S74" s="267">
        <f t="shared" si="38"/>
        <v>0</v>
      </c>
      <c r="T74" s="267">
        <f t="shared" si="38"/>
        <v>0</v>
      </c>
      <c r="U74" s="267">
        <f t="shared" si="38"/>
        <v>0</v>
      </c>
      <c r="V74" s="267">
        <f t="shared" si="38"/>
        <v>0</v>
      </c>
      <c r="W74" s="267">
        <f t="shared" si="38"/>
        <v>0</v>
      </c>
      <c r="X74" s="267">
        <f t="shared" si="38"/>
        <v>0</v>
      </c>
      <c r="Y74" s="267">
        <f t="shared" si="38"/>
        <v>0</v>
      </c>
      <c r="Z74" s="267">
        <f t="shared" si="38"/>
        <v>0</v>
      </c>
      <c r="AA74" s="267">
        <f t="shared" si="38"/>
        <v>0</v>
      </c>
      <c r="AB74" s="267">
        <f t="shared" si="38"/>
        <v>0</v>
      </c>
      <c r="AC74" s="267">
        <f t="shared" si="38"/>
        <v>0</v>
      </c>
      <c r="AD74" s="267">
        <f t="shared" si="38"/>
        <v>0</v>
      </c>
      <c r="AE74" s="267">
        <f t="shared" si="38"/>
        <v>0</v>
      </c>
      <c r="AF74" s="267">
        <f t="shared" si="38"/>
        <v>0</v>
      </c>
      <c r="AG74" s="267">
        <f t="shared" si="38"/>
        <v>0</v>
      </c>
      <c r="AH74" s="267">
        <f t="shared" si="38"/>
        <v>0</v>
      </c>
      <c r="AI74" s="267">
        <f t="shared" si="38"/>
        <v>0</v>
      </c>
      <c r="AJ74" s="267">
        <f t="shared" si="38"/>
        <v>0</v>
      </c>
      <c r="AK74" s="267">
        <f t="shared" si="38"/>
        <v>0</v>
      </c>
      <c r="AL74" s="267">
        <f t="shared" si="38"/>
        <v>0</v>
      </c>
      <c r="AM74" s="267">
        <f t="shared" si="38"/>
        <v>0</v>
      </c>
      <c r="AN74" s="267">
        <f t="shared" si="38"/>
        <v>0</v>
      </c>
      <c r="AO74" s="267">
        <f t="shared" si="38"/>
        <v>0</v>
      </c>
      <c r="AP74" s="267">
        <f t="shared" si="38"/>
        <v>0</v>
      </c>
      <c r="AQ74" s="267">
        <f t="shared" si="38"/>
        <v>0</v>
      </c>
      <c r="AR74" s="267">
        <f t="shared" si="38"/>
        <v>0</v>
      </c>
      <c r="AS74" s="267">
        <f t="shared" si="38"/>
        <v>0</v>
      </c>
      <c r="AT74" s="267">
        <f t="shared" si="38"/>
        <v>0</v>
      </c>
      <c r="AU74" s="267">
        <f t="shared" si="38"/>
        <v>0</v>
      </c>
      <c r="AV74" s="267">
        <f t="shared" si="38"/>
        <v>0</v>
      </c>
      <c r="AW74" s="267">
        <f t="shared" si="38"/>
        <v>0</v>
      </c>
      <c r="AX74" s="267">
        <f t="shared" si="38"/>
        <v>0</v>
      </c>
      <c r="AY74" s="267">
        <f t="shared" si="38"/>
        <v>0</v>
      </c>
      <c r="AZ74" s="267">
        <f t="shared" si="38"/>
        <v>0</v>
      </c>
      <c r="BA74" s="267">
        <f t="shared" si="38"/>
        <v>0</v>
      </c>
      <c r="BB74" s="267">
        <f t="shared" si="38"/>
        <v>0</v>
      </c>
      <c r="BC74" s="267">
        <f t="shared" si="38"/>
        <v>0</v>
      </c>
      <c r="BD74" s="267">
        <f t="shared" si="38"/>
        <v>0</v>
      </c>
      <c r="BE74" s="267">
        <f t="shared" si="38"/>
        <v>0</v>
      </c>
      <c r="BF74" s="267">
        <f t="shared" si="38"/>
        <v>0</v>
      </c>
      <c r="BG74" s="267">
        <f t="shared" si="38"/>
        <v>0</v>
      </c>
      <c r="BH74" s="267">
        <f t="shared" si="38"/>
        <v>0</v>
      </c>
      <c r="BI74" s="267">
        <f t="shared" si="38"/>
        <v>0</v>
      </c>
      <c r="BJ74" s="267">
        <f t="shared" si="38"/>
        <v>0</v>
      </c>
      <c r="BK74" s="267">
        <f t="shared" si="38"/>
        <v>0</v>
      </c>
      <c r="BL74" s="267">
        <f t="shared" si="38"/>
        <v>0</v>
      </c>
      <c r="BM74" s="267">
        <f t="shared" si="38"/>
        <v>0</v>
      </c>
      <c r="BN74" s="267">
        <f t="shared" si="38"/>
        <v>0</v>
      </c>
      <c r="BO74" s="267">
        <f t="shared" si="38"/>
        <v>0</v>
      </c>
      <c r="BP74" s="267">
        <f t="shared" si="38"/>
        <v>0</v>
      </c>
      <c r="BQ74" s="267">
        <f t="shared" si="38"/>
        <v>0</v>
      </c>
      <c r="BR74" s="267">
        <f t="shared" ref="BR74:CA74" si="39" xml:space="preserve"> BR$71</f>
        <v>0</v>
      </c>
      <c r="BS74" s="267">
        <f t="shared" si="39"/>
        <v>0</v>
      </c>
      <c r="BT74" s="267">
        <f t="shared" si="39"/>
        <v>0</v>
      </c>
      <c r="BU74" s="267">
        <f t="shared" si="39"/>
        <v>0</v>
      </c>
      <c r="BV74" s="267">
        <f t="shared" si="39"/>
        <v>0</v>
      </c>
      <c r="BW74" s="267">
        <f t="shared" si="39"/>
        <v>0</v>
      </c>
      <c r="BX74" s="267">
        <f t="shared" si="39"/>
        <v>0</v>
      </c>
      <c r="BY74" s="267">
        <f t="shared" si="39"/>
        <v>0</v>
      </c>
      <c r="BZ74" s="267">
        <f t="shared" si="39"/>
        <v>0</v>
      </c>
      <c r="CA74" s="267">
        <f t="shared" si="39"/>
        <v>0</v>
      </c>
    </row>
    <row r="75" spans="1:79" s="689" customFormat="1">
      <c r="A75" s="683"/>
      <c r="B75" s="683"/>
      <c r="C75" s="684"/>
      <c r="D75" s="685"/>
      <c r="E75" s="732" t="s">
        <v>173</v>
      </c>
      <c r="F75" s="732" t="s">
        <v>152</v>
      </c>
      <c r="G75" s="732" t="s">
        <v>560</v>
      </c>
      <c r="H75" s="732"/>
      <c r="I75" s="732"/>
      <c r="J75" s="755">
        <f>SUM(J73:J74)</f>
        <v>0</v>
      </c>
      <c r="K75" s="755">
        <f t="shared" ref="K75:BV75" si="40">SUM(K73:K74)</f>
        <v>0</v>
      </c>
      <c r="L75" s="755">
        <f t="shared" si="40"/>
        <v>0</v>
      </c>
      <c r="M75" s="755">
        <f t="shared" si="40"/>
        <v>0</v>
      </c>
      <c r="N75" s="755">
        <f t="shared" si="40"/>
        <v>0</v>
      </c>
      <c r="O75" s="755">
        <f t="shared" si="40"/>
        <v>0</v>
      </c>
      <c r="P75" s="755">
        <f t="shared" si="40"/>
        <v>0</v>
      </c>
      <c r="Q75" s="755">
        <f t="shared" si="40"/>
        <v>0</v>
      </c>
      <c r="R75" s="755">
        <f t="shared" si="40"/>
        <v>0</v>
      </c>
      <c r="S75" s="755">
        <f t="shared" si="40"/>
        <v>0</v>
      </c>
      <c r="T75" s="755">
        <f t="shared" si="40"/>
        <v>0</v>
      </c>
      <c r="U75" s="755">
        <f t="shared" si="40"/>
        <v>0</v>
      </c>
      <c r="V75" s="755">
        <f t="shared" si="40"/>
        <v>0</v>
      </c>
      <c r="W75" s="755">
        <f t="shared" si="40"/>
        <v>0</v>
      </c>
      <c r="X75" s="755">
        <f t="shared" si="40"/>
        <v>0</v>
      </c>
      <c r="Y75" s="755">
        <f t="shared" si="40"/>
        <v>0</v>
      </c>
      <c r="Z75" s="755">
        <f t="shared" si="40"/>
        <v>0</v>
      </c>
      <c r="AA75" s="755">
        <f t="shared" si="40"/>
        <v>0</v>
      </c>
      <c r="AB75" s="755">
        <f t="shared" si="40"/>
        <v>0</v>
      </c>
      <c r="AC75" s="755">
        <f t="shared" si="40"/>
        <v>0</v>
      </c>
      <c r="AD75" s="755">
        <f t="shared" si="40"/>
        <v>0</v>
      </c>
      <c r="AE75" s="755">
        <f t="shared" si="40"/>
        <v>0</v>
      </c>
      <c r="AF75" s="755">
        <f t="shared" si="40"/>
        <v>0</v>
      </c>
      <c r="AG75" s="755">
        <f t="shared" si="40"/>
        <v>0</v>
      </c>
      <c r="AH75" s="755">
        <f t="shared" si="40"/>
        <v>0</v>
      </c>
      <c r="AI75" s="755">
        <f t="shared" si="40"/>
        <v>0</v>
      </c>
      <c r="AJ75" s="755">
        <f t="shared" si="40"/>
        <v>0</v>
      </c>
      <c r="AK75" s="755">
        <f t="shared" si="40"/>
        <v>0</v>
      </c>
      <c r="AL75" s="755">
        <f t="shared" si="40"/>
        <v>0</v>
      </c>
      <c r="AM75" s="755">
        <f t="shared" si="40"/>
        <v>0</v>
      </c>
      <c r="AN75" s="755">
        <f t="shared" si="40"/>
        <v>0</v>
      </c>
      <c r="AO75" s="755">
        <f t="shared" si="40"/>
        <v>0</v>
      </c>
      <c r="AP75" s="755">
        <f t="shared" si="40"/>
        <v>0</v>
      </c>
      <c r="AQ75" s="755">
        <f t="shared" si="40"/>
        <v>0</v>
      </c>
      <c r="AR75" s="755">
        <f t="shared" si="40"/>
        <v>0</v>
      </c>
      <c r="AS75" s="755">
        <f t="shared" si="40"/>
        <v>0</v>
      </c>
      <c r="AT75" s="755">
        <f t="shared" si="40"/>
        <v>0</v>
      </c>
      <c r="AU75" s="755">
        <f t="shared" si="40"/>
        <v>0</v>
      </c>
      <c r="AV75" s="755">
        <f t="shared" si="40"/>
        <v>0</v>
      </c>
      <c r="AW75" s="755">
        <f t="shared" si="40"/>
        <v>0</v>
      </c>
      <c r="AX75" s="755">
        <f t="shared" si="40"/>
        <v>0</v>
      </c>
      <c r="AY75" s="755">
        <f t="shared" si="40"/>
        <v>0</v>
      </c>
      <c r="AZ75" s="755">
        <f t="shared" si="40"/>
        <v>0</v>
      </c>
      <c r="BA75" s="755">
        <f t="shared" si="40"/>
        <v>0</v>
      </c>
      <c r="BB75" s="755">
        <f t="shared" si="40"/>
        <v>0</v>
      </c>
      <c r="BC75" s="755">
        <f t="shared" si="40"/>
        <v>0</v>
      </c>
      <c r="BD75" s="755">
        <f t="shared" si="40"/>
        <v>0</v>
      </c>
      <c r="BE75" s="755">
        <f t="shared" si="40"/>
        <v>0</v>
      </c>
      <c r="BF75" s="755">
        <f t="shared" si="40"/>
        <v>0</v>
      </c>
      <c r="BG75" s="755">
        <f t="shared" si="40"/>
        <v>0</v>
      </c>
      <c r="BH75" s="755">
        <f t="shared" si="40"/>
        <v>0</v>
      </c>
      <c r="BI75" s="755">
        <f t="shared" si="40"/>
        <v>0</v>
      </c>
      <c r="BJ75" s="755">
        <f t="shared" si="40"/>
        <v>0</v>
      </c>
      <c r="BK75" s="755">
        <f t="shared" si="40"/>
        <v>0</v>
      </c>
      <c r="BL75" s="755">
        <f t="shared" si="40"/>
        <v>0</v>
      </c>
      <c r="BM75" s="755">
        <f t="shared" si="40"/>
        <v>0</v>
      </c>
      <c r="BN75" s="755">
        <f t="shared" si="40"/>
        <v>0</v>
      </c>
      <c r="BO75" s="755">
        <f t="shared" si="40"/>
        <v>0</v>
      </c>
      <c r="BP75" s="755">
        <f t="shared" si="40"/>
        <v>0</v>
      </c>
      <c r="BQ75" s="755">
        <f t="shared" si="40"/>
        <v>0</v>
      </c>
      <c r="BR75" s="755">
        <f t="shared" si="40"/>
        <v>0</v>
      </c>
      <c r="BS75" s="755">
        <f t="shared" si="40"/>
        <v>0</v>
      </c>
      <c r="BT75" s="755">
        <f t="shared" si="40"/>
        <v>0</v>
      </c>
      <c r="BU75" s="755">
        <f t="shared" si="40"/>
        <v>0</v>
      </c>
      <c r="BV75" s="755">
        <f t="shared" si="40"/>
        <v>0</v>
      </c>
      <c r="BW75" s="755">
        <f>SUM(BW73:BW74)</f>
        <v>0</v>
      </c>
      <c r="BX75" s="755">
        <f>SUM(BX73:BX74)</f>
        <v>0</v>
      </c>
      <c r="BY75" s="755">
        <f>SUM(BY73:BY74)</f>
        <v>0</v>
      </c>
      <c r="BZ75" s="755">
        <f>SUM(BZ73:BZ74)</f>
        <v>0</v>
      </c>
      <c r="CA75" s="755">
        <f>SUM(CA73:CA74)</f>
        <v>0</v>
      </c>
    </row>
    <row r="78" spans="1:79">
      <c r="A78" s="9" t="s">
        <v>300</v>
      </c>
    </row>
  </sheetData>
  <phoneticPr fontId="3" type="noConversion"/>
  <conditionalFormatting sqref="F2">
    <cfRule type="cellIs" dxfId="169" priority="11" stopIfTrue="1" operator="notEqual">
      <formula>0</formula>
    </cfRule>
    <cfRule type="cellIs" dxfId="168" priority="12" stopIfTrue="1" operator="equal">
      <formula>""</formula>
    </cfRule>
  </conditionalFormatting>
  <conditionalFormatting sqref="F3:F4">
    <cfRule type="cellIs" dxfId="167" priority="13" stopIfTrue="1" operator="notEqual">
      <formula>0</formula>
    </cfRule>
    <cfRule type="cellIs" dxfId="166" priority="14" stopIfTrue="1" operator="equal">
      <formula>""</formula>
    </cfRule>
  </conditionalFormatting>
  <conditionalFormatting sqref="F32">
    <cfRule type="cellIs" dxfId="165" priority="3" stopIfTrue="1" operator="notEqual">
      <formula>0</formula>
    </cfRule>
    <cfRule type="cellIs" dxfId="164" priority="4" stopIfTrue="1" operator="equal">
      <formula>""</formula>
    </cfRule>
  </conditionalFormatting>
  <conditionalFormatting sqref="F60">
    <cfRule type="cellIs" dxfId="163" priority="1" stopIfTrue="1" operator="notEqual">
      <formula>0</formula>
    </cfRule>
    <cfRule type="cellIs" dxfId="162" priority="2" stopIfTrue="1" operator="equal">
      <formula>""</formula>
    </cfRule>
  </conditionalFormatting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ignoredErrors>
    <ignoredError xmlns:x16r3="http://schemas.microsoft.com/office/spreadsheetml/2018/08/main" sqref="F11:I11 F39:I39" x16r3:misleadingForma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3" stopIfTrue="1" operator="equal" id="{7B4FBC79-1A16-4E6D-A795-27E1BDF1C424}">
            <xm:f>Input!$F$205</xm:f>
            <x14:dxf>
              <fill>
                <patternFill>
                  <bgColor indexed="47"/>
                </patternFill>
              </fill>
            </x14:dxf>
          </x14:cfRule>
          <x14:cfRule type="cellIs" priority="254" stopIfTrue="1" operator="equal" id="{BB32C673-AFAD-4F60-828A-5323A3BC4DC2}">
            <xm:f>Input!$F$206</xm:f>
            <x14:dxf>
              <fill>
                <patternFill>
                  <bgColor indexed="44"/>
                </patternFill>
              </fill>
            </x14:dxf>
          </x14:cfRule>
          <xm:sqref>J3:CA3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FC31-960C-421B-A5CC-27CFCE172C5E}">
  <sheetPr>
    <outlinePr summaryBelow="0" summaryRight="0"/>
  </sheetPr>
  <dimension ref="A1:CA52"/>
  <sheetViews>
    <sheetView defaultGridColor="0" colorId="22" zoomScale="80" zoomScaleNormal="80" workbookViewId="0">
      <pane xSplit="9" ySplit="5" topLeftCell="BG6" activePane="bottomRight" state="frozen"/>
      <selection pane="topRight" activeCell="J1" sqref="J1"/>
      <selection pane="bottomLeft" activeCell="A6" sqref="A6"/>
      <selection pane="bottomRight" activeCell="BI40" sqref="BI40"/>
    </sheetView>
  </sheetViews>
  <sheetFormatPr defaultColWidth="0" defaultRowHeight="12.75"/>
  <cols>
    <col min="1" max="1" width="1.42578125" style="9" customWidth="1"/>
    <col min="2" max="2" width="1.42578125" style="1" customWidth="1"/>
    <col min="3" max="3" width="1.42578125" style="51" customWidth="1"/>
    <col min="4" max="4" width="1.42578125" style="3" customWidth="1"/>
    <col min="5" max="5" width="40.5703125" style="4" customWidth="1"/>
    <col min="6" max="6" width="12.5703125" style="4" customWidth="1"/>
    <col min="7" max="8" width="11.5703125" style="4" customWidth="1"/>
    <col min="9" max="9" width="2.5703125" style="4" customWidth="1"/>
    <col min="10" max="79" width="11.5703125" style="4" customWidth="1"/>
    <col min="80" max="16384" width="0" style="4" hidden="1"/>
  </cols>
  <sheetData>
    <row r="1" spans="1:79" ht="26.25">
      <c r="A1" s="64" t="str">
        <f ca="1" xml:space="preserve"> RIGHT(CELL("filename", A1), LEN(CELL("filename", A1)) - SEARCH("]", CELL("filename", A1)))</f>
        <v>Assets</v>
      </c>
    </row>
    <row r="2" spans="1:79" s="62" customFormat="1">
      <c r="B2" s="63"/>
      <c r="C2" s="65"/>
      <c r="E2" s="103" t="str">
        <f xml:space="preserve"> Time!E$23</f>
        <v>Model period ending</v>
      </c>
      <c r="F2" s="101">
        <f xml:space="preserve"> Check!$F$9</f>
        <v>0</v>
      </c>
      <c r="G2" s="106" t="s">
        <v>30</v>
      </c>
      <c r="J2" s="62">
        <f xml:space="preserve"> Time!J$23</f>
        <v>44926</v>
      </c>
      <c r="K2" s="62">
        <f xml:space="preserve"> Time!K$23</f>
        <v>45291</v>
      </c>
      <c r="L2" s="62">
        <f xml:space="preserve"> Time!L$23</f>
        <v>45657</v>
      </c>
      <c r="M2" s="62">
        <f xml:space="preserve"> Time!M$23</f>
        <v>46022</v>
      </c>
      <c r="N2" s="62">
        <f xml:space="preserve"> Time!N$23</f>
        <v>46387</v>
      </c>
      <c r="O2" s="62">
        <f xml:space="preserve"> Time!O$23</f>
        <v>46752</v>
      </c>
      <c r="P2" s="62">
        <f xml:space="preserve"> Time!P$23</f>
        <v>47118</v>
      </c>
      <c r="Q2" s="62">
        <f xml:space="preserve"> Time!Q$23</f>
        <v>47483</v>
      </c>
      <c r="R2" s="62">
        <f xml:space="preserve"> Time!R$23</f>
        <v>47848</v>
      </c>
      <c r="S2" s="62">
        <f xml:space="preserve"> Time!S$23</f>
        <v>48213</v>
      </c>
      <c r="T2" s="62">
        <f xml:space="preserve"> Time!T$23</f>
        <v>48579</v>
      </c>
      <c r="U2" s="62">
        <f xml:space="preserve"> Time!U$23</f>
        <v>48944</v>
      </c>
      <c r="V2" s="62">
        <f xml:space="preserve"> Time!V$23</f>
        <v>49309</v>
      </c>
      <c r="W2" s="62">
        <f xml:space="preserve"> Time!W$23</f>
        <v>49674</v>
      </c>
      <c r="X2" s="62">
        <f xml:space="preserve"> Time!X$23</f>
        <v>50040</v>
      </c>
      <c r="Y2" s="62">
        <f xml:space="preserve"> Time!Y$23</f>
        <v>50405</v>
      </c>
      <c r="Z2" s="62">
        <f xml:space="preserve"> Time!Z$23</f>
        <v>50770</v>
      </c>
      <c r="AA2" s="62">
        <f xml:space="preserve"> Time!AA$23</f>
        <v>51135</v>
      </c>
      <c r="AB2" s="62">
        <f xml:space="preserve"> Time!AB$23</f>
        <v>51501</v>
      </c>
      <c r="AC2" s="62">
        <f xml:space="preserve"> Time!AC$23</f>
        <v>51866</v>
      </c>
      <c r="AD2" s="62">
        <f xml:space="preserve"> Time!AD$23</f>
        <v>52231</v>
      </c>
      <c r="AE2" s="62">
        <f xml:space="preserve"> Time!AE$23</f>
        <v>52596</v>
      </c>
      <c r="AF2" s="62">
        <f xml:space="preserve"> Time!AF$23</f>
        <v>52962</v>
      </c>
      <c r="AG2" s="62">
        <f xml:space="preserve"> Time!AG$23</f>
        <v>53327</v>
      </c>
      <c r="AH2" s="62">
        <f xml:space="preserve"> Time!AH$23</f>
        <v>53692</v>
      </c>
      <c r="AI2" s="62">
        <f xml:space="preserve"> Time!AI$23</f>
        <v>54057</v>
      </c>
      <c r="AJ2" s="62">
        <f xml:space="preserve"> Time!AJ$23</f>
        <v>54423</v>
      </c>
      <c r="AK2" s="62">
        <f xml:space="preserve"> Time!AK$23</f>
        <v>54788</v>
      </c>
      <c r="AL2" s="62">
        <f xml:space="preserve"> Time!AL$23</f>
        <v>55153</v>
      </c>
      <c r="AM2" s="62">
        <f xml:space="preserve"> Time!AM$23</f>
        <v>55518</v>
      </c>
      <c r="AN2" s="62">
        <f xml:space="preserve"> Time!AN$23</f>
        <v>55884</v>
      </c>
      <c r="AO2" s="62">
        <f xml:space="preserve"> Time!AO$23</f>
        <v>56249</v>
      </c>
      <c r="AP2" s="62">
        <f xml:space="preserve"> Time!AP$23</f>
        <v>56614</v>
      </c>
      <c r="AQ2" s="62">
        <f xml:space="preserve"> Time!AQ$23</f>
        <v>56979</v>
      </c>
      <c r="AR2" s="62">
        <f xml:space="preserve"> Time!AR$23</f>
        <v>57345</v>
      </c>
      <c r="AS2" s="62">
        <f xml:space="preserve"> Time!AS$23</f>
        <v>57710</v>
      </c>
      <c r="AT2" s="62">
        <f xml:space="preserve"> Time!AT$23</f>
        <v>58075</v>
      </c>
      <c r="AU2" s="62">
        <f xml:space="preserve"> Time!AU$23</f>
        <v>58440</v>
      </c>
      <c r="AV2" s="62">
        <f xml:space="preserve"> Time!AV$23</f>
        <v>58806</v>
      </c>
      <c r="AW2" s="62">
        <f xml:space="preserve"> Time!AW$23</f>
        <v>59171</v>
      </c>
      <c r="AX2" s="62">
        <f xml:space="preserve"> Time!AX$23</f>
        <v>59536</v>
      </c>
      <c r="AY2" s="62">
        <f xml:space="preserve"> Time!AY$23</f>
        <v>59901</v>
      </c>
      <c r="AZ2" s="62">
        <f xml:space="preserve"> Time!AZ$23</f>
        <v>60267</v>
      </c>
      <c r="BA2" s="62">
        <f xml:space="preserve"> Time!BA$23</f>
        <v>60632</v>
      </c>
      <c r="BB2" s="62">
        <f xml:space="preserve"> Time!BB$23</f>
        <v>60997</v>
      </c>
      <c r="BC2" s="62">
        <f xml:space="preserve"> Time!BC$23</f>
        <v>61362</v>
      </c>
      <c r="BD2" s="62">
        <f xml:space="preserve"> Time!BD$23</f>
        <v>61728</v>
      </c>
      <c r="BE2" s="62">
        <f xml:space="preserve"> Time!BE$23</f>
        <v>62093</v>
      </c>
      <c r="BF2" s="62">
        <f xml:space="preserve"> Time!BF$23</f>
        <v>62458</v>
      </c>
      <c r="BG2" s="62">
        <f xml:space="preserve"> Time!BG$23</f>
        <v>62823</v>
      </c>
      <c r="BH2" s="62">
        <f xml:space="preserve"> Time!BH$23</f>
        <v>63189</v>
      </c>
      <c r="BI2" s="62">
        <f xml:space="preserve"> Time!BI$23</f>
        <v>63554</v>
      </c>
      <c r="BJ2" s="62">
        <f xml:space="preserve"> Time!BJ$23</f>
        <v>63919</v>
      </c>
      <c r="BK2" s="62">
        <f xml:space="preserve"> Time!BK$23</f>
        <v>64284</v>
      </c>
      <c r="BL2" s="62">
        <f xml:space="preserve"> Time!BL$23</f>
        <v>64650</v>
      </c>
      <c r="BM2" s="62">
        <f xml:space="preserve"> Time!BM$23</f>
        <v>65015</v>
      </c>
      <c r="BN2" s="62">
        <f xml:space="preserve"> Time!BN$23</f>
        <v>65380</v>
      </c>
      <c r="BO2" s="62">
        <f xml:space="preserve"> Time!BO$23</f>
        <v>65745</v>
      </c>
      <c r="BP2" s="62">
        <f xml:space="preserve"> Time!BP$23</f>
        <v>66111</v>
      </c>
      <c r="BQ2" s="62">
        <f xml:space="preserve"> Time!BQ$23</f>
        <v>66476</v>
      </c>
      <c r="BR2" s="62">
        <f xml:space="preserve"> Time!BR$23</f>
        <v>66841</v>
      </c>
      <c r="BS2" s="62">
        <f xml:space="preserve"> Time!BS$23</f>
        <v>67206</v>
      </c>
      <c r="BT2" s="62">
        <f xml:space="preserve"> Time!BT$23</f>
        <v>67572</v>
      </c>
      <c r="BU2" s="62">
        <f xml:space="preserve"> Time!BU$23</f>
        <v>67937</v>
      </c>
      <c r="BV2" s="62">
        <f xml:space="preserve"> Time!BV$23</f>
        <v>68302</v>
      </c>
      <c r="BW2" s="62">
        <f xml:space="preserve"> Time!BW$23</f>
        <v>68667</v>
      </c>
      <c r="BX2" s="62">
        <f xml:space="preserve"> Time!BX$23</f>
        <v>69033</v>
      </c>
      <c r="BY2" s="62">
        <f xml:space="preserve"> Time!BY$23</f>
        <v>69398</v>
      </c>
      <c r="BZ2" s="62">
        <f xml:space="preserve"> Time!BZ$23</f>
        <v>69763</v>
      </c>
      <c r="CA2" s="62">
        <f xml:space="preserve"> Time!CA$23</f>
        <v>70128</v>
      </c>
    </row>
    <row r="3" spans="1:79">
      <c r="E3" s="4" t="str">
        <f xml:space="preserve"> Time!E$136</f>
        <v>Timeline label</v>
      </c>
      <c r="F3" s="104">
        <f xml:space="preserve"> Track!$J$2</f>
        <v>0</v>
      </c>
      <c r="G3" s="107" t="s">
        <v>32</v>
      </c>
      <c r="J3" s="203" t="str">
        <f xml:space="preserve"> Time!J$136</f>
        <v>FEL</v>
      </c>
      <c r="K3" s="203" t="str">
        <f xml:space="preserve"> Time!K$136</f>
        <v>FEL</v>
      </c>
      <c r="L3" s="203" t="str">
        <f xml:space="preserve"> Time!L$136</f>
        <v>FEL</v>
      </c>
      <c r="M3" s="203" t="str">
        <f xml:space="preserve"> Time!M$136</f>
        <v>FEL</v>
      </c>
      <c r="N3" s="203" t="str">
        <f xml:space="preserve"> Time!N$136</f>
        <v>FEL</v>
      </c>
      <c r="O3" s="203" t="str">
        <f xml:space="preserve"> Time!O$136</f>
        <v>EPC</v>
      </c>
      <c r="P3" s="203" t="str">
        <f xml:space="preserve"> Time!P$136</f>
        <v>EPC</v>
      </c>
      <c r="Q3" s="203" t="str">
        <f xml:space="preserve"> Time!Q$136</f>
        <v>EPC</v>
      </c>
      <c r="R3" s="203" t="str">
        <f xml:space="preserve"> Time!R$136</f>
        <v>Operations</v>
      </c>
      <c r="S3" s="203" t="str">
        <f xml:space="preserve"> Time!S$136</f>
        <v>Operations</v>
      </c>
      <c r="T3" s="203" t="str">
        <f xml:space="preserve"> Time!T$136</f>
        <v>Operations</v>
      </c>
      <c r="U3" s="203" t="str">
        <f xml:space="preserve"> Time!U$136</f>
        <v>Operations</v>
      </c>
      <c r="V3" s="203" t="str">
        <f xml:space="preserve"> Time!V$136</f>
        <v>Operations</v>
      </c>
      <c r="W3" s="203" t="str">
        <f xml:space="preserve"> Time!W$136</f>
        <v>Operations</v>
      </c>
      <c r="X3" s="203" t="str">
        <f xml:space="preserve"> Time!X$136</f>
        <v>Operations</v>
      </c>
      <c r="Y3" s="203" t="str">
        <f xml:space="preserve"> Time!Y$136</f>
        <v>Operations</v>
      </c>
      <c r="Z3" s="203" t="str">
        <f xml:space="preserve"> Time!Z$136</f>
        <v>Operations</v>
      </c>
      <c r="AA3" s="203" t="str">
        <f xml:space="preserve"> Time!AA$136</f>
        <v>Operations</v>
      </c>
      <c r="AB3" s="203" t="str">
        <f xml:space="preserve"> Time!AB$136</f>
        <v>Operations</v>
      </c>
      <c r="AC3" s="203" t="str">
        <f xml:space="preserve"> Time!AC$136</f>
        <v>Operations</v>
      </c>
      <c r="AD3" s="203" t="str">
        <f xml:space="preserve"> Time!AD$136</f>
        <v>Operations</v>
      </c>
      <c r="AE3" s="203" t="str">
        <f xml:space="preserve"> Time!AE$136</f>
        <v>Operations</v>
      </c>
      <c r="AF3" s="203" t="str">
        <f xml:space="preserve"> Time!AF$136</f>
        <v>Operations</v>
      </c>
      <c r="AG3" s="203" t="str">
        <f xml:space="preserve"> Time!AG$136</f>
        <v>Operations</v>
      </c>
      <c r="AH3" s="203" t="str">
        <f xml:space="preserve"> Time!AH$136</f>
        <v>Operations</v>
      </c>
      <c r="AI3" s="203" t="str">
        <f xml:space="preserve"> Time!AI$136</f>
        <v>Operations</v>
      </c>
      <c r="AJ3" s="203" t="str">
        <f xml:space="preserve"> Time!AJ$136</f>
        <v>Operations</v>
      </c>
      <c r="AK3" s="203" t="str">
        <f xml:space="preserve"> Time!AK$136</f>
        <v>Operations</v>
      </c>
      <c r="AL3" s="203" t="str">
        <f xml:space="preserve"> Time!AL$136</f>
        <v>Post-Frcst</v>
      </c>
      <c r="AM3" s="203" t="str">
        <f xml:space="preserve"> Time!AM$136</f>
        <v>Post-Frcst</v>
      </c>
      <c r="AN3" s="203" t="str">
        <f xml:space="preserve"> Time!AN$136</f>
        <v>Post-Frcst</v>
      </c>
      <c r="AO3" s="203" t="str">
        <f xml:space="preserve"> Time!AO$136</f>
        <v>Post-Frcst</v>
      </c>
      <c r="AP3" s="203" t="str">
        <f xml:space="preserve"> Time!AP$136</f>
        <v>Post-Frcst</v>
      </c>
      <c r="AQ3" s="203" t="str">
        <f xml:space="preserve"> Time!AQ$136</f>
        <v>Post-Frcst</v>
      </c>
      <c r="AR3" s="203" t="str">
        <f xml:space="preserve"> Time!AR$136</f>
        <v>Post-Frcst</v>
      </c>
      <c r="AS3" s="203" t="str">
        <f xml:space="preserve"> Time!AS$136</f>
        <v>Post-Frcst</v>
      </c>
      <c r="AT3" s="203" t="str">
        <f xml:space="preserve"> Time!AT$136</f>
        <v>Post-Frcst</v>
      </c>
      <c r="AU3" s="203" t="str">
        <f xml:space="preserve"> Time!AU$136</f>
        <v>Post-Frcst</v>
      </c>
      <c r="AV3" s="203" t="str">
        <f xml:space="preserve"> Time!AV$136</f>
        <v>Post-Frcst</v>
      </c>
      <c r="AW3" s="203" t="str">
        <f xml:space="preserve"> Time!AW$136</f>
        <v>Post-Frcst</v>
      </c>
      <c r="AX3" s="203" t="str">
        <f xml:space="preserve"> Time!AX$136</f>
        <v>Post-Frcst</v>
      </c>
      <c r="AY3" s="203" t="str">
        <f xml:space="preserve"> Time!AY$136</f>
        <v>Post-Frcst</v>
      </c>
      <c r="AZ3" s="203" t="str">
        <f xml:space="preserve"> Time!AZ$136</f>
        <v>Post-Frcst</v>
      </c>
      <c r="BA3" s="203" t="str">
        <f xml:space="preserve"> Time!BA$136</f>
        <v>Post-Frcst</v>
      </c>
      <c r="BB3" s="203" t="str">
        <f xml:space="preserve"> Time!BB$136</f>
        <v>Post-Frcst</v>
      </c>
      <c r="BC3" s="203" t="str">
        <f xml:space="preserve"> Time!BC$136</f>
        <v>Post-Frcst</v>
      </c>
      <c r="BD3" s="203" t="str">
        <f xml:space="preserve"> Time!BD$136</f>
        <v>Post-Frcst</v>
      </c>
      <c r="BE3" s="203" t="str">
        <f xml:space="preserve"> Time!BE$136</f>
        <v>Post-Frcst</v>
      </c>
      <c r="BF3" s="203" t="str">
        <f xml:space="preserve"> Time!BF$136</f>
        <v>Post-Frcst</v>
      </c>
      <c r="BG3" s="203" t="str">
        <f xml:space="preserve"> Time!BG$136</f>
        <v>Post-Frcst</v>
      </c>
      <c r="BH3" s="203" t="str">
        <f xml:space="preserve"> Time!BH$136</f>
        <v>Post-Frcst</v>
      </c>
      <c r="BI3" s="203" t="str">
        <f xml:space="preserve"> Time!BI$136</f>
        <v>Post-Frcst</v>
      </c>
      <c r="BJ3" s="203" t="str">
        <f xml:space="preserve"> Time!BJ$136</f>
        <v>Post-Frcst</v>
      </c>
      <c r="BK3" s="203" t="str">
        <f xml:space="preserve"> Time!BK$136</f>
        <v>Post-Frcst</v>
      </c>
      <c r="BL3" s="203" t="str">
        <f xml:space="preserve"> Time!BL$136</f>
        <v>Post-Frcst</v>
      </c>
      <c r="BM3" s="203" t="str">
        <f xml:space="preserve"> Time!BM$136</f>
        <v>Post-Frcst</v>
      </c>
      <c r="BN3" s="203" t="str">
        <f xml:space="preserve"> Time!BN$136</f>
        <v>Post-Frcst</v>
      </c>
      <c r="BO3" s="203" t="str">
        <f xml:space="preserve"> Time!BO$136</f>
        <v>Post-Frcst</v>
      </c>
      <c r="BP3" s="203" t="str">
        <f xml:space="preserve"> Time!BP$136</f>
        <v>Post-Frcst</v>
      </c>
      <c r="BQ3" s="203" t="str">
        <f xml:space="preserve"> Time!BQ$136</f>
        <v>Post-Frcst</v>
      </c>
      <c r="BR3" s="203" t="str">
        <f xml:space="preserve"> Time!BR$136</f>
        <v>Post-Frcst</v>
      </c>
      <c r="BS3" s="203" t="str">
        <f xml:space="preserve"> Time!BS$136</f>
        <v>Post-Frcst</v>
      </c>
      <c r="BT3" s="203" t="str">
        <f xml:space="preserve"> Time!BT$136</f>
        <v>Post-Frcst</v>
      </c>
      <c r="BU3" s="203" t="str">
        <f xml:space="preserve"> Time!BU$136</f>
        <v>Post-Frcst</v>
      </c>
      <c r="BV3" s="203" t="str">
        <f xml:space="preserve"> Time!BV$136</f>
        <v>Post-Frcst</v>
      </c>
      <c r="BW3" s="203" t="str">
        <f xml:space="preserve"> Time!BW$136</f>
        <v>Post-Frcst</v>
      </c>
      <c r="BX3" s="203" t="str">
        <f xml:space="preserve"> Time!BX$136</f>
        <v>Post-Frcst</v>
      </c>
      <c r="BY3" s="203" t="str">
        <f xml:space="preserve"> Time!BY$136</f>
        <v>Post-Frcst</v>
      </c>
      <c r="BZ3" s="203" t="str">
        <f xml:space="preserve"> Time!BZ$136</f>
        <v>Post-Frcst</v>
      </c>
      <c r="CA3" s="203" t="str">
        <f xml:space="preserve"> Time!CA$136</f>
        <v>Post-Frcst</v>
      </c>
    </row>
    <row r="4" spans="1:79">
      <c r="E4" s="4" t="str">
        <f xml:space="preserve"> Time!E$33</f>
        <v>Financial year ending</v>
      </c>
      <c r="F4" s="104">
        <f xml:space="preserve"> Check!$F$32</f>
        <v>0</v>
      </c>
      <c r="G4" s="107" t="s">
        <v>31</v>
      </c>
      <c r="J4" s="92">
        <f xml:space="preserve"> Time!J$33</f>
        <v>2022</v>
      </c>
      <c r="K4" s="92">
        <f xml:space="preserve"> Time!K$33</f>
        <v>2023</v>
      </c>
      <c r="L4" s="92">
        <f xml:space="preserve"> Time!L$33</f>
        <v>2024</v>
      </c>
      <c r="M4" s="92">
        <f xml:space="preserve"> Time!M$33</f>
        <v>2025</v>
      </c>
      <c r="N4" s="92">
        <f xml:space="preserve"> Time!N$33</f>
        <v>2026</v>
      </c>
      <c r="O4" s="92">
        <f xml:space="preserve"> Time!O$33</f>
        <v>2027</v>
      </c>
      <c r="P4" s="92">
        <f xml:space="preserve"> Time!P$33</f>
        <v>2028</v>
      </c>
      <c r="Q4" s="92">
        <f xml:space="preserve"> Time!Q$33</f>
        <v>2029</v>
      </c>
      <c r="R4" s="92">
        <f xml:space="preserve"> Time!R$33</f>
        <v>2030</v>
      </c>
      <c r="S4" s="92">
        <f xml:space="preserve"> Time!S$33</f>
        <v>2031</v>
      </c>
      <c r="T4" s="92">
        <f xml:space="preserve"> Time!T$33</f>
        <v>2032</v>
      </c>
      <c r="U4" s="92">
        <f xml:space="preserve"> Time!U$33</f>
        <v>2033</v>
      </c>
      <c r="V4" s="92">
        <f xml:space="preserve"> Time!V$33</f>
        <v>2034</v>
      </c>
      <c r="W4" s="92">
        <f xml:space="preserve"> Time!W$33</f>
        <v>2035</v>
      </c>
      <c r="X4" s="92">
        <f xml:space="preserve"> Time!X$33</f>
        <v>2036</v>
      </c>
      <c r="Y4" s="92">
        <f xml:space="preserve"> Time!Y$33</f>
        <v>2037</v>
      </c>
      <c r="Z4" s="92">
        <f xml:space="preserve"> Time!Z$33</f>
        <v>2038</v>
      </c>
      <c r="AA4" s="92">
        <f xml:space="preserve"> Time!AA$33</f>
        <v>2039</v>
      </c>
      <c r="AB4" s="92">
        <f xml:space="preserve"> Time!AB$33</f>
        <v>2040</v>
      </c>
      <c r="AC4" s="92">
        <f xml:space="preserve"> Time!AC$33</f>
        <v>2041</v>
      </c>
      <c r="AD4" s="92">
        <f xml:space="preserve"> Time!AD$33</f>
        <v>2042</v>
      </c>
      <c r="AE4" s="92">
        <f xml:space="preserve"> Time!AE$33</f>
        <v>2043</v>
      </c>
      <c r="AF4" s="92">
        <f xml:space="preserve"> Time!AF$33</f>
        <v>2044</v>
      </c>
      <c r="AG4" s="92">
        <f xml:space="preserve"> Time!AG$33</f>
        <v>2045</v>
      </c>
      <c r="AH4" s="92">
        <f xml:space="preserve"> Time!AH$33</f>
        <v>2046</v>
      </c>
      <c r="AI4" s="92">
        <f xml:space="preserve"> Time!AI$33</f>
        <v>2047</v>
      </c>
      <c r="AJ4" s="92">
        <f xml:space="preserve"> Time!AJ$33</f>
        <v>2048</v>
      </c>
      <c r="AK4" s="92">
        <f xml:space="preserve"> Time!AK$33</f>
        <v>2049</v>
      </c>
      <c r="AL4" s="92">
        <f xml:space="preserve"> Time!AL$33</f>
        <v>2050</v>
      </c>
      <c r="AM4" s="92">
        <f xml:space="preserve"> Time!AM$33</f>
        <v>2051</v>
      </c>
      <c r="AN4" s="92">
        <f xml:space="preserve"> Time!AN$33</f>
        <v>2052</v>
      </c>
      <c r="AO4" s="92">
        <f xml:space="preserve"> Time!AO$33</f>
        <v>2053</v>
      </c>
      <c r="AP4" s="92">
        <f xml:space="preserve"> Time!AP$33</f>
        <v>2054</v>
      </c>
      <c r="AQ4" s="92">
        <f xml:space="preserve"> Time!AQ$33</f>
        <v>2055</v>
      </c>
      <c r="AR4" s="92">
        <f xml:space="preserve"> Time!AR$33</f>
        <v>2056</v>
      </c>
      <c r="AS4" s="92">
        <f xml:space="preserve"> Time!AS$33</f>
        <v>2057</v>
      </c>
      <c r="AT4" s="92">
        <f xml:space="preserve"> Time!AT$33</f>
        <v>2058</v>
      </c>
      <c r="AU4" s="92">
        <f xml:space="preserve"> Time!AU$33</f>
        <v>2059</v>
      </c>
      <c r="AV4" s="92">
        <f xml:space="preserve"> Time!AV$33</f>
        <v>2060</v>
      </c>
      <c r="AW4" s="92">
        <f xml:space="preserve"> Time!AW$33</f>
        <v>2061</v>
      </c>
      <c r="AX4" s="92">
        <f xml:space="preserve"> Time!AX$33</f>
        <v>2062</v>
      </c>
      <c r="AY4" s="92">
        <f xml:space="preserve"> Time!AY$33</f>
        <v>2063</v>
      </c>
      <c r="AZ4" s="92">
        <f xml:space="preserve"> Time!AZ$33</f>
        <v>2064</v>
      </c>
      <c r="BA4" s="92">
        <f xml:space="preserve"> Time!BA$33</f>
        <v>2065</v>
      </c>
      <c r="BB4" s="92">
        <f xml:space="preserve"> Time!BB$33</f>
        <v>2066</v>
      </c>
      <c r="BC4" s="92">
        <f xml:space="preserve"> Time!BC$33</f>
        <v>2067</v>
      </c>
      <c r="BD4" s="92">
        <f xml:space="preserve"> Time!BD$33</f>
        <v>2068</v>
      </c>
      <c r="BE4" s="92">
        <f xml:space="preserve"> Time!BE$33</f>
        <v>2069</v>
      </c>
      <c r="BF4" s="92">
        <f xml:space="preserve"> Time!BF$33</f>
        <v>2070</v>
      </c>
      <c r="BG4" s="92">
        <f xml:space="preserve"> Time!BG$33</f>
        <v>2071</v>
      </c>
      <c r="BH4" s="92">
        <f xml:space="preserve"> Time!BH$33</f>
        <v>2072</v>
      </c>
      <c r="BI4" s="92">
        <f xml:space="preserve"> Time!BI$33</f>
        <v>2073</v>
      </c>
      <c r="BJ4" s="92">
        <f xml:space="preserve"> Time!BJ$33</f>
        <v>2074</v>
      </c>
      <c r="BK4" s="92">
        <f xml:space="preserve"> Time!BK$33</f>
        <v>2075</v>
      </c>
      <c r="BL4" s="92">
        <f xml:space="preserve"> Time!BL$33</f>
        <v>2076</v>
      </c>
      <c r="BM4" s="92">
        <f xml:space="preserve"> Time!BM$33</f>
        <v>2077</v>
      </c>
      <c r="BN4" s="92">
        <f xml:space="preserve"> Time!BN$33</f>
        <v>2078</v>
      </c>
      <c r="BO4" s="92">
        <f xml:space="preserve"> Time!BO$33</f>
        <v>2079</v>
      </c>
      <c r="BP4" s="92">
        <f xml:space="preserve"> Time!BP$33</f>
        <v>2080</v>
      </c>
      <c r="BQ4" s="92">
        <f xml:space="preserve"> Time!BQ$33</f>
        <v>2081</v>
      </c>
      <c r="BR4" s="92">
        <f xml:space="preserve"> Time!BR$33</f>
        <v>2082</v>
      </c>
      <c r="BS4" s="92">
        <f xml:space="preserve"> Time!BS$33</f>
        <v>2083</v>
      </c>
      <c r="BT4" s="92">
        <f xml:space="preserve"> Time!BT$33</f>
        <v>2084</v>
      </c>
      <c r="BU4" s="92">
        <f xml:space="preserve"> Time!BU$33</f>
        <v>2085</v>
      </c>
      <c r="BV4" s="92">
        <f xml:space="preserve"> Time!BV$33</f>
        <v>2086</v>
      </c>
      <c r="BW4" s="92">
        <f xml:space="preserve"> Time!BW$33</f>
        <v>2087</v>
      </c>
      <c r="BX4" s="92">
        <f xml:space="preserve"> Time!BX$33</f>
        <v>2088</v>
      </c>
      <c r="BY4" s="92">
        <f xml:space="preserve"> Time!BY$33</f>
        <v>2089</v>
      </c>
      <c r="BZ4" s="92">
        <f xml:space="preserve"> Time!BZ$33</f>
        <v>2090</v>
      </c>
      <c r="CA4" s="92">
        <f xml:space="preserve"> Time!CA$33</f>
        <v>2091</v>
      </c>
    </row>
    <row r="5" spans="1:79">
      <c r="E5" s="4" t="str">
        <f xml:space="preserve"> Time!E$10</f>
        <v>Model column counter</v>
      </c>
      <c r="F5" s="9" t="s">
        <v>25</v>
      </c>
      <c r="G5" s="9" t="s">
        <v>23</v>
      </c>
      <c r="H5" s="9" t="s">
        <v>24</v>
      </c>
      <c r="J5" s="4">
        <f xml:space="preserve"> Time!J$10</f>
        <v>1</v>
      </c>
      <c r="K5" s="4">
        <f xml:space="preserve"> Time!K$10</f>
        <v>2</v>
      </c>
      <c r="L5" s="4">
        <f xml:space="preserve"> Time!L$10</f>
        <v>3</v>
      </c>
      <c r="M5" s="4">
        <f xml:space="preserve"> Time!M$10</f>
        <v>4</v>
      </c>
      <c r="N5" s="4">
        <f xml:space="preserve"> Time!N$10</f>
        <v>5</v>
      </c>
      <c r="O5" s="4">
        <f xml:space="preserve"> Time!O$10</f>
        <v>6</v>
      </c>
      <c r="P5" s="4">
        <f xml:space="preserve"> Time!P$10</f>
        <v>7</v>
      </c>
      <c r="Q5" s="4">
        <f xml:space="preserve"> Time!Q$10</f>
        <v>8</v>
      </c>
      <c r="R5" s="4">
        <f xml:space="preserve"> Time!R$10</f>
        <v>9</v>
      </c>
      <c r="S5" s="4">
        <f xml:space="preserve"> Time!S$10</f>
        <v>10</v>
      </c>
      <c r="T5" s="4">
        <f xml:space="preserve"> Time!T$10</f>
        <v>11</v>
      </c>
      <c r="U5" s="4">
        <f xml:space="preserve"> Time!U$10</f>
        <v>12</v>
      </c>
      <c r="V5" s="4">
        <f xml:space="preserve"> Time!V$10</f>
        <v>13</v>
      </c>
      <c r="W5" s="4">
        <f xml:space="preserve"> Time!W$10</f>
        <v>14</v>
      </c>
      <c r="X5" s="4">
        <f xml:space="preserve"> Time!X$10</f>
        <v>15</v>
      </c>
      <c r="Y5" s="4">
        <f xml:space="preserve"> Time!Y$10</f>
        <v>16</v>
      </c>
      <c r="Z5" s="4">
        <f xml:space="preserve"> Time!Z$10</f>
        <v>17</v>
      </c>
      <c r="AA5" s="4">
        <f xml:space="preserve"> Time!AA$10</f>
        <v>18</v>
      </c>
      <c r="AB5" s="4">
        <f xml:space="preserve"> Time!AB$10</f>
        <v>19</v>
      </c>
      <c r="AC5" s="4">
        <f xml:space="preserve"> Time!AC$10</f>
        <v>20</v>
      </c>
      <c r="AD5" s="4">
        <f xml:space="preserve"> Time!AD$10</f>
        <v>21</v>
      </c>
      <c r="AE5" s="4">
        <f xml:space="preserve"> Time!AE$10</f>
        <v>22</v>
      </c>
      <c r="AF5" s="4">
        <f xml:space="preserve"> Time!AF$10</f>
        <v>23</v>
      </c>
      <c r="AG5" s="4">
        <f xml:space="preserve"> Time!AG$10</f>
        <v>24</v>
      </c>
      <c r="AH5" s="4">
        <f xml:space="preserve"> Time!AH$10</f>
        <v>25</v>
      </c>
      <c r="AI5" s="4">
        <f xml:space="preserve"> Time!AI$10</f>
        <v>26</v>
      </c>
      <c r="AJ5" s="4">
        <f xml:space="preserve"> Time!AJ$10</f>
        <v>27</v>
      </c>
      <c r="AK5" s="4">
        <f xml:space="preserve"> Time!AK$10</f>
        <v>28</v>
      </c>
      <c r="AL5" s="4">
        <f xml:space="preserve"> Time!AL$10</f>
        <v>29</v>
      </c>
      <c r="AM5" s="4">
        <f xml:space="preserve"> Time!AM$10</f>
        <v>30</v>
      </c>
      <c r="AN5" s="4">
        <f xml:space="preserve"> Time!AN$10</f>
        <v>31</v>
      </c>
      <c r="AO5" s="4">
        <f xml:space="preserve"> Time!AO$10</f>
        <v>32</v>
      </c>
      <c r="AP5" s="4">
        <f xml:space="preserve"> Time!AP$10</f>
        <v>33</v>
      </c>
      <c r="AQ5" s="4">
        <f xml:space="preserve"> Time!AQ$10</f>
        <v>34</v>
      </c>
      <c r="AR5" s="4">
        <f xml:space="preserve"> Time!AR$10</f>
        <v>35</v>
      </c>
      <c r="AS5" s="4">
        <f xml:space="preserve"> Time!AS$10</f>
        <v>36</v>
      </c>
      <c r="AT5" s="4">
        <f xml:space="preserve"> Time!AT$10</f>
        <v>37</v>
      </c>
      <c r="AU5" s="4">
        <f xml:space="preserve"> Time!AU$10</f>
        <v>38</v>
      </c>
      <c r="AV5" s="4">
        <f xml:space="preserve"> Time!AV$10</f>
        <v>39</v>
      </c>
      <c r="AW5" s="4">
        <f xml:space="preserve"> Time!AW$10</f>
        <v>40</v>
      </c>
      <c r="AX5" s="4">
        <f xml:space="preserve"> Time!AX$10</f>
        <v>41</v>
      </c>
      <c r="AY5" s="4">
        <f xml:space="preserve"> Time!AY$10</f>
        <v>42</v>
      </c>
      <c r="AZ5" s="4">
        <f xml:space="preserve"> Time!AZ$10</f>
        <v>43</v>
      </c>
      <c r="BA5" s="4">
        <f xml:space="preserve"> Time!BA$10</f>
        <v>44</v>
      </c>
      <c r="BB5" s="4">
        <f xml:space="preserve"> Time!BB$10</f>
        <v>45</v>
      </c>
      <c r="BC5" s="4">
        <f xml:space="preserve"> Time!BC$10</f>
        <v>46</v>
      </c>
      <c r="BD5" s="4">
        <f xml:space="preserve"> Time!BD$10</f>
        <v>47</v>
      </c>
      <c r="BE5" s="4">
        <f xml:space="preserve"> Time!BE$10</f>
        <v>48</v>
      </c>
      <c r="BF5" s="4">
        <f xml:space="preserve"> Time!BF$10</f>
        <v>49</v>
      </c>
      <c r="BG5" s="4">
        <f xml:space="preserve"> Time!BG$10</f>
        <v>50</v>
      </c>
      <c r="BH5" s="4">
        <f xml:space="preserve"> Time!BH$10</f>
        <v>51</v>
      </c>
      <c r="BI5" s="4">
        <f xml:space="preserve"> Time!BI$10</f>
        <v>52</v>
      </c>
      <c r="BJ5" s="4">
        <f xml:space="preserve"> Time!BJ$10</f>
        <v>53</v>
      </c>
      <c r="BK5" s="4">
        <f xml:space="preserve"> Time!BK$10</f>
        <v>54</v>
      </c>
      <c r="BL5" s="4">
        <f xml:space="preserve"> Time!BL$10</f>
        <v>55</v>
      </c>
      <c r="BM5" s="4">
        <f xml:space="preserve"> Time!BM$10</f>
        <v>56</v>
      </c>
      <c r="BN5" s="4">
        <f xml:space="preserve"> Time!BN$10</f>
        <v>57</v>
      </c>
      <c r="BO5" s="4">
        <f xml:space="preserve"> Time!BO$10</f>
        <v>58</v>
      </c>
      <c r="BP5" s="4">
        <f xml:space="preserve"> Time!BP$10</f>
        <v>59</v>
      </c>
      <c r="BQ5" s="4">
        <f xml:space="preserve"> Time!BQ$10</f>
        <v>60</v>
      </c>
      <c r="BR5" s="4">
        <f xml:space="preserve"> Time!BR$10</f>
        <v>61</v>
      </c>
      <c r="BS5" s="4">
        <f xml:space="preserve"> Time!BS$10</f>
        <v>62</v>
      </c>
      <c r="BT5" s="4">
        <f xml:space="preserve"> Time!BT$10</f>
        <v>63</v>
      </c>
      <c r="BU5" s="4">
        <f xml:space="preserve"> Time!BU$10</f>
        <v>64</v>
      </c>
      <c r="BV5" s="4">
        <f xml:space="preserve"> Time!BV$10</f>
        <v>65</v>
      </c>
      <c r="BW5" s="4">
        <f xml:space="preserve"> Time!BW$10</f>
        <v>66</v>
      </c>
      <c r="BX5" s="4">
        <f xml:space="preserve"> Time!BX$10</f>
        <v>67</v>
      </c>
      <c r="BY5" s="4">
        <f xml:space="preserve"> Time!BY$10</f>
        <v>68</v>
      </c>
      <c r="BZ5" s="4">
        <f xml:space="preserve"> Time!BZ$10</f>
        <v>69</v>
      </c>
      <c r="CA5" s="4">
        <f xml:space="preserve"> Time!CA$10</f>
        <v>70</v>
      </c>
    </row>
    <row r="7" spans="1:79">
      <c r="A7" s="192" t="s">
        <v>441</v>
      </c>
    </row>
    <row r="9" spans="1:79">
      <c r="B9" s="1" t="s">
        <v>453</v>
      </c>
    </row>
    <row r="10" spans="1:79">
      <c r="E10" s="268" t="str">
        <f xml:space="preserve"> E$39</f>
        <v>Fixed asset balance BEG</v>
      </c>
      <c r="F10" s="268">
        <f t="shared" ref="F10:BQ10" si="0" xml:space="preserve"> F$39</f>
        <v>0</v>
      </c>
      <c r="G10" s="268" t="str">
        <f t="shared" si="0"/>
        <v>£ MM</v>
      </c>
      <c r="H10" s="268">
        <f t="shared" si="0"/>
        <v>0</v>
      </c>
      <c r="I10" s="268">
        <f t="shared" si="0"/>
        <v>0</v>
      </c>
      <c r="J10" s="268">
        <f t="shared" si="0"/>
        <v>0</v>
      </c>
      <c r="K10" s="268">
        <f t="shared" si="0"/>
        <v>0</v>
      </c>
      <c r="L10" s="268">
        <f t="shared" si="0"/>
        <v>0</v>
      </c>
      <c r="M10" s="268">
        <f t="shared" si="0"/>
        <v>0</v>
      </c>
      <c r="N10" s="268">
        <f t="shared" si="0"/>
        <v>0</v>
      </c>
      <c r="O10" s="268">
        <f t="shared" si="0"/>
        <v>0</v>
      </c>
      <c r="P10" s="268">
        <f t="shared" si="0"/>
        <v>173.51598719186759</v>
      </c>
      <c r="Q10" s="268">
        <f t="shared" si="0"/>
        <v>347.39341026260041</v>
      </c>
      <c r="R10" s="268">
        <f t="shared" si="0"/>
        <v>521.27083333333326</v>
      </c>
      <c r="S10" s="268">
        <f t="shared" si="0"/>
        <v>495.20729166666661</v>
      </c>
      <c r="T10" s="268">
        <f t="shared" si="0"/>
        <v>469.14374999999995</v>
      </c>
      <c r="U10" s="268">
        <f t="shared" si="0"/>
        <v>443.0802083333333</v>
      </c>
      <c r="V10" s="268">
        <f t="shared" si="0"/>
        <v>417.01666666666665</v>
      </c>
      <c r="W10" s="268">
        <f t="shared" si="0"/>
        <v>390.953125</v>
      </c>
      <c r="X10" s="268">
        <f t="shared" si="0"/>
        <v>364.88958333333335</v>
      </c>
      <c r="Y10" s="268">
        <f t="shared" si="0"/>
        <v>338.8260416666667</v>
      </c>
      <c r="Z10" s="268">
        <f t="shared" si="0"/>
        <v>312.76250000000005</v>
      </c>
      <c r="AA10" s="268">
        <f t="shared" si="0"/>
        <v>286.69895833333339</v>
      </c>
      <c r="AB10" s="268">
        <f t="shared" si="0"/>
        <v>260.63541666666674</v>
      </c>
      <c r="AC10" s="268">
        <f t="shared" si="0"/>
        <v>234.57187500000009</v>
      </c>
      <c r="AD10" s="268">
        <f t="shared" si="0"/>
        <v>208.50833333333344</v>
      </c>
      <c r="AE10" s="268">
        <f t="shared" si="0"/>
        <v>182.44479166666679</v>
      </c>
      <c r="AF10" s="268">
        <f t="shared" si="0"/>
        <v>156.38125000000014</v>
      </c>
      <c r="AG10" s="268">
        <f t="shared" si="0"/>
        <v>130.31770833333348</v>
      </c>
      <c r="AH10" s="268">
        <f t="shared" si="0"/>
        <v>104.25416666666682</v>
      </c>
      <c r="AI10" s="268">
        <f t="shared" si="0"/>
        <v>78.190625000000153</v>
      </c>
      <c r="AJ10" s="268">
        <f t="shared" si="0"/>
        <v>52.127083333333488</v>
      </c>
      <c r="AK10" s="268">
        <f t="shared" si="0"/>
        <v>26.063541666666822</v>
      </c>
      <c r="AL10" s="268">
        <f t="shared" si="0"/>
        <v>0</v>
      </c>
      <c r="AM10" s="268">
        <f t="shared" si="0"/>
        <v>0</v>
      </c>
      <c r="AN10" s="268">
        <f t="shared" si="0"/>
        <v>0</v>
      </c>
      <c r="AO10" s="268">
        <f t="shared" si="0"/>
        <v>0</v>
      </c>
      <c r="AP10" s="268">
        <f t="shared" si="0"/>
        <v>0</v>
      </c>
      <c r="AQ10" s="268">
        <f t="shared" si="0"/>
        <v>0</v>
      </c>
      <c r="AR10" s="268">
        <f t="shared" si="0"/>
        <v>0</v>
      </c>
      <c r="AS10" s="268">
        <f t="shared" si="0"/>
        <v>0</v>
      </c>
      <c r="AT10" s="268">
        <f t="shared" si="0"/>
        <v>0</v>
      </c>
      <c r="AU10" s="268">
        <f t="shared" si="0"/>
        <v>0</v>
      </c>
      <c r="AV10" s="268">
        <f t="shared" si="0"/>
        <v>0</v>
      </c>
      <c r="AW10" s="268">
        <f t="shared" si="0"/>
        <v>0</v>
      </c>
      <c r="AX10" s="268">
        <f t="shared" si="0"/>
        <v>0</v>
      </c>
      <c r="AY10" s="268">
        <f t="shared" si="0"/>
        <v>0</v>
      </c>
      <c r="AZ10" s="268">
        <f t="shared" si="0"/>
        <v>0</v>
      </c>
      <c r="BA10" s="268">
        <f t="shared" si="0"/>
        <v>0</v>
      </c>
      <c r="BB10" s="268">
        <f t="shared" si="0"/>
        <v>0</v>
      </c>
      <c r="BC10" s="268">
        <f t="shared" si="0"/>
        <v>0</v>
      </c>
      <c r="BD10" s="268">
        <f t="shared" si="0"/>
        <v>0</v>
      </c>
      <c r="BE10" s="268">
        <f t="shared" si="0"/>
        <v>0</v>
      </c>
      <c r="BF10" s="268">
        <f t="shared" si="0"/>
        <v>0</v>
      </c>
      <c r="BG10" s="268">
        <f t="shared" si="0"/>
        <v>0</v>
      </c>
      <c r="BH10" s="268">
        <f t="shared" si="0"/>
        <v>0</v>
      </c>
      <c r="BI10" s="268">
        <f t="shared" si="0"/>
        <v>0</v>
      </c>
      <c r="BJ10" s="268">
        <f t="shared" si="0"/>
        <v>0</v>
      </c>
      <c r="BK10" s="268">
        <f t="shared" si="0"/>
        <v>0</v>
      </c>
      <c r="BL10" s="268">
        <f t="shared" si="0"/>
        <v>0</v>
      </c>
      <c r="BM10" s="268">
        <f t="shared" si="0"/>
        <v>0</v>
      </c>
      <c r="BN10" s="268">
        <f t="shared" si="0"/>
        <v>0</v>
      </c>
      <c r="BO10" s="268">
        <f t="shared" si="0"/>
        <v>0</v>
      </c>
      <c r="BP10" s="268">
        <f t="shared" si="0"/>
        <v>0</v>
      </c>
      <c r="BQ10" s="268">
        <f t="shared" si="0"/>
        <v>0</v>
      </c>
      <c r="BR10" s="268">
        <f t="shared" ref="BR10:CA10" si="1" xml:space="preserve"> BR$39</f>
        <v>0</v>
      </c>
      <c r="BS10" s="268">
        <f t="shared" si="1"/>
        <v>0</v>
      </c>
      <c r="BT10" s="268">
        <f t="shared" si="1"/>
        <v>0</v>
      </c>
      <c r="BU10" s="268">
        <f t="shared" si="1"/>
        <v>0</v>
      </c>
      <c r="BV10" s="268">
        <f t="shared" si="1"/>
        <v>0</v>
      </c>
      <c r="BW10" s="268">
        <f t="shared" si="1"/>
        <v>0</v>
      </c>
      <c r="BX10" s="268">
        <f t="shared" si="1"/>
        <v>0</v>
      </c>
      <c r="BY10" s="268">
        <f t="shared" si="1"/>
        <v>0</v>
      </c>
      <c r="BZ10" s="268">
        <f t="shared" si="1"/>
        <v>0</v>
      </c>
      <c r="CA10" s="268">
        <f t="shared" si="1"/>
        <v>0</v>
      </c>
    </row>
    <row r="11" spans="1:79" s="46" customFormat="1">
      <c r="A11" s="1"/>
      <c r="B11" s="1"/>
      <c r="C11" s="51"/>
      <c r="D11" s="123"/>
      <c r="E11" s="349" t="str">
        <f xml:space="preserve"> Capex!E$96</f>
        <v>Capital expenditure POS</v>
      </c>
      <c r="F11" s="349">
        <f xml:space="preserve"> Capex!F$96</f>
        <v>0</v>
      </c>
      <c r="G11" s="349" t="str">
        <f xml:space="preserve"> Capex!G$96</f>
        <v>£ MM</v>
      </c>
      <c r="H11" s="349">
        <f xml:space="preserve"> Capex!H$96</f>
        <v>521.27083333333326</v>
      </c>
      <c r="I11" s="349">
        <f xml:space="preserve"> Capex!I$96</f>
        <v>0</v>
      </c>
      <c r="J11" s="349">
        <f xml:space="preserve"> Capex!J$96</f>
        <v>0</v>
      </c>
      <c r="K11" s="349">
        <f xml:space="preserve"> Capex!K$96</f>
        <v>0</v>
      </c>
      <c r="L11" s="349">
        <f xml:space="preserve"> Capex!L$96</f>
        <v>0</v>
      </c>
      <c r="M11" s="349">
        <f xml:space="preserve"> Capex!M$96</f>
        <v>0</v>
      </c>
      <c r="N11" s="349">
        <f xml:space="preserve"> Capex!N$96</f>
        <v>0</v>
      </c>
      <c r="O11" s="349">
        <f xml:space="preserve"> Capex!O$96</f>
        <v>173.51598719186759</v>
      </c>
      <c r="P11" s="349">
        <f xml:space="preserve"> Capex!P$96</f>
        <v>173.87742307073282</v>
      </c>
      <c r="Q11" s="349">
        <f xml:space="preserve"> Capex!Q$96</f>
        <v>173.87742307073285</v>
      </c>
      <c r="R11" s="349">
        <f xml:space="preserve"> Capex!R$96</f>
        <v>0</v>
      </c>
      <c r="S11" s="349">
        <f xml:space="preserve"> Capex!S$96</f>
        <v>0</v>
      </c>
      <c r="T11" s="349">
        <f xml:space="preserve"> Capex!T$96</f>
        <v>0</v>
      </c>
      <c r="U11" s="349">
        <f xml:space="preserve"> Capex!U$96</f>
        <v>0</v>
      </c>
      <c r="V11" s="349">
        <f xml:space="preserve"> Capex!V$96</f>
        <v>0</v>
      </c>
      <c r="W11" s="349">
        <f xml:space="preserve"> Capex!W$96</f>
        <v>0</v>
      </c>
      <c r="X11" s="349">
        <f xml:space="preserve"> Capex!X$96</f>
        <v>0</v>
      </c>
      <c r="Y11" s="349">
        <f xml:space="preserve"> Capex!Y$96</f>
        <v>0</v>
      </c>
      <c r="Z11" s="349">
        <f xml:space="preserve"> Capex!Z$96</f>
        <v>0</v>
      </c>
      <c r="AA11" s="349">
        <f xml:space="preserve"> Capex!AA$96</f>
        <v>0</v>
      </c>
      <c r="AB11" s="349">
        <f xml:space="preserve"> Capex!AB$96</f>
        <v>0</v>
      </c>
      <c r="AC11" s="349">
        <f xml:space="preserve"> Capex!AC$96</f>
        <v>0</v>
      </c>
      <c r="AD11" s="349">
        <f xml:space="preserve"> Capex!AD$96</f>
        <v>0</v>
      </c>
      <c r="AE11" s="349">
        <f xml:space="preserve"> Capex!AE$96</f>
        <v>0</v>
      </c>
      <c r="AF11" s="349">
        <f xml:space="preserve"> Capex!AF$96</f>
        <v>0</v>
      </c>
      <c r="AG11" s="349">
        <f xml:space="preserve"> Capex!AG$96</f>
        <v>0</v>
      </c>
      <c r="AH11" s="349">
        <f xml:space="preserve"> Capex!AH$96</f>
        <v>0</v>
      </c>
      <c r="AI11" s="349">
        <f xml:space="preserve"> Capex!AI$96</f>
        <v>0</v>
      </c>
      <c r="AJ11" s="349">
        <f xml:space="preserve"> Capex!AJ$96</f>
        <v>0</v>
      </c>
      <c r="AK11" s="349">
        <f xml:space="preserve"> Capex!AK$96</f>
        <v>0</v>
      </c>
      <c r="AL11" s="349">
        <f xml:space="preserve"> Capex!AL$96</f>
        <v>0</v>
      </c>
      <c r="AM11" s="349">
        <f xml:space="preserve"> Capex!AM$96</f>
        <v>0</v>
      </c>
      <c r="AN11" s="349">
        <f xml:space="preserve"> Capex!AN$96</f>
        <v>0</v>
      </c>
      <c r="AO11" s="349">
        <f xml:space="preserve"> Capex!AO$96</f>
        <v>0</v>
      </c>
      <c r="AP11" s="349">
        <f xml:space="preserve"> Capex!AP$96</f>
        <v>0</v>
      </c>
      <c r="AQ11" s="349">
        <f xml:space="preserve"> Capex!AQ$96</f>
        <v>0</v>
      </c>
      <c r="AR11" s="349">
        <f xml:space="preserve"> Capex!AR$96</f>
        <v>0</v>
      </c>
      <c r="AS11" s="349">
        <f xml:space="preserve"> Capex!AS$96</f>
        <v>0</v>
      </c>
      <c r="AT11" s="349">
        <f xml:space="preserve"> Capex!AT$96</f>
        <v>0</v>
      </c>
      <c r="AU11" s="349">
        <f xml:space="preserve"> Capex!AU$96</f>
        <v>0</v>
      </c>
      <c r="AV11" s="349">
        <f xml:space="preserve"> Capex!AV$96</f>
        <v>0</v>
      </c>
      <c r="AW11" s="349">
        <f xml:space="preserve"> Capex!AW$96</f>
        <v>0</v>
      </c>
      <c r="AX11" s="349">
        <f xml:space="preserve"> Capex!AX$96</f>
        <v>0</v>
      </c>
      <c r="AY11" s="349">
        <f xml:space="preserve"> Capex!AY$96</f>
        <v>0</v>
      </c>
      <c r="AZ11" s="349">
        <f xml:space="preserve"> Capex!AZ$96</f>
        <v>0</v>
      </c>
      <c r="BA11" s="349">
        <f xml:space="preserve"> Capex!BA$96</f>
        <v>0</v>
      </c>
      <c r="BB11" s="349">
        <f xml:space="preserve"> Capex!BB$96</f>
        <v>0</v>
      </c>
      <c r="BC11" s="349">
        <f xml:space="preserve"> Capex!BC$96</f>
        <v>0</v>
      </c>
      <c r="BD11" s="349">
        <f xml:space="preserve"> Capex!BD$96</f>
        <v>0</v>
      </c>
      <c r="BE11" s="349">
        <f xml:space="preserve"> Capex!BE$96</f>
        <v>0</v>
      </c>
      <c r="BF11" s="349">
        <f xml:space="preserve"> Capex!BF$96</f>
        <v>0</v>
      </c>
      <c r="BG11" s="349">
        <f xml:space="preserve"> Capex!BG$96</f>
        <v>0</v>
      </c>
      <c r="BH11" s="349">
        <f xml:space="preserve"> Capex!BH$96</f>
        <v>0</v>
      </c>
      <c r="BI11" s="349">
        <f xml:space="preserve"> Capex!BI$96</f>
        <v>0</v>
      </c>
      <c r="BJ11" s="349">
        <f xml:space="preserve"> Capex!BJ$96</f>
        <v>0</v>
      </c>
      <c r="BK11" s="349">
        <f xml:space="preserve"> Capex!BK$96</f>
        <v>0</v>
      </c>
      <c r="BL11" s="349">
        <f xml:space="preserve"> Capex!BL$96</f>
        <v>0</v>
      </c>
      <c r="BM11" s="349">
        <f xml:space="preserve"> Capex!BM$96</f>
        <v>0</v>
      </c>
      <c r="BN11" s="349">
        <f xml:space="preserve"> Capex!BN$96</f>
        <v>0</v>
      </c>
      <c r="BO11" s="349">
        <f xml:space="preserve"> Capex!BO$96</f>
        <v>0</v>
      </c>
      <c r="BP11" s="349">
        <f xml:space="preserve"> Capex!BP$96</f>
        <v>0</v>
      </c>
      <c r="BQ11" s="349">
        <f xml:space="preserve"> Capex!BQ$96</f>
        <v>0</v>
      </c>
      <c r="BR11" s="349">
        <f xml:space="preserve"> Capex!BR$96</f>
        <v>0</v>
      </c>
      <c r="BS11" s="349">
        <f xml:space="preserve"> Capex!BS$96</f>
        <v>0</v>
      </c>
      <c r="BT11" s="349">
        <f xml:space="preserve"> Capex!BT$96</f>
        <v>0</v>
      </c>
      <c r="BU11" s="349">
        <f xml:space="preserve"> Capex!BU$96</f>
        <v>0</v>
      </c>
      <c r="BV11" s="349">
        <f xml:space="preserve"> Capex!BV$96</f>
        <v>0</v>
      </c>
      <c r="BW11" s="349">
        <f xml:space="preserve"> Capex!BW$96</f>
        <v>0</v>
      </c>
      <c r="BX11" s="349">
        <f xml:space="preserve"> Capex!BX$96</f>
        <v>0</v>
      </c>
      <c r="BY11" s="349">
        <f xml:space="preserve"> Capex!BY$96</f>
        <v>0</v>
      </c>
      <c r="BZ11" s="349">
        <f xml:space="preserve"> Capex!BZ$96</f>
        <v>0</v>
      </c>
      <c r="CA11" s="349">
        <f xml:space="preserve"> Capex!CA$96</f>
        <v>0</v>
      </c>
    </row>
    <row r="12" spans="1:79">
      <c r="E12" s="231" t="str">
        <f xml:space="preserve"> Time!E$64</f>
        <v>Development period end flag</v>
      </c>
      <c r="F12" s="231">
        <f xml:space="preserve"> Time!F$64</f>
        <v>0</v>
      </c>
      <c r="G12" s="231" t="str">
        <f xml:space="preserve"> Time!G$64</f>
        <v>flag</v>
      </c>
      <c r="H12" s="231">
        <f xml:space="preserve"> Time!H$64</f>
        <v>1</v>
      </c>
      <c r="I12" s="231">
        <f xml:space="preserve"> Time!I$64</f>
        <v>0</v>
      </c>
      <c r="J12" s="231">
        <f xml:space="preserve"> Time!J$64</f>
        <v>0</v>
      </c>
      <c r="K12" s="231">
        <f xml:space="preserve"> Time!K$64</f>
        <v>0</v>
      </c>
      <c r="L12" s="231">
        <f xml:space="preserve"> Time!L$64</f>
        <v>0</v>
      </c>
      <c r="M12" s="231">
        <f xml:space="preserve"> Time!M$64</f>
        <v>0</v>
      </c>
      <c r="N12" s="231">
        <f xml:space="preserve"> Time!N$64</f>
        <v>0</v>
      </c>
      <c r="O12" s="231">
        <f xml:space="preserve"> Time!O$64</f>
        <v>0</v>
      </c>
      <c r="P12" s="231">
        <f xml:space="preserve"> Time!P$64</f>
        <v>0</v>
      </c>
      <c r="Q12" s="231">
        <f xml:space="preserve"> Time!Q$64</f>
        <v>1</v>
      </c>
      <c r="R12" s="231">
        <f xml:space="preserve"> Time!R$64</f>
        <v>0</v>
      </c>
      <c r="S12" s="231">
        <f xml:space="preserve"> Time!S$64</f>
        <v>0</v>
      </c>
      <c r="T12" s="231">
        <f xml:space="preserve"> Time!T$64</f>
        <v>0</v>
      </c>
      <c r="U12" s="231">
        <f xml:space="preserve"> Time!U$64</f>
        <v>0</v>
      </c>
      <c r="V12" s="231">
        <f xml:space="preserve"> Time!V$64</f>
        <v>0</v>
      </c>
      <c r="W12" s="231">
        <f xml:space="preserve"> Time!W$64</f>
        <v>0</v>
      </c>
      <c r="X12" s="231">
        <f xml:space="preserve"> Time!X$64</f>
        <v>0</v>
      </c>
      <c r="Y12" s="231">
        <f xml:space="preserve"> Time!Y$64</f>
        <v>0</v>
      </c>
      <c r="Z12" s="231">
        <f xml:space="preserve"> Time!Z$64</f>
        <v>0</v>
      </c>
      <c r="AA12" s="231">
        <f xml:space="preserve"> Time!AA$64</f>
        <v>0</v>
      </c>
      <c r="AB12" s="231">
        <f xml:space="preserve"> Time!AB$64</f>
        <v>0</v>
      </c>
      <c r="AC12" s="231">
        <f xml:space="preserve"> Time!AC$64</f>
        <v>0</v>
      </c>
      <c r="AD12" s="231">
        <f xml:space="preserve"> Time!AD$64</f>
        <v>0</v>
      </c>
      <c r="AE12" s="231">
        <f xml:space="preserve"> Time!AE$64</f>
        <v>0</v>
      </c>
      <c r="AF12" s="231">
        <f xml:space="preserve"> Time!AF$64</f>
        <v>0</v>
      </c>
      <c r="AG12" s="231">
        <f xml:space="preserve"> Time!AG$64</f>
        <v>0</v>
      </c>
      <c r="AH12" s="231">
        <f xml:space="preserve"> Time!AH$64</f>
        <v>0</v>
      </c>
      <c r="AI12" s="231">
        <f xml:space="preserve"> Time!AI$64</f>
        <v>0</v>
      </c>
      <c r="AJ12" s="231">
        <f xml:space="preserve"> Time!AJ$64</f>
        <v>0</v>
      </c>
      <c r="AK12" s="231">
        <f xml:space="preserve"> Time!AK$64</f>
        <v>0</v>
      </c>
      <c r="AL12" s="231">
        <f xml:space="preserve"> Time!AL$64</f>
        <v>0</v>
      </c>
      <c r="AM12" s="231">
        <f xml:space="preserve"> Time!AM$64</f>
        <v>0</v>
      </c>
      <c r="AN12" s="231">
        <f xml:space="preserve"> Time!AN$64</f>
        <v>0</v>
      </c>
      <c r="AO12" s="231">
        <f xml:space="preserve"> Time!AO$64</f>
        <v>0</v>
      </c>
      <c r="AP12" s="231">
        <f xml:space="preserve"> Time!AP$64</f>
        <v>0</v>
      </c>
      <c r="AQ12" s="231">
        <f xml:space="preserve"> Time!AQ$64</f>
        <v>0</v>
      </c>
      <c r="AR12" s="231">
        <f xml:space="preserve"> Time!AR$64</f>
        <v>0</v>
      </c>
      <c r="AS12" s="231">
        <f xml:space="preserve"> Time!AS$64</f>
        <v>0</v>
      </c>
      <c r="AT12" s="231">
        <f xml:space="preserve"> Time!AT$64</f>
        <v>0</v>
      </c>
      <c r="AU12" s="231">
        <f xml:space="preserve"> Time!AU$64</f>
        <v>0</v>
      </c>
      <c r="AV12" s="231">
        <f xml:space="preserve"> Time!AV$64</f>
        <v>0</v>
      </c>
      <c r="AW12" s="231">
        <f xml:space="preserve"> Time!AW$64</f>
        <v>0</v>
      </c>
      <c r="AX12" s="231">
        <f xml:space="preserve"> Time!AX$64</f>
        <v>0</v>
      </c>
      <c r="AY12" s="231">
        <f xml:space="preserve"> Time!AY$64</f>
        <v>0</v>
      </c>
      <c r="AZ12" s="231">
        <f xml:space="preserve"> Time!AZ$64</f>
        <v>0</v>
      </c>
      <c r="BA12" s="231">
        <f xml:space="preserve"> Time!BA$64</f>
        <v>0</v>
      </c>
      <c r="BB12" s="231">
        <f xml:space="preserve"> Time!BB$64</f>
        <v>0</v>
      </c>
      <c r="BC12" s="231">
        <f xml:space="preserve"> Time!BC$64</f>
        <v>0</v>
      </c>
      <c r="BD12" s="231">
        <f xml:space="preserve"> Time!BD$64</f>
        <v>0</v>
      </c>
      <c r="BE12" s="231">
        <f xml:space="preserve"> Time!BE$64</f>
        <v>0</v>
      </c>
      <c r="BF12" s="231">
        <f xml:space="preserve"> Time!BF$64</f>
        <v>0</v>
      </c>
      <c r="BG12" s="231">
        <f xml:space="preserve"> Time!BG$64</f>
        <v>0</v>
      </c>
      <c r="BH12" s="231">
        <f xml:space="preserve"> Time!BH$64</f>
        <v>0</v>
      </c>
      <c r="BI12" s="231">
        <f xml:space="preserve"> Time!BI$64</f>
        <v>0</v>
      </c>
      <c r="BJ12" s="231">
        <f xml:space="preserve"> Time!BJ$64</f>
        <v>0</v>
      </c>
      <c r="BK12" s="231">
        <f xml:space="preserve"> Time!BK$64</f>
        <v>0</v>
      </c>
      <c r="BL12" s="231">
        <f xml:space="preserve"> Time!BL$64</f>
        <v>0</v>
      </c>
      <c r="BM12" s="231">
        <f xml:space="preserve"> Time!BM$64</f>
        <v>0</v>
      </c>
      <c r="BN12" s="231">
        <f xml:space="preserve"> Time!BN$64</f>
        <v>0</v>
      </c>
      <c r="BO12" s="231">
        <f xml:space="preserve"> Time!BO$64</f>
        <v>0</v>
      </c>
      <c r="BP12" s="231">
        <f xml:space="preserve"> Time!BP$64</f>
        <v>0</v>
      </c>
      <c r="BQ12" s="231">
        <f xml:space="preserve"> Time!BQ$64</f>
        <v>0</v>
      </c>
      <c r="BR12" s="231">
        <f xml:space="preserve"> Time!BR$64</f>
        <v>0</v>
      </c>
      <c r="BS12" s="231">
        <f xml:space="preserve"> Time!BS$64</f>
        <v>0</v>
      </c>
      <c r="BT12" s="231">
        <f xml:space="preserve"> Time!BT$64</f>
        <v>0</v>
      </c>
      <c r="BU12" s="231">
        <f xml:space="preserve"> Time!BU$64</f>
        <v>0</v>
      </c>
      <c r="BV12" s="231">
        <f xml:space="preserve"> Time!BV$64</f>
        <v>0</v>
      </c>
      <c r="BW12" s="231">
        <f xml:space="preserve"> Time!BW$64</f>
        <v>0</v>
      </c>
      <c r="BX12" s="231">
        <f xml:space="preserve"> Time!BX$64</f>
        <v>0</v>
      </c>
      <c r="BY12" s="231">
        <f xml:space="preserve"> Time!BY$64</f>
        <v>0</v>
      </c>
      <c r="BZ12" s="231">
        <f xml:space="preserve"> Time!BZ$64</f>
        <v>0</v>
      </c>
      <c r="CA12" s="231">
        <f xml:space="preserve"> Time!CA$64</f>
        <v>0</v>
      </c>
    </row>
    <row r="13" spans="1:79" s="46" customFormat="1">
      <c r="A13" s="1"/>
      <c r="B13" s="1"/>
      <c r="C13" s="51"/>
      <c r="D13" s="123"/>
      <c r="E13" s="46" t="s">
        <v>418</v>
      </c>
      <c r="G13" s="46" t="s">
        <v>560</v>
      </c>
      <c r="H13" s="46">
        <f xml:space="preserve"> SUM(J13:CA13)</f>
        <v>521.27083333333326</v>
      </c>
      <c r="J13" s="527">
        <f xml:space="preserve"> IF(J12 = 1, SUM(J10:J11), 0)</f>
        <v>0</v>
      </c>
      <c r="K13" s="527">
        <f t="shared" ref="K13:BV13" si="2" xml:space="preserve"> IF(K12 = 1, SUM(K10:K11), 0)</f>
        <v>0</v>
      </c>
      <c r="L13" s="527">
        <f t="shared" si="2"/>
        <v>0</v>
      </c>
      <c r="M13" s="527">
        <f t="shared" si="2"/>
        <v>0</v>
      </c>
      <c r="N13" s="527">
        <f t="shared" si="2"/>
        <v>0</v>
      </c>
      <c r="O13" s="527">
        <f t="shared" si="2"/>
        <v>0</v>
      </c>
      <c r="P13" s="527">
        <f t="shared" si="2"/>
        <v>0</v>
      </c>
      <c r="Q13" s="527">
        <f t="shared" si="2"/>
        <v>521.27083333333326</v>
      </c>
      <c r="R13" s="527">
        <f t="shared" si="2"/>
        <v>0</v>
      </c>
      <c r="S13" s="527">
        <f t="shared" si="2"/>
        <v>0</v>
      </c>
      <c r="T13" s="527">
        <f t="shared" si="2"/>
        <v>0</v>
      </c>
      <c r="U13" s="527">
        <f t="shared" si="2"/>
        <v>0</v>
      </c>
      <c r="V13" s="527">
        <f t="shared" si="2"/>
        <v>0</v>
      </c>
      <c r="W13" s="527">
        <f t="shared" si="2"/>
        <v>0</v>
      </c>
      <c r="X13" s="527">
        <f t="shared" si="2"/>
        <v>0</v>
      </c>
      <c r="Y13" s="527">
        <f t="shared" si="2"/>
        <v>0</v>
      </c>
      <c r="Z13" s="527">
        <f t="shared" si="2"/>
        <v>0</v>
      </c>
      <c r="AA13" s="527">
        <f t="shared" si="2"/>
        <v>0</v>
      </c>
      <c r="AB13" s="527">
        <f t="shared" si="2"/>
        <v>0</v>
      </c>
      <c r="AC13" s="527">
        <f t="shared" si="2"/>
        <v>0</v>
      </c>
      <c r="AD13" s="527">
        <f t="shared" si="2"/>
        <v>0</v>
      </c>
      <c r="AE13" s="527">
        <f t="shared" si="2"/>
        <v>0</v>
      </c>
      <c r="AF13" s="527">
        <f t="shared" si="2"/>
        <v>0</v>
      </c>
      <c r="AG13" s="527">
        <f t="shared" si="2"/>
        <v>0</v>
      </c>
      <c r="AH13" s="527">
        <f t="shared" si="2"/>
        <v>0</v>
      </c>
      <c r="AI13" s="527">
        <f t="shared" si="2"/>
        <v>0</v>
      </c>
      <c r="AJ13" s="527">
        <f t="shared" si="2"/>
        <v>0</v>
      </c>
      <c r="AK13" s="527">
        <f t="shared" si="2"/>
        <v>0</v>
      </c>
      <c r="AL13" s="527">
        <f t="shared" si="2"/>
        <v>0</v>
      </c>
      <c r="AM13" s="527">
        <f t="shared" si="2"/>
        <v>0</v>
      </c>
      <c r="AN13" s="527">
        <f t="shared" si="2"/>
        <v>0</v>
      </c>
      <c r="AO13" s="527">
        <f t="shared" si="2"/>
        <v>0</v>
      </c>
      <c r="AP13" s="527">
        <f t="shared" si="2"/>
        <v>0</v>
      </c>
      <c r="AQ13" s="527">
        <f t="shared" si="2"/>
        <v>0</v>
      </c>
      <c r="AR13" s="527">
        <f t="shared" si="2"/>
        <v>0</v>
      </c>
      <c r="AS13" s="527">
        <f t="shared" si="2"/>
        <v>0</v>
      </c>
      <c r="AT13" s="527">
        <f t="shared" si="2"/>
        <v>0</v>
      </c>
      <c r="AU13" s="527">
        <f t="shared" si="2"/>
        <v>0</v>
      </c>
      <c r="AV13" s="527">
        <f t="shared" si="2"/>
        <v>0</v>
      </c>
      <c r="AW13" s="527">
        <f t="shared" si="2"/>
        <v>0</v>
      </c>
      <c r="AX13" s="527">
        <f t="shared" si="2"/>
        <v>0</v>
      </c>
      <c r="AY13" s="527">
        <f t="shared" si="2"/>
        <v>0</v>
      </c>
      <c r="AZ13" s="527">
        <f t="shared" si="2"/>
        <v>0</v>
      </c>
      <c r="BA13" s="527">
        <f t="shared" si="2"/>
        <v>0</v>
      </c>
      <c r="BB13" s="527">
        <f t="shared" si="2"/>
        <v>0</v>
      </c>
      <c r="BC13" s="527">
        <f t="shared" si="2"/>
        <v>0</v>
      </c>
      <c r="BD13" s="527">
        <f t="shared" si="2"/>
        <v>0</v>
      </c>
      <c r="BE13" s="527">
        <f t="shared" si="2"/>
        <v>0</v>
      </c>
      <c r="BF13" s="527">
        <f t="shared" si="2"/>
        <v>0</v>
      </c>
      <c r="BG13" s="527">
        <f t="shared" si="2"/>
        <v>0</v>
      </c>
      <c r="BH13" s="527">
        <f t="shared" si="2"/>
        <v>0</v>
      </c>
      <c r="BI13" s="527">
        <f t="shared" si="2"/>
        <v>0</v>
      </c>
      <c r="BJ13" s="527">
        <f t="shared" si="2"/>
        <v>0</v>
      </c>
      <c r="BK13" s="527">
        <f t="shared" si="2"/>
        <v>0</v>
      </c>
      <c r="BL13" s="527">
        <f t="shared" si="2"/>
        <v>0</v>
      </c>
      <c r="BM13" s="527">
        <f t="shared" si="2"/>
        <v>0</v>
      </c>
      <c r="BN13" s="527">
        <f t="shared" si="2"/>
        <v>0</v>
      </c>
      <c r="BO13" s="527">
        <f t="shared" si="2"/>
        <v>0</v>
      </c>
      <c r="BP13" s="527">
        <f t="shared" si="2"/>
        <v>0</v>
      </c>
      <c r="BQ13" s="527">
        <f t="shared" si="2"/>
        <v>0</v>
      </c>
      <c r="BR13" s="527">
        <f t="shared" si="2"/>
        <v>0</v>
      </c>
      <c r="BS13" s="527">
        <f t="shared" si="2"/>
        <v>0</v>
      </c>
      <c r="BT13" s="527">
        <f t="shared" si="2"/>
        <v>0</v>
      </c>
      <c r="BU13" s="527">
        <f t="shared" si="2"/>
        <v>0</v>
      </c>
      <c r="BV13" s="527">
        <f t="shared" si="2"/>
        <v>0</v>
      </c>
      <c r="BW13" s="527">
        <f xml:space="preserve"> IF(BW12 = 1, SUM(BW10:BW11), 0)</f>
        <v>0</v>
      </c>
      <c r="BX13" s="527">
        <f xml:space="preserve"> IF(BX12 = 1, SUM(BX10:BX11), 0)</f>
        <v>0</v>
      </c>
      <c r="BY13" s="527">
        <f xml:space="preserve"> IF(BY12 = 1, SUM(BY10:BY11), 0)</f>
        <v>0</v>
      </c>
      <c r="BZ13" s="527">
        <f xml:space="preserve"> IF(BZ12 = 1, SUM(BZ10:BZ11), 0)</f>
        <v>0</v>
      </c>
      <c r="CA13" s="527">
        <f xml:space="preserve"> IF(CA12 = 1, SUM(CA10:CA11), 0)</f>
        <v>0</v>
      </c>
    </row>
    <row r="15" spans="1:79">
      <c r="B15" s="192"/>
      <c r="E15" s="310" t="str">
        <f xml:space="preserve"> Input!E$28</f>
        <v>Operational useful life of asset</v>
      </c>
      <c r="F15" s="310">
        <f xml:space="preserve"> Input!F$28</f>
        <v>20</v>
      </c>
      <c r="G15" s="310" t="str">
        <f xml:space="preserve"> Input!G$28</f>
        <v>years</v>
      </c>
    </row>
    <row r="16" spans="1:79">
      <c r="E16" s="370" t="str">
        <f xml:space="preserve"> Time!E$10</f>
        <v>Model column counter</v>
      </c>
      <c r="F16" s="370">
        <f xml:space="preserve"> Time!F$10</f>
        <v>0</v>
      </c>
      <c r="G16" s="370" t="str">
        <f xml:space="preserve"> Time!G$10</f>
        <v>counter</v>
      </c>
      <c r="H16" s="370">
        <f xml:space="preserve"> Time!H$10</f>
        <v>0</v>
      </c>
      <c r="I16" s="370">
        <f xml:space="preserve"> Time!I$10</f>
        <v>0</v>
      </c>
      <c r="J16" s="370">
        <f xml:space="preserve"> Time!J$10</f>
        <v>1</v>
      </c>
      <c r="K16" s="370">
        <f xml:space="preserve"> Time!K$10</f>
        <v>2</v>
      </c>
      <c r="L16" s="370">
        <f xml:space="preserve"> Time!L$10</f>
        <v>3</v>
      </c>
      <c r="M16" s="370">
        <f xml:space="preserve"> Time!M$10</f>
        <v>4</v>
      </c>
      <c r="N16" s="370">
        <f xml:space="preserve"> Time!N$10</f>
        <v>5</v>
      </c>
      <c r="O16" s="370">
        <f xml:space="preserve"> Time!O$10</f>
        <v>6</v>
      </c>
      <c r="P16" s="370">
        <f xml:space="preserve"> Time!P$10</f>
        <v>7</v>
      </c>
      <c r="Q16" s="370">
        <f xml:space="preserve"> Time!Q$10</f>
        <v>8</v>
      </c>
      <c r="R16" s="370">
        <f xml:space="preserve"> Time!R$10</f>
        <v>9</v>
      </c>
      <c r="S16" s="370">
        <f xml:space="preserve"> Time!S$10</f>
        <v>10</v>
      </c>
      <c r="T16" s="370">
        <f xml:space="preserve"> Time!T$10</f>
        <v>11</v>
      </c>
      <c r="U16" s="370">
        <f xml:space="preserve"> Time!U$10</f>
        <v>12</v>
      </c>
      <c r="V16" s="370">
        <f xml:space="preserve"> Time!V$10</f>
        <v>13</v>
      </c>
      <c r="W16" s="370">
        <f xml:space="preserve"> Time!W$10</f>
        <v>14</v>
      </c>
      <c r="X16" s="370">
        <f xml:space="preserve"> Time!X$10</f>
        <v>15</v>
      </c>
      <c r="Y16" s="370">
        <f xml:space="preserve"> Time!Y$10</f>
        <v>16</v>
      </c>
      <c r="Z16" s="370">
        <f xml:space="preserve"> Time!Z$10</f>
        <v>17</v>
      </c>
      <c r="AA16" s="370">
        <f xml:space="preserve"> Time!AA$10</f>
        <v>18</v>
      </c>
      <c r="AB16" s="370">
        <f xml:space="preserve"> Time!AB$10</f>
        <v>19</v>
      </c>
      <c r="AC16" s="370">
        <f xml:space="preserve"> Time!AC$10</f>
        <v>20</v>
      </c>
      <c r="AD16" s="370">
        <f xml:space="preserve"> Time!AD$10</f>
        <v>21</v>
      </c>
      <c r="AE16" s="370">
        <f xml:space="preserve"> Time!AE$10</f>
        <v>22</v>
      </c>
      <c r="AF16" s="370">
        <f xml:space="preserve"> Time!AF$10</f>
        <v>23</v>
      </c>
      <c r="AG16" s="370">
        <f xml:space="preserve"> Time!AG$10</f>
        <v>24</v>
      </c>
      <c r="AH16" s="370">
        <f xml:space="preserve"> Time!AH$10</f>
        <v>25</v>
      </c>
      <c r="AI16" s="370">
        <f xml:space="preserve"> Time!AI$10</f>
        <v>26</v>
      </c>
      <c r="AJ16" s="370">
        <f xml:space="preserve"> Time!AJ$10</f>
        <v>27</v>
      </c>
      <c r="AK16" s="370">
        <f xml:space="preserve"> Time!AK$10</f>
        <v>28</v>
      </c>
      <c r="AL16" s="370">
        <f xml:space="preserve"> Time!AL$10</f>
        <v>29</v>
      </c>
      <c r="AM16" s="370">
        <f xml:space="preserve"> Time!AM$10</f>
        <v>30</v>
      </c>
      <c r="AN16" s="370">
        <f xml:space="preserve"> Time!AN$10</f>
        <v>31</v>
      </c>
      <c r="AO16" s="370">
        <f xml:space="preserve"> Time!AO$10</f>
        <v>32</v>
      </c>
      <c r="AP16" s="370">
        <f xml:space="preserve"> Time!AP$10</f>
        <v>33</v>
      </c>
      <c r="AQ16" s="370">
        <f xml:space="preserve"> Time!AQ$10</f>
        <v>34</v>
      </c>
      <c r="AR16" s="370">
        <f xml:space="preserve"> Time!AR$10</f>
        <v>35</v>
      </c>
      <c r="AS16" s="370">
        <f xml:space="preserve"> Time!AS$10</f>
        <v>36</v>
      </c>
      <c r="AT16" s="370">
        <f xml:space="preserve"> Time!AT$10</f>
        <v>37</v>
      </c>
      <c r="AU16" s="370">
        <f xml:space="preserve"> Time!AU$10</f>
        <v>38</v>
      </c>
      <c r="AV16" s="370">
        <f xml:space="preserve"> Time!AV$10</f>
        <v>39</v>
      </c>
      <c r="AW16" s="370">
        <f xml:space="preserve"> Time!AW$10</f>
        <v>40</v>
      </c>
      <c r="AX16" s="370">
        <f xml:space="preserve"> Time!AX$10</f>
        <v>41</v>
      </c>
      <c r="AY16" s="370">
        <f xml:space="preserve"> Time!AY$10</f>
        <v>42</v>
      </c>
      <c r="AZ16" s="370">
        <f xml:space="preserve"> Time!AZ$10</f>
        <v>43</v>
      </c>
      <c r="BA16" s="370">
        <f xml:space="preserve"> Time!BA$10</f>
        <v>44</v>
      </c>
      <c r="BB16" s="370">
        <f xml:space="preserve"> Time!BB$10</f>
        <v>45</v>
      </c>
      <c r="BC16" s="370">
        <f xml:space="preserve"> Time!BC$10</f>
        <v>46</v>
      </c>
      <c r="BD16" s="370">
        <f xml:space="preserve"> Time!BD$10</f>
        <v>47</v>
      </c>
      <c r="BE16" s="370">
        <f xml:space="preserve"> Time!BE$10</f>
        <v>48</v>
      </c>
      <c r="BF16" s="370">
        <f xml:space="preserve"> Time!BF$10</f>
        <v>49</v>
      </c>
      <c r="BG16" s="370">
        <f xml:space="preserve"> Time!BG$10</f>
        <v>50</v>
      </c>
      <c r="BH16" s="370">
        <f xml:space="preserve"> Time!BH$10</f>
        <v>51</v>
      </c>
      <c r="BI16" s="370">
        <f xml:space="preserve"> Time!BI$10</f>
        <v>52</v>
      </c>
      <c r="BJ16" s="370">
        <f xml:space="preserve"> Time!BJ$10</f>
        <v>53</v>
      </c>
      <c r="BK16" s="370">
        <f xml:space="preserve"> Time!BK$10</f>
        <v>54</v>
      </c>
      <c r="BL16" s="370">
        <f xml:space="preserve"> Time!BL$10</f>
        <v>55</v>
      </c>
      <c r="BM16" s="370">
        <f xml:space="preserve"> Time!BM$10</f>
        <v>56</v>
      </c>
      <c r="BN16" s="370">
        <f xml:space="preserve"> Time!BN$10</f>
        <v>57</v>
      </c>
      <c r="BO16" s="370">
        <f xml:space="preserve"> Time!BO$10</f>
        <v>58</v>
      </c>
      <c r="BP16" s="370">
        <f xml:space="preserve"> Time!BP$10</f>
        <v>59</v>
      </c>
      <c r="BQ16" s="370">
        <f xml:space="preserve"> Time!BQ$10</f>
        <v>60</v>
      </c>
      <c r="BR16" s="370">
        <f xml:space="preserve"> Time!BR$10</f>
        <v>61</v>
      </c>
      <c r="BS16" s="370">
        <f xml:space="preserve"> Time!BS$10</f>
        <v>62</v>
      </c>
      <c r="BT16" s="370">
        <f xml:space="preserve"> Time!BT$10</f>
        <v>63</v>
      </c>
      <c r="BU16" s="370">
        <f xml:space="preserve"> Time!BU$10</f>
        <v>64</v>
      </c>
      <c r="BV16" s="370">
        <f xml:space="preserve"> Time!BV$10</f>
        <v>65</v>
      </c>
      <c r="BW16" s="370">
        <f xml:space="preserve"> Time!BW$10</f>
        <v>66</v>
      </c>
      <c r="BX16" s="370">
        <f xml:space="preserve"> Time!BX$10</f>
        <v>67</v>
      </c>
      <c r="BY16" s="370">
        <f xml:space="preserve"> Time!BY$10</f>
        <v>68</v>
      </c>
      <c r="BZ16" s="370">
        <f xml:space="preserve"> Time!BZ$10</f>
        <v>69</v>
      </c>
      <c r="CA16" s="370">
        <f xml:space="preserve"> Time!CA$10</f>
        <v>70</v>
      </c>
    </row>
    <row r="17" spans="1:79" s="46" customFormat="1">
      <c r="A17" s="1"/>
      <c r="B17" s="1"/>
      <c r="C17" s="51"/>
      <c r="D17" s="123"/>
      <c r="E17" s="283" t="str">
        <f xml:space="preserve"> E$13</f>
        <v>Fixed asset additions during EPC phase</v>
      </c>
      <c r="F17" s="283">
        <f t="shared" ref="F17:BQ17" si="3" xml:space="preserve"> F$13</f>
        <v>0</v>
      </c>
      <c r="G17" s="283" t="str">
        <f t="shared" si="3"/>
        <v>£ MM</v>
      </c>
      <c r="H17" s="283">
        <f t="shared" si="3"/>
        <v>521.27083333333326</v>
      </c>
      <c r="I17" s="283">
        <f t="shared" si="3"/>
        <v>0</v>
      </c>
      <c r="J17" s="283">
        <f t="shared" si="3"/>
        <v>0</v>
      </c>
      <c r="K17" s="283">
        <f t="shared" si="3"/>
        <v>0</v>
      </c>
      <c r="L17" s="283">
        <f t="shared" si="3"/>
        <v>0</v>
      </c>
      <c r="M17" s="283">
        <f t="shared" si="3"/>
        <v>0</v>
      </c>
      <c r="N17" s="283">
        <f t="shared" si="3"/>
        <v>0</v>
      </c>
      <c r="O17" s="283">
        <f t="shared" si="3"/>
        <v>0</v>
      </c>
      <c r="P17" s="283">
        <f t="shared" si="3"/>
        <v>0</v>
      </c>
      <c r="Q17" s="283">
        <f t="shared" si="3"/>
        <v>521.27083333333326</v>
      </c>
      <c r="R17" s="283">
        <f t="shared" si="3"/>
        <v>0</v>
      </c>
      <c r="S17" s="283">
        <f t="shared" si="3"/>
        <v>0</v>
      </c>
      <c r="T17" s="283">
        <f t="shared" si="3"/>
        <v>0</v>
      </c>
      <c r="U17" s="283">
        <f t="shared" si="3"/>
        <v>0</v>
      </c>
      <c r="V17" s="283">
        <f t="shared" si="3"/>
        <v>0</v>
      </c>
      <c r="W17" s="283">
        <f t="shared" si="3"/>
        <v>0</v>
      </c>
      <c r="X17" s="283">
        <f t="shared" si="3"/>
        <v>0</v>
      </c>
      <c r="Y17" s="283">
        <f t="shared" si="3"/>
        <v>0</v>
      </c>
      <c r="Z17" s="283">
        <f t="shared" si="3"/>
        <v>0</v>
      </c>
      <c r="AA17" s="283">
        <f t="shared" si="3"/>
        <v>0</v>
      </c>
      <c r="AB17" s="283">
        <f t="shared" si="3"/>
        <v>0</v>
      </c>
      <c r="AC17" s="283">
        <f t="shared" si="3"/>
        <v>0</v>
      </c>
      <c r="AD17" s="283">
        <f t="shared" si="3"/>
        <v>0</v>
      </c>
      <c r="AE17" s="283">
        <f t="shared" si="3"/>
        <v>0</v>
      </c>
      <c r="AF17" s="283">
        <f t="shared" si="3"/>
        <v>0</v>
      </c>
      <c r="AG17" s="283">
        <f t="shared" si="3"/>
        <v>0</v>
      </c>
      <c r="AH17" s="283">
        <f t="shared" si="3"/>
        <v>0</v>
      </c>
      <c r="AI17" s="283">
        <f t="shared" si="3"/>
        <v>0</v>
      </c>
      <c r="AJ17" s="283">
        <f t="shared" si="3"/>
        <v>0</v>
      </c>
      <c r="AK17" s="283">
        <f t="shared" si="3"/>
        <v>0</v>
      </c>
      <c r="AL17" s="283">
        <f t="shared" si="3"/>
        <v>0</v>
      </c>
      <c r="AM17" s="283">
        <f t="shared" si="3"/>
        <v>0</v>
      </c>
      <c r="AN17" s="283">
        <f t="shared" si="3"/>
        <v>0</v>
      </c>
      <c r="AO17" s="283">
        <f t="shared" si="3"/>
        <v>0</v>
      </c>
      <c r="AP17" s="283">
        <f t="shared" si="3"/>
        <v>0</v>
      </c>
      <c r="AQ17" s="283">
        <f t="shared" si="3"/>
        <v>0</v>
      </c>
      <c r="AR17" s="283">
        <f t="shared" si="3"/>
        <v>0</v>
      </c>
      <c r="AS17" s="283">
        <f t="shared" si="3"/>
        <v>0</v>
      </c>
      <c r="AT17" s="283">
        <f t="shared" si="3"/>
        <v>0</v>
      </c>
      <c r="AU17" s="283">
        <f t="shared" si="3"/>
        <v>0</v>
      </c>
      <c r="AV17" s="283">
        <f t="shared" si="3"/>
        <v>0</v>
      </c>
      <c r="AW17" s="283">
        <f t="shared" si="3"/>
        <v>0</v>
      </c>
      <c r="AX17" s="283">
        <f t="shared" si="3"/>
        <v>0</v>
      </c>
      <c r="AY17" s="283">
        <f t="shared" si="3"/>
        <v>0</v>
      </c>
      <c r="AZ17" s="283">
        <f t="shared" si="3"/>
        <v>0</v>
      </c>
      <c r="BA17" s="283">
        <f t="shared" si="3"/>
        <v>0</v>
      </c>
      <c r="BB17" s="283">
        <f t="shared" si="3"/>
        <v>0</v>
      </c>
      <c r="BC17" s="283">
        <f t="shared" si="3"/>
        <v>0</v>
      </c>
      <c r="BD17" s="283">
        <f t="shared" si="3"/>
        <v>0</v>
      </c>
      <c r="BE17" s="283">
        <f t="shared" si="3"/>
        <v>0</v>
      </c>
      <c r="BF17" s="283">
        <f t="shared" si="3"/>
        <v>0</v>
      </c>
      <c r="BG17" s="283">
        <f t="shared" si="3"/>
        <v>0</v>
      </c>
      <c r="BH17" s="283">
        <f t="shared" si="3"/>
        <v>0</v>
      </c>
      <c r="BI17" s="283">
        <f t="shared" si="3"/>
        <v>0</v>
      </c>
      <c r="BJ17" s="283">
        <f t="shared" si="3"/>
        <v>0</v>
      </c>
      <c r="BK17" s="283">
        <f t="shared" si="3"/>
        <v>0</v>
      </c>
      <c r="BL17" s="283">
        <f t="shared" si="3"/>
        <v>0</v>
      </c>
      <c r="BM17" s="283">
        <f t="shared" si="3"/>
        <v>0</v>
      </c>
      <c r="BN17" s="283">
        <f t="shared" si="3"/>
        <v>0</v>
      </c>
      <c r="BO17" s="283">
        <f t="shared" si="3"/>
        <v>0</v>
      </c>
      <c r="BP17" s="283">
        <f t="shared" si="3"/>
        <v>0</v>
      </c>
      <c r="BQ17" s="283">
        <f t="shared" si="3"/>
        <v>0</v>
      </c>
      <c r="BR17" s="283">
        <f t="shared" ref="BR17:CA17" si="4" xml:space="preserve"> BR$13</f>
        <v>0</v>
      </c>
      <c r="BS17" s="283">
        <f t="shared" si="4"/>
        <v>0</v>
      </c>
      <c r="BT17" s="283">
        <f t="shared" si="4"/>
        <v>0</v>
      </c>
      <c r="BU17" s="283">
        <f t="shared" si="4"/>
        <v>0</v>
      </c>
      <c r="BV17" s="283">
        <f t="shared" si="4"/>
        <v>0</v>
      </c>
      <c r="BW17" s="283">
        <f t="shared" si="4"/>
        <v>0</v>
      </c>
      <c r="BX17" s="283">
        <f t="shared" si="4"/>
        <v>0</v>
      </c>
      <c r="BY17" s="283">
        <f t="shared" si="4"/>
        <v>0</v>
      </c>
      <c r="BZ17" s="283">
        <f t="shared" si="4"/>
        <v>0</v>
      </c>
      <c r="CA17" s="283">
        <f t="shared" si="4"/>
        <v>0</v>
      </c>
    </row>
    <row r="18" spans="1:79" s="46" customFormat="1">
      <c r="A18" s="1"/>
      <c r="B18" s="1"/>
      <c r="C18" s="51"/>
      <c r="D18" s="123"/>
      <c r="E18" s="46" t="s">
        <v>417</v>
      </c>
      <c r="G18" s="46" t="s">
        <v>560</v>
      </c>
      <c r="H18" s="46">
        <f xml:space="preserve"> SUM(J18:CA18)</f>
        <v>521.27083333333326</v>
      </c>
      <c r="J18" s="89">
        <f xml:space="preserve"> SUMIF($J16:J16, J16 - $F15, $J17:J17)</f>
        <v>0</v>
      </c>
      <c r="K18" s="89">
        <f xml:space="preserve"> SUMIF($J16:K16, K16 - $F15, $J17:K17)</f>
        <v>0</v>
      </c>
      <c r="L18" s="89">
        <f xml:space="preserve"> SUMIF($J16:L16, L16 - $F15, $J17:L17)</f>
        <v>0</v>
      </c>
      <c r="M18" s="89">
        <f xml:space="preserve"> SUMIF($J16:M16, M16 - $F15, $J17:M17)</f>
        <v>0</v>
      </c>
      <c r="N18" s="89">
        <f xml:space="preserve"> SUMIF($J16:N16, N16 - $F15, $J17:N17)</f>
        <v>0</v>
      </c>
      <c r="O18" s="89">
        <f xml:space="preserve"> SUMIF($J16:O16, O16 - $F15, $J17:O17)</f>
        <v>0</v>
      </c>
      <c r="P18" s="89">
        <f xml:space="preserve"> SUMIF($J16:P16, P16 - $F15, $J17:P17)</f>
        <v>0</v>
      </c>
      <c r="Q18" s="89">
        <f xml:space="preserve"> SUMIF($J16:Q16, Q16 - $F15, $J17:Q17)</f>
        <v>0</v>
      </c>
      <c r="R18" s="89">
        <f xml:space="preserve"> SUMIF($J16:R16, R16 - $F15, $J17:R17)</f>
        <v>0</v>
      </c>
      <c r="S18" s="89">
        <f xml:space="preserve"> SUMIF($J16:S16, S16 - $F15, $J17:S17)</f>
        <v>0</v>
      </c>
      <c r="T18" s="89">
        <f xml:space="preserve"> SUMIF($J16:T16, T16 - $F15, $J17:T17)</f>
        <v>0</v>
      </c>
      <c r="U18" s="89">
        <f xml:space="preserve"> SUMIF($J16:U16, U16 - $F15, $J17:U17)</f>
        <v>0</v>
      </c>
      <c r="V18" s="89">
        <f xml:space="preserve"> SUMIF($J16:V16, V16 - $F15, $J17:V17)</f>
        <v>0</v>
      </c>
      <c r="W18" s="89">
        <f xml:space="preserve"> SUMIF($J16:W16, W16 - $F15, $J17:W17)</f>
        <v>0</v>
      </c>
      <c r="X18" s="89">
        <f xml:space="preserve"> SUMIF($J16:X16, X16 - $F15, $J17:X17)</f>
        <v>0</v>
      </c>
      <c r="Y18" s="89">
        <f xml:space="preserve"> SUMIF($J16:Y16, Y16 - $F15, $J17:Y17)</f>
        <v>0</v>
      </c>
      <c r="Z18" s="89">
        <f xml:space="preserve"> SUMIF($J16:Z16, Z16 - $F15, $J17:Z17)</f>
        <v>0</v>
      </c>
      <c r="AA18" s="89">
        <f xml:space="preserve"> SUMIF($J16:AA16, AA16 - $F15, $J17:AA17)</f>
        <v>0</v>
      </c>
      <c r="AB18" s="89">
        <f xml:space="preserve"> SUMIF($J16:AB16, AB16 - $F15, $J17:AB17)</f>
        <v>0</v>
      </c>
      <c r="AC18" s="89">
        <f xml:space="preserve"> SUMIF($J16:AC16, AC16 - $F15, $J17:AC17)</f>
        <v>0</v>
      </c>
      <c r="AD18" s="89">
        <f xml:space="preserve"> SUMIF($J16:AD16, AD16 - $F15, $J17:AD17)</f>
        <v>0</v>
      </c>
      <c r="AE18" s="89">
        <f xml:space="preserve"> SUMIF($J16:AE16, AE16 - $F15, $J17:AE17)</f>
        <v>0</v>
      </c>
      <c r="AF18" s="89">
        <f xml:space="preserve"> SUMIF($J16:AF16, AF16 - $F15, $J17:AF17)</f>
        <v>0</v>
      </c>
      <c r="AG18" s="89">
        <f xml:space="preserve"> SUMIF($J16:AG16, AG16 - $F15, $J17:AG17)</f>
        <v>0</v>
      </c>
      <c r="AH18" s="89">
        <f xml:space="preserve"> SUMIF($J16:AH16, AH16 - $F15, $J17:AH17)</f>
        <v>0</v>
      </c>
      <c r="AI18" s="89">
        <f xml:space="preserve"> SUMIF($J16:AI16, AI16 - $F15, $J17:AI17)</f>
        <v>0</v>
      </c>
      <c r="AJ18" s="89">
        <f xml:space="preserve"> SUMIF($J16:AJ16, AJ16 - $F15, $J17:AJ17)</f>
        <v>0</v>
      </c>
      <c r="AK18" s="89">
        <f xml:space="preserve"> SUMIF($J16:AK16, AK16 - $F15, $J17:AK17)</f>
        <v>521.27083333333326</v>
      </c>
      <c r="AL18" s="89">
        <f xml:space="preserve"> SUMIF($J16:AL16, AL16 - $F15, $J17:AL17)</f>
        <v>0</v>
      </c>
      <c r="AM18" s="89">
        <f xml:space="preserve"> SUMIF($J16:AM16, AM16 - $F15, $J17:AM17)</f>
        <v>0</v>
      </c>
      <c r="AN18" s="89">
        <f xml:space="preserve"> SUMIF($J16:AN16, AN16 - $F15, $J17:AN17)</f>
        <v>0</v>
      </c>
      <c r="AO18" s="89">
        <f xml:space="preserve"> SUMIF($J16:AO16, AO16 - $F15, $J17:AO17)</f>
        <v>0</v>
      </c>
      <c r="AP18" s="89">
        <f xml:space="preserve"> SUMIF($J16:AP16, AP16 - $F15, $J17:AP17)</f>
        <v>0</v>
      </c>
      <c r="AQ18" s="89">
        <f xml:space="preserve"> SUMIF($J16:AQ16, AQ16 - $F15, $J17:AQ17)</f>
        <v>0</v>
      </c>
      <c r="AR18" s="89">
        <f xml:space="preserve"> SUMIF($J16:AR16, AR16 - $F15, $J17:AR17)</f>
        <v>0</v>
      </c>
      <c r="AS18" s="89">
        <f xml:space="preserve"> SUMIF($J16:AS16, AS16 - $F15, $J17:AS17)</f>
        <v>0</v>
      </c>
      <c r="AT18" s="89">
        <f xml:space="preserve"> SUMIF($J16:AT16, AT16 - $F15, $J17:AT17)</f>
        <v>0</v>
      </c>
      <c r="AU18" s="89">
        <f xml:space="preserve"> SUMIF($J16:AU16, AU16 - $F15, $J17:AU17)</f>
        <v>0</v>
      </c>
      <c r="AV18" s="89">
        <f xml:space="preserve"> SUMIF($J16:AV16, AV16 - $F15, $J17:AV17)</f>
        <v>0</v>
      </c>
      <c r="AW18" s="89">
        <f xml:space="preserve"> SUMIF($J16:AW16, AW16 - $F15, $J17:AW17)</f>
        <v>0</v>
      </c>
      <c r="AX18" s="89">
        <f xml:space="preserve"> SUMIF($J16:AX16, AX16 - $F15, $J17:AX17)</f>
        <v>0</v>
      </c>
      <c r="AY18" s="89">
        <f xml:space="preserve"> SUMIF($J16:AY16, AY16 - $F15, $J17:AY17)</f>
        <v>0</v>
      </c>
      <c r="AZ18" s="89">
        <f xml:space="preserve"> SUMIF($J16:AZ16, AZ16 - $F15, $J17:AZ17)</f>
        <v>0</v>
      </c>
      <c r="BA18" s="89">
        <f xml:space="preserve"> SUMIF($J16:BA16, BA16 - $F15, $J17:BA17)</f>
        <v>0</v>
      </c>
      <c r="BB18" s="89">
        <f xml:space="preserve"> SUMIF($J16:BB16, BB16 - $F15, $J17:BB17)</f>
        <v>0</v>
      </c>
      <c r="BC18" s="89">
        <f xml:space="preserve"> SUMIF($J16:BC16, BC16 - $F15, $J17:BC17)</f>
        <v>0</v>
      </c>
      <c r="BD18" s="89">
        <f xml:space="preserve"> SUMIF($J16:BD16, BD16 - $F15, $J17:BD17)</f>
        <v>0</v>
      </c>
      <c r="BE18" s="89">
        <f xml:space="preserve"> SUMIF($J16:BE16, BE16 - $F15, $J17:BE17)</f>
        <v>0</v>
      </c>
      <c r="BF18" s="89">
        <f xml:space="preserve"> SUMIF($J16:BF16, BF16 - $F15, $J17:BF17)</f>
        <v>0</v>
      </c>
      <c r="BG18" s="89">
        <f xml:space="preserve"> SUMIF($J16:BG16, BG16 - $F15, $J17:BG17)</f>
        <v>0</v>
      </c>
      <c r="BH18" s="89">
        <f xml:space="preserve"> SUMIF($J16:BH16, BH16 - $F15, $J17:BH17)</f>
        <v>0</v>
      </c>
      <c r="BI18" s="89">
        <f xml:space="preserve"> SUMIF($J16:BI16, BI16 - $F15, $J17:BI17)</f>
        <v>0</v>
      </c>
      <c r="BJ18" s="89">
        <f xml:space="preserve"> SUMIF($J16:BJ16, BJ16 - $F15, $J17:BJ17)</f>
        <v>0</v>
      </c>
      <c r="BK18" s="89">
        <f xml:space="preserve"> SUMIF($J16:BK16, BK16 - $F15, $J17:BK17)</f>
        <v>0</v>
      </c>
      <c r="BL18" s="89">
        <f xml:space="preserve"> SUMIF($J16:BL16, BL16 - $F15, $J17:BL17)</f>
        <v>0</v>
      </c>
      <c r="BM18" s="89">
        <f xml:space="preserve"> SUMIF($J16:BM16, BM16 - $F15, $J17:BM17)</f>
        <v>0</v>
      </c>
      <c r="BN18" s="89">
        <f xml:space="preserve"> SUMIF($J16:BN16, BN16 - $F15, $J17:BN17)</f>
        <v>0</v>
      </c>
      <c r="BO18" s="89">
        <f xml:space="preserve"> SUMIF($J16:BO16, BO16 - $F15, $J17:BO17)</f>
        <v>0</v>
      </c>
      <c r="BP18" s="89">
        <f xml:space="preserve"> SUMIF($J16:BP16, BP16 - $F15, $J17:BP17)</f>
        <v>0</v>
      </c>
      <c r="BQ18" s="89">
        <f xml:space="preserve"> SUMIF($J16:BQ16, BQ16 - $F15, $J17:BQ17)</f>
        <v>0</v>
      </c>
      <c r="BR18" s="89">
        <f xml:space="preserve"> SUMIF($J16:BR16, BR16 - $F15, $J17:BR17)</f>
        <v>0</v>
      </c>
      <c r="BS18" s="89">
        <f xml:space="preserve"> SUMIF($J16:BS16, BS16 - $F15, $J17:BS17)</f>
        <v>0</v>
      </c>
      <c r="BT18" s="89">
        <f xml:space="preserve"> SUMIF($J16:BT16, BT16 - $F15, $J17:BT17)</f>
        <v>0</v>
      </c>
      <c r="BU18" s="89">
        <f xml:space="preserve"> SUMIF($J16:BU16, BU16 - $F15, $J17:BU17)</f>
        <v>0</v>
      </c>
      <c r="BV18" s="89">
        <f xml:space="preserve"> SUMIF($J16:BV16, BV16 - $F15, $J17:BV17)</f>
        <v>0</v>
      </c>
      <c r="BW18" s="89">
        <f xml:space="preserve"> SUMIF($J16:BW16, BW16 - $F15, $J17:BW17)</f>
        <v>0</v>
      </c>
      <c r="BX18" s="89">
        <f xml:space="preserve"> SUMIF($J16:BX16, BX16 - $F15, $J17:BX17)</f>
        <v>0</v>
      </c>
      <c r="BY18" s="89">
        <f xml:space="preserve"> SUMIF($J16:BY16, BY16 - $F15, $J17:BY17)</f>
        <v>0</v>
      </c>
      <c r="BZ18" s="89">
        <f xml:space="preserve"> SUMIF($J16:BZ16, BZ16 - $F15, $J17:BZ17)</f>
        <v>0</v>
      </c>
      <c r="CA18" s="89">
        <f xml:space="preserve"> SUMIF($J16:CA16, CA16 - $F15, $J17:CA17)</f>
        <v>0</v>
      </c>
    </row>
    <row r="20" spans="1:79">
      <c r="B20" s="1" t="s">
        <v>454</v>
      </c>
    </row>
    <row r="21" spans="1:79" s="372" customFormat="1">
      <c r="A21" s="321"/>
      <c r="B21" s="322"/>
      <c r="C21" s="331"/>
      <c r="D21" s="371"/>
      <c r="E21" s="372" t="s">
        <v>442</v>
      </c>
      <c r="G21" s="372" t="s">
        <v>560</v>
      </c>
      <c r="J21" s="372">
        <f xml:space="preserve"> I24</f>
        <v>0</v>
      </c>
      <c r="K21" s="372">
        <f t="shared" ref="K21:BV21" si="5" xml:space="preserve"> J24</f>
        <v>0</v>
      </c>
      <c r="L21" s="372">
        <f t="shared" si="5"/>
        <v>0</v>
      </c>
      <c r="M21" s="372">
        <f t="shared" si="5"/>
        <v>0</v>
      </c>
      <c r="N21" s="372">
        <f t="shared" si="5"/>
        <v>0</v>
      </c>
      <c r="O21" s="372">
        <f t="shared" si="5"/>
        <v>0</v>
      </c>
      <c r="P21" s="372">
        <f t="shared" si="5"/>
        <v>173.51598719186759</v>
      </c>
      <c r="Q21" s="372">
        <f t="shared" si="5"/>
        <v>347.39341026260041</v>
      </c>
      <c r="R21" s="372">
        <f t="shared" si="5"/>
        <v>521.27083333333326</v>
      </c>
      <c r="S21" s="372">
        <f t="shared" si="5"/>
        <v>521.27083333333326</v>
      </c>
      <c r="T21" s="372">
        <f t="shared" si="5"/>
        <v>521.27083333333326</v>
      </c>
      <c r="U21" s="372">
        <f t="shared" si="5"/>
        <v>521.27083333333326</v>
      </c>
      <c r="V21" s="372">
        <f t="shared" si="5"/>
        <v>521.27083333333326</v>
      </c>
      <c r="W21" s="372">
        <f t="shared" si="5"/>
        <v>521.27083333333326</v>
      </c>
      <c r="X21" s="372">
        <f t="shared" si="5"/>
        <v>521.27083333333326</v>
      </c>
      <c r="Y21" s="372">
        <f t="shared" si="5"/>
        <v>521.27083333333326</v>
      </c>
      <c r="Z21" s="372">
        <f t="shared" si="5"/>
        <v>521.27083333333326</v>
      </c>
      <c r="AA21" s="372">
        <f t="shared" si="5"/>
        <v>521.27083333333326</v>
      </c>
      <c r="AB21" s="372">
        <f t="shared" si="5"/>
        <v>521.27083333333326</v>
      </c>
      <c r="AC21" s="372">
        <f t="shared" si="5"/>
        <v>521.27083333333326</v>
      </c>
      <c r="AD21" s="372">
        <f t="shared" si="5"/>
        <v>521.27083333333326</v>
      </c>
      <c r="AE21" s="372">
        <f t="shared" si="5"/>
        <v>521.27083333333326</v>
      </c>
      <c r="AF21" s="372">
        <f t="shared" si="5"/>
        <v>521.27083333333326</v>
      </c>
      <c r="AG21" s="372">
        <f t="shared" si="5"/>
        <v>521.27083333333326</v>
      </c>
      <c r="AH21" s="372">
        <f t="shared" si="5"/>
        <v>521.27083333333326</v>
      </c>
      <c r="AI21" s="372">
        <f t="shared" si="5"/>
        <v>521.27083333333326</v>
      </c>
      <c r="AJ21" s="372">
        <f t="shared" si="5"/>
        <v>521.27083333333326</v>
      </c>
      <c r="AK21" s="372">
        <f t="shared" si="5"/>
        <v>521.27083333333326</v>
      </c>
      <c r="AL21" s="372">
        <f t="shared" si="5"/>
        <v>0</v>
      </c>
      <c r="AM21" s="372">
        <f t="shared" si="5"/>
        <v>0</v>
      </c>
      <c r="AN21" s="372">
        <f t="shared" si="5"/>
        <v>0</v>
      </c>
      <c r="AO21" s="372">
        <f t="shared" si="5"/>
        <v>0</v>
      </c>
      <c r="AP21" s="372">
        <f t="shared" si="5"/>
        <v>0</v>
      </c>
      <c r="AQ21" s="372">
        <f t="shared" si="5"/>
        <v>0</v>
      </c>
      <c r="AR21" s="372">
        <f t="shared" si="5"/>
        <v>0</v>
      </c>
      <c r="AS21" s="372">
        <f t="shared" si="5"/>
        <v>0</v>
      </c>
      <c r="AT21" s="372">
        <f t="shared" si="5"/>
        <v>0</v>
      </c>
      <c r="AU21" s="372">
        <f t="shared" si="5"/>
        <v>0</v>
      </c>
      <c r="AV21" s="372">
        <f t="shared" si="5"/>
        <v>0</v>
      </c>
      <c r="AW21" s="372">
        <f t="shared" si="5"/>
        <v>0</v>
      </c>
      <c r="AX21" s="372">
        <f t="shared" si="5"/>
        <v>0</v>
      </c>
      <c r="AY21" s="372">
        <f t="shared" si="5"/>
        <v>0</v>
      </c>
      <c r="AZ21" s="372">
        <f t="shared" si="5"/>
        <v>0</v>
      </c>
      <c r="BA21" s="372">
        <f t="shared" si="5"/>
        <v>0</v>
      </c>
      <c r="BB21" s="372">
        <f t="shared" si="5"/>
        <v>0</v>
      </c>
      <c r="BC21" s="372">
        <f t="shared" si="5"/>
        <v>0</v>
      </c>
      <c r="BD21" s="372">
        <f t="shared" si="5"/>
        <v>0</v>
      </c>
      <c r="BE21" s="372">
        <f t="shared" si="5"/>
        <v>0</v>
      </c>
      <c r="BF21" s="372">
        <f t="shared" si="5"/>
        <v>0</v>
      </c>
      <c r="BG21" s="372">
        <f t="shared" si="5"/>
        <v>0</v>
      </c>
      <c r="BH21" s="372">
        <f t="shared" si="5"/>
        <v>0</v>
      </c>
      <c r="BI21" s="372">
        <f t="shared" si="5"/>
        <v>0</v>
      </c>
      <c r="BJ21" s="372">
        <f t="shared" si="5"/>
        <v>0</v>
      </c>
      <c r="BK21" s="372">
        <f t="shared" si="5"/>
        <v>0</v>
      </c>
      <c r="BL21" s="372">
        <f t="shared" si="5"/>
        <v>0</v>
      </c>
      <c r="BM21" s="372">
        <f t="shared" si="5"/>
        <v>0</v>
      </c>
      <c r="BN21" s="372">
        <f t="shared" si="5"/>
        <v>0</v>
      </c>
      <c r="BO21" s="372">
        <f t="shared" si="5"/>
        <v>0</v>
      </c>
      <c r="BP21" s="372">
        <f t="shared" si="5"/>
        <v>0</v>
      </c>
      <c r="BQ21" s="372">
        <f t="shared" si="5"/>
        <v>0</v>
      </c>
      <c r="BR21" s="372">
        <f t="shared" si="5"/>
        <v>0</v>
      </c>
      <c r="BS21" s="372">
        <f t="shared" si="5"/>
        <v>0</v>
      </c>
      <c r="BT21" s="372">
        <f t="shared" si="5"/>
        <v>0</v>
      </c>
      <c r="BU21" s="372">
        <f t="shared" si="5"/>
        <v>0</v>
      </c>
      <c r="BV21" s="372">
        <f t="shared" si="5"/>
        <v>0</v>
      </c>
      <c r="BW21" s="372">
        <f xml:space="preserve"> BV24</f>
        <v>0</v>
      </c>
      <c r="BX21" s="372">
        <f xml:space="preserve"> BW24</f>
        <v>0</v>
      </c>
      <c r="BY21" s="372">
        <f xml:space="preserve"> BX24</f>
        <v>0</v>
      </c>
      <c r="BZ21" s="372">
        <f xml:space="preserve"> BY24</f>
        <v>0</v>
      </c>
      <c r="CA21" s="372">
        <f xml:space="preserve"> BZ24</f>
        <v>0</v>
      </c>
    </row>
    <row r="22" spans="1:79" s="8" customFormat="1">
      <c r="A22" s="5"/>
      <c r="B22" s="45"/>
      <c r="C22" s="54"/>
      <c r="D22" s="7" t="s">
        <v>21</v>
      </c>
      <c r="E22" s="310" t="str">
        <f xml:space="preserve"> Capex!E$96</f>
        <v>Capital expenditure POS</v>
      </c>
      <c r="F22" s="310">
        <f xml:space="preserve"> Capex!F$96</f>
        <v>0</v>
      </c>
      <c r="G22" s="310" t="str">
        <f xml:space="preserve"> Capex!G$96</f>
        <v>£ MM</v>
      </c>
      <c r="H22" s="310">
        <f xml:space="preserve"> Capex!H$96</f>
        <v>521.27083333333326</v>
      </c>
      <c r="I22" s="310">
        <f xml:space="preserve"> Capex!I$96</f>
        <v>0</v>
      </c>
      <c r="J22" s="310">
        <f xml:space="preserve"> Capex!J$96</f>
        <v>0</v>
      </c>
      <c r="K22" s="310">
        <f xml:space="preserve"> Capex!K$96</f>
        <v>0</v>
      </c>
      <c r="L22" s="310">
        <f xml:space="preserve"> Capex!L$96</f>
        <v>0</v>
      </c>
      <c r="M22" s="310">
        <f xml:space="preserve"> Capex!M$96</f>
        <v>0</v>
      </c>
      <c r="N22" s="310">
        <f xml:space="preserve"> Capex!N$96</f>
        <v>0</v>
      </c>
      <c r="O22" s="310">
        <f xml:space="preserve"> Capex!O$96</f>
        <v>173.51598719186759</v>
      </c>
      <c r="P22" s="310">
        <f xml:space="preserve"> Capex!P$96</f>
        <v>173.87742307073282</v>
      </c>
      <c r="Q22" s="310">
        <f xml:space="preserve"> Capex!Q$96</f>
        <v>173.87742307073285</v>
      </c>
      <c r="R22" s="310">
        <f xml:space="preserve"> Capex!R$96</f>
        <v>0</v>
      </c>
      <c r="S22" s="310">
        <f xml:space="preserve"> Capex!S$96</f>
        <v>0</v>
      </c>
      <c r="T22" s="310">
        <f xml:space="preserve"> Capex!T$96</f>
        <v>0</v>
      </c>
      <c r="U22" s="310">
        <f xml:space="preserve"> Capex!U$96</f>
        <v>0</v>
      </c>
      <c r="V22" s="310">
        <f xml:space="preserve"> Capex!V$96</f>
        <v>0</v>
      </c>
      <c r="W22" s="310">
        <f xml:space="preserve"> Capex!W$96</f>
        <v>0</v>
      </c>
      <c r="X22" s="310">
        <f xml:space="preserve"> Capex!X$96</f>
        <v>0</v>
      </c>
      <c r="Y22" s="310">
        <f xml:space="preserve"> Capex!Y$96</f>
        <v>0</v>
      </c>
      <c r="Z22" s="310">
        <f xml:space="preserve"> Capex!Z$96</f>
        <v>0</v>
      </c>
      <c r="AA22" s="310">
        <f xml:space="preserve"> Capex!AA$96</f>
        <v>0</v>
      </c>
      <c r="AB22" s="310">
        <f xml:space="preserve"> Capex!AB$96</f>
        <v>0</v>
      </c>
      <c r="AC22" s="310">
        <f xml:space="preserve"> Capex!AC$96</f>
        <v>0</v>
      </c>
      <c r="AD22" s="310">
        <f xml:space="preserve"> Capex!AD$96</f>
        <v>0</v>
      </c>
      <c r="AE22" s="310">
        <f xml:space="preserve"> Capex!AE$96</f>
        <v>0</v>
      </c>
      <c r="AF22" s="310">
        <f xml:space="preserve"> Capex!AF$96</f>
        <v>0</v>
      </c>
      <c r="AG22" s="310">
        <f xml:space="preserve"> Capex!AG$96</f>
        <v>0</v>
      </c>
      <c r="AH22" s="310">
        <f xml:space="preserve"> Capex!AH$96</f>
        <v>0</v>
      </c>
      <c r="AI22" s="310">
        <f xml:space="preserve"> Capex!AI$96</f>
        <v>0</v>
      </c>
      <c r="AJ22" s="310">
        <f xml:space="preserve"> Capex!AJ$96</f>
        <v>0</v>
      </c>
      <c r="AK22" s="310">
        <f xml:space="preserve"> Capex!AK$96</f>
        <v>0</v>
      </c>
      <c r="AL22" s="310">
        <f xml:space="preserve"> Capex!AL$96</f>
        <v>0</v>
      </c>
      <c r="AM22" s="310">
        <f xml:space="preserve"> Capex!AM$96</f>
        <v>0</v>
      </c>
      <c r="AN22" s="310">
        <f xml:space="preserve"> Capex!AN$96</f>
        <v>0</v>
      </c>
      <c r="AO22" s="310">
        <f xml:space="preserve"> Capex!AO$96</f>
        <v>0</v>
      </c>
      <c r="AP22" s="310">
        <f xml:space="preserve"> Capex!AP$96</f>
        <v>0</v>
      </c>
      <c r="AQ22" s="310">
        <f xml:space="preserve"> Capex!AQ$96</f>
        <v>0</v>
      </c>
      <c r="AR22" s="310">
        <f xml:space="preserve"> Capex!AR$96</f>
        <v>0</v>
      </c>
      <c r="AS22" s="310">
        <f xml:space="preserve"> Capex!AS$96</f>
        <v>0</v>
      </c>
      <c r="AT22" s="310">
        <f xml:space="preserve"> Capex!AT$96</f>
        <v>0</v>
      </c>
      <c r="AU22" s="310">
        <f xml:space="preserve"> Capex!AU$96</f>
        <v>0</v>
      </c>
      <c r="AV22" s="310">
        <f xml:space="preserve"> Capex!AV$96</f>
        <v>0</v>
      </c>
      <c r="AW22" s="310">
        <f xml:space="preserve"> Capex!AW$96</f>
        <v>0</v>
      </c>
      <c r="AX22" s="310">
        <f xml:space="preserve"> Capex!AX$96</f>
        <v>0</v>
      </c>
      <c r="AY22" s="310">
        <f xml:space="preserve"> Capex!AY$96</f>
        <v>0</v>
      </c>
      <c r="AZ22" s="310">
        <f xml:space="preserve"> Capex!AZ$96</f>
        <v>0</v>
      </c>
      <c r="BA22" s="310">
        <f xml:space="preserve"> Capex!BA$96</f>
        <v>0</v>
      </c>
      <c r="BB22" s="310">
        <f xml:space="preserve"> Capex!BB$96</f>
        <v>0</v>
      </c>
      <c r="BC22" s="310">
        <f xml:space="preserve"> Capex!BC$96</f>
        <v>0</v>
      </c>
      <c r="BD22" s="310">
        <f xml:space="preserve"> Capex!BD$96</f>
        <v>0</v>
      </c>
      <c r="BE22" s="310">
        <f xml:space="preserve"> Capex!BE$96</f>
        <v>0</v>
      </c>
      <c r="BF22" s="310">
        <f xml:space="preserve"> Capex!BF$96</f>
        <v>0</v>
      </c>
      <c r="BG22" s="310">
        <f xml:space="preserve"> Capex!BG$96</f>
        <v>0</v>
      </c>
      <c r="BH22" s="310">
        <f xml:space="preserve"> Capex!BH$96</f>
        <v>0</v>
      </c>
      <c r="BI22" s="310">
        <f xml:space="preserve"> Capex!BI$96</f>
        <v>0</v>
      </c>
      <c r="BJ22" s="310">
        <f xml:space="preserve"> Capex!BJ$96</f>
        <v>0</v>
      </c>
      <c r="BK22" s="310">
        <f xml:space="preserve"> Capex!BK$96</f>
        <v>0</v>
      </c>
      <c r="BL22" s="310">
        <f xml:space="preserve"> Capex!BL$96</f>
        <v>0</v>
      </c>
      <c r="BM22" s="310">
        <f xml:space="preserve"> Capex!BM$96</f>
        <v>0</v>
      </c>
      <c r="BN22" s="310">
        <f xml:space="preserve"> Capex!BN$96</f>
        <v>0</v>
      </c>
      <c r="BO22" s="310">
        <f xml:space="preserve"> Capex!BO$96</f>
        <v>0</v>
      </c>
      <c r="BP22" s="310">
        <f xml:space="preserve"> Capex!BP$96</f>
        <v>0</v>
      </c>
      <c r="BQ22" s="310">
        <f xml:space="preserve"> Capex!BQ$96</f>
        <v>0</v>
      </c>
      <c r="BR22" s="310">
        <f xml:space="preserve"> Capex!BR$96</f>
        <v>0</v>
      </c>
      <c r="BS22" s="310">
        <f xml:space="preserve"> Capex!BS$96</f>
        <v>0</v>
      </c>
      <c r="BT22" s="310">
        <f xml:space="preserve"> Capex!BT$96</f>
        <v>0</v>
      </c>
      <c r="BU22" s="310">
        <f xml:space="preserve"> Capex!BU$96</f>
        <v>0</v>
      </c>
      <c r="BV22" s="310">
        <f xml:space="preserve"> Capex!BV$96</f>
        <v>0</v>
      </c>
      <c r="BW22" s="310">
        <f xml:space="preserve"> Capex!BW$96</f>
        <v>0</v>
      </c>
      <c r="BX22" s="310">
        <f xml:space="preserve"> Capex!BX$96</f>
        <v>0</v>
      </c>
      <c r="BY22" s="310">
        <f xml:space="preserve"> Capex!BY$96</f>
        <v>0</v>
      </c>
      <c r="BZ22" s="310">
        <f xml:space="preserve"> Capex!BZ$96</f>
        <v>0</v>
      </c>
      <c r="CA22" s="310">
        <f xml:space="preserve"> Capex!CA$96</f>
        <v>0</v>
      </c>
    </row>
    <row r="23" spans="1:79" s="8" customFormat="1">
      <c r="A23" s="5"/>
      <c r="B23" s="45"/>
      <c r="C23" s="54"/>
      <c r="D23" s="7" t="s">
        <v>108</v>
      </c>
      <c r="E23" s="325" t="str">
        <f xml:space="preserve"> E$18</f>
        <v>Fixed asset depreciable basis reduction</v>
      </c>
      <c r="F23" s="325">
        <f t="shared" ref="F23:BQ23" si="6" xml:space="preserve"> F$18</f>
        <v>0</v>
      </c>
      <c r="G23" s="325" t="str">
        <f t="shared" si="6"/>
        <v>£ MM</v>
      </c>
      <c r="H23" s="325">
        <f t="shared" si="6"/>
        <v>521.27083333333326</v>
      </c>
      <c r="I23" s="325">
        <f t="shared" si="6"/>
        <v>0</v>
      </c>
      <c r="J23" s="325">
        <f t="shared" si="6"/>
        <v>0</v>
      </c>
      <c r="K23" s="325">
        <f t="shared" si="6"/>
        <v>0</v>
      </c>
      <c r="L23" s="325">
        <f t="shared" si="6"/>
        <v>0</v>
      </c>
      <c r="M23" s="325">
        <f t="shared" si="6"/>
        <v>0</v>
      </c>
      <c r="N23" s="325">
        <f t="shared" si="6"/>
        <v>0</v>
      </c>
      <c r="O23" s="325">
        <f t="shared" si="6"/>
        <v>0</v>
      </c>
      <c r="P23" s="325">
        <f t="shared" si="6"/>
        <v>0</v>
      </c>
      <c r="Q23" s="325">
        <f t="shared" si="6"/>
        <v>0</v>
      </c>
      <c r="R23" s="325">
        <f t="shared" si="6"/>
        <v>0</v>
      </c>
      <c r="S23" s="325">
        <f t="shared" si="6"/>
        <v>0</v>
      </c>
      <c r="T23" s="325">
        <f t="shared" si="6"/>
        <v>0</v>
      </c>
      <c r="U23" s="325">
        <f t="shared" si="6"/>
        <v>0</v>
      </c>
      <c r="V23" s="325">
        <f t="shared" si="6"/>
        <v>0</v>
      </c>
      <c r="W23" s="325">
        <f t="shared" si="6"/>
        <v>0</v>
      </c>
      <c r="X23" s="325">
        <f t="shared" si="6"/>
        <v>0</v>
      </c>
      <c r="Y23" s="325">
        <f t="shared" si="6"/>
        <v>0</v>
      </c>
      <c r="Z23" s="325">
        <f t="shared" si="6"/>
        <v>0</v>
      </c>
      <c r="AA23" s="325">
        <f t="shared" si="6"/>
        <v>0</v>
      </c>
      <c r="AB23" s="325">
        <f t="shared" si="6"/>
        <v>0</v>
      </c>
      <c r="AC23" s="325">
        <f t="shared" si="6"/>
        <v>0</v>
      </c>
      <c r="AD23" s="325">
        <f t="shared" si="6"/>
        <v>0</v>
      </c>
      <c r="AE23" s="325">
        <f t="shared" si="6"/>
        <v>0</v>
      </c>
      <c r="AF23" s="325">
        <f t="shared" si="6"/>
        <v>0</v>
      </c>
      <c r="AG23" s="325">
        <f t="shared" si="6"/>
        <v>0</v>
      </c>
      <c r="AH23" s="325">
        <f t="shared" si="6"/>
        <v>0</v>
      </c>
      <c r="AI23" s="325">
        <f t="shared" si="6"/>
        <v>0</v>
      </c>
      <c r="AJ23" s="325">
        <f t="shared" si="6"/>
        <v>0</v>
      </c>
      <c r="AK23" s="325">
        <f t="shared" si="6"/>
        <v>521.27083333333326</v>
      </c>
      <c r="AL23" s="325">
        <f t="shared" si="6"/>
        <v>0</v>
      </c>
      <c r="AM23" s="325">
        <f t="shared" si="6"/>
        <v>0</v>
      </c>
      <c r="AN23" s="325">
        <f t="shared" si="6"/>
        <v>0</v>
      </c>
      <c r="AO23" s="325">
        <f t="shared" si="6"/>
        <v>0</v>
      </c>
      <c r="AP23" s="325">
        <f t="shared" si="6"/>
        <v>0</v>
      </c>
      <c r="AQ23" s="325">
        <f t="shared" si="6"/>
        <v>0</v>
      </c>
      <c r="AR23" s="325">
        <f t="shared" si="6"/>
        <v>0</v>
      </c>
      <c r="AS23" s="325">
        <f t="shared" si="6"/>
        <v>0</v>
      </c>
      <c r="AT23" s="325">
        <f t="shared" si="6"/>
        <v>0</v>
      </c>
      <c r="AU23" s="325">
        <f t="shared" si="6"/>
        <v>0</v>
      </c>
      <c r="AV23" s="325">
        <f t="shared" si="6"/>
        <v>0</v>
      </c>
      <c r="AW23" s="325">
        <f t="shared" si="6"/>
        <v>0</v>
      </c>
      <c r="AX23" s="325">
        <f t="shared" si="6"/>
        <v>0</v>
      </c>
      <c r="AY23" s="325">
        <f t="shared" si="6"/>
        <v>0</v>
      </c>
      <c r="AZ23" s="325">
        <f t="shared" si="6"/>
        <v>0</v>
      </c>
      <c r="BA23" s="325">
        <f t="shared" si="6"/>
        <v>0</v>
      </c>
      <c r="BB23" s="325">
        <f t="shared" si="6"/>
        <v>0</v>
      </c>
      <c r="BC23" s="325">
        <f t="shared" si="6"/>
        <v>0</v>
      </c>
      <c r="BD23" s="325">
        <f t="shared" si="6"/>
        <v>0</v>
      </c>
      <c r="BE23" s="325">
        <f t="shared" si="6"/>
        <v>0</v>
      </c>
      <c r="BF23" s="325">
        <f t="shared" si="6"/>
        <v>0</v>
      </c>
      <c r="BG23" s="325">
        <f t="shared" si="6"/>
        <v>0</v>
      </c>
      <c r="BH23" s="325">
        <f t="shared" si="6"/>
        <v>0</v>
      </c>
      <c r="BI23" s="325">
        <f t="shared" si="6"/>
        <v>0</v>
      </c>
      <c r="BJ23" s="325">
        <f t="shared" si="6"/>
        <v>0</v>
      </c>
      <c r="BK23" s="325">
        <f t="shared" si="6"/>
        <v>0</v>
      </c>
      <c r="BL23" s="325">
        <f t="shared" si="6"/>
        <v>0</v>
      </c>
      <c r="BM23" s="325">
        <f t="shared" si="6"/>
        <v>0</v>
      </c>
      <c r="BN23" s="325">
        <f t="shared" si="6"/>
        <v>0</v>
      </c>
      <c r="BO23" s="325">
        <f t="shared" si="6"/>
        <v>0</v>
      </c>
      <c r="BP23" s="325">
        <f t="shared" si="6"/>
        <v>0</v>
      </c>
      <c r="BQ23" s="325">
        <f t="shared" si="6"/>
        <v>0</v>
      </c>
      <c r="BR23" s="325">
        <f t="shared" ref="BR23:CA23" si="7" xml:space="preserve"> BR$18</f>
        <v>0</v>
      </c>
      <c r="BS23" s="325">
        <f t="shared" si="7"/>
        <v>0</v>
      </c>
      <c r="BT23" s="325">
        <f t="shared" si="7"/>
        <v>0</v>
      </c>
      <c r="BU23" s="325">
        <f t="shared" si="7"/>
        <v>0</v>
      </c>
      <c r="BV23" s="325">
        <f t="shared" si="7"/>
        <v>0</v>
      </c>
      <c r="BW23" s="325">
        <f t="shared" si="7"/>
        <v>0</v>
      </c>
      <c r="BX23" s="325">
        <f t="shared" si="7"/>
        <v>0</v>
      </c>
      <c r="BY23" s="325">
        <f t="shared" si="7"/>
        <v>0</v>
      </c>
      <c r="BZ23" s="325">
        <f t="shared" si="7"/>
        <v>0</v>
      </c>
      <c r="CA23" s="325">
        <f t="shared" si="7"/>
        <v>0</v>
      </c>
    </row>
    <row r="24" spans="1:79" s="375" customFormat="1">
      <c r="A24" s="323"/>
      <c r="B24" s="324"/>
      <c r="C24" s="373"/>
      <c r="D24" s="374"/>
      <c r="E24" s="375" t="s">
        <v>443</v>
      </c>
      <c r="G24" s="375" t="s">
        <v>560</v>
      </c>
      <c r="I24" s="376"/>
      <c r="J24" s="375">
        <f xml:space="preserve"> J21 + J22 - J23</f>
        <v>0</v>
      </c>
      <c r="K24" s="375">
        <f t="shared" ref="K24:BV24" si="8" xml:space="preserve"> K21 + K22 - K23</f>
        <v>0</v>
      </c>
      <c r="L24" s="375">
        <f t="shared" si="8"/>
        <v>0</v>
      </c>
      <c r="M24" s="375">
        <f t="shared" si="8"/>
        <v>0</v>
      </c>
      <c r="N24" s="375">
        <f t="shared" si="8"/>
        <v>0</v>
      </c>
      <c r="O24" s="375">
        <f t="shared" si="8"/>
        <v>173.51598719186759</v>
      </c>
      <c r="P24" s="375">
        <f t="shared" si="8"/>
        <v>347.39341026260041</v>
      </c>
      <c r="Q24" s="375">
        <f t="shared" si="8"/>
        <v>521.27083333333326</v>
      </c>
      <c r="R24" s="375">
        <f t="shared" si="8"/>
        <v>521.27083333333326</v>
      </c>
      <c r="S24" s="375">
        <f t="shared" si="8"/>
        <v>521.27083333333326</v>
      </c>
      <c r="T24" s="375">
        <f t="shared" si="8"/>
        <v>521.27083333333326</v>
      </c>
      <c r="U24" s="375">
        <f t="shared" si="8"/>
        <v>521.27083333333326</v>
      </c>
      <c r="V24" s="375">
        <f t="shared" si="8"/>
        <v>521.27083333333326</v>
      </c>
      <c r="W24" s="375">
        <f t="shared" si="8"/>
        <v>521.27083333333326</v>
      </c>
      <c r="X24" s="375">
        <f t="shared" si="8"/>
        <v>521.27083333333326</v>
      </c>
      <c r="Y24" s="375">
        <f t="shared" si="8"/>
        <v>521.27083333333326</v>
      </c>
      <c r="Z24" s="375">
        <f t="shared" si="8"/>
        <v>521.27083333333326</v>
      </c>
      <c r="AA24" s="375">
        <f t="shared" si="8"/>
        <v>521.27083333333326</v>
      </c>
      <c r="AB24" s="375">
        <f t="shared" si="8"/>
        <v>521.27083333333326</v>
      </c>
      <c r="AC24" s="375">
        <f t="shared" si="8"/>
        <v>521.27083333333326</v>
      </c>
      <c r="AD24" s="375">
        <f t="shared" si="8"/>
        <v>521.27083333333326</v>
      </c>
      <c r="AE24" s="375">
        <f t="shared" si="8"/>
        <v>521.27083333333326</v>
      </c>
      <c r="AF24" s="375">
        <f t="shared" si="8"/>
        <v>521.27083333333326</v>
      </c>
      <c r="AG24" s="375">
        <f t="shared" si="8"/>
        <v>521.27083333333326</v>
      </c>
      <c r="AH24" s="375">
        <f t="shared" si="8"/>
        <v>521.27083333333326</v>
      </c>
      <c r="AI24" s="375">
        <f t="shared" si="8"/>
        <v>521.27083333333326</v>
      </c>
      <c r="AJ24" s="375">
        <f t="shared" si="8"/>
        <v>521.27083333333326</v>
      </c>
      <c r="AK24" s="375">
        <f t="shared" si="8"/>
        <v>0</v>
      </c>
      <c r="AL24" s="375">
        <f t="shared" si="8"/>
        <v>0</v>
      </c>
      <c r="AM24" s="375">
        <f t="shared" si="8"/>
        <v>0</v>
      </c>
      <c r="AN24" s="375">
        <f t="shared" si="8"/>
        <v>0</v>
      </c>
      <c r="AO24" s="375">
        <f t="shared" si="8"/>
        <v>0</v>
      </c>
      <c r="AP24" s="375">
        <f t="shared" si="8"/>
        <v>0</v>
      </c>
      <c r="AQ24" s="375">
        <f t="shared" si="8"/>
        <v>0</v>
      </c>
      <c r="AR24" s="375">
        <f t="shared" si="8"/>
        <v>0</v>
      </c>
      <c r="AS24" s="375">
        <f t="shared" si="8"/>
        <v>0</v>
      </c>
      <c r="AT24" s="375">
        <f t="shared" si="8"/>
        <v>0</v>
      </c>
      <c r="AU24" s="375">
        <f t="shared" si="8"/>
        <v>0</v>
      </c>
      <c r="AV24" s="375">
        <f t="shared" si="8"/>
        <v>0</v>
      </c>
      <c r="AW24" s="375">
        <f t="shared" si="8"/>
        <v>0</v>
      </c>
      <c r="AX24" s="375">
        <f t="shared" si="8"/>
        <v>0</v>
      </c>
      <c r="AY24" s="375">
        <f t="shared" si="8"/>
        <v>0</v>
      </c>
      <c r="AZ24" s="375">
        <f t="shared" si="8"/>
        <v>0</v>
      </c>
      <c r="BA24" s="375">
        <f t="shared" si="8"/>
        <v>0</v>
      </c>
      <c r="BB24" s="375">
        <f t="shared" si="8"/>
        <v>0</v>
      </c>
      <c r="BC24" s="375">
        <f t="shared" si="8"/>
        <v>0</v>
      </c>
      <c r="BD24" s="375">
        <f t="shared" si="8"/>
        <v>0</v>
      </c>
      <c r="BE24" s="375">
        <f t="shared" si="8"/>
        <v>0</v>
      </c>
      <c r="BF24" s="375">
        <f t="shared" si="8"/>
        <v>0</v>
      </c>
      <c r="BG24" s="375">
        <f t="shared" si="8"/>
        <v>0</v>
      </c>
      <c r="BH24" s="375">
        <f t="shared" si="8"/>
        <v>0</v>
      </c>
      <c r="BI24" s="375">
        <f t="shared" si="8"/>
        <v>0</v>
      </c>
      <c r="BJ24" s="375">
        <f t="shared" si="8"/>
        <v>0</v>
      </c>
      <c r="BK24" s="375">
        <f t="shared" si="8"/>
        <v>0</v>
      </c>
      <c r="BL24" s="375">
        <f t="shared" si="8"/>
        <v>0</v>
      </c>
      <c r="BM24" s="375">
        <f t="shared" si="8"/>
        <v>0</v>
      </c>
      <c r="BN24" s="375">
        <f t="shared" si="8"/>
        <v>0</v>
      </c>
      <c r="BO24" s="375">
        <f t="shared" si="8"/>
        <v>0</v>
      </c>
      <c r="BP24" s="375">
        <f t="shared" si="8"/>
        <v>0</v>
      </c>
      <c r="BQ24" s="375">
        <f t="shared" si="8"/>
        <v>0</v>
      </c>
      <c r="BR24" s="375">
        <f t="shared" si="8"/>
        <v>0</v>
      </c>
      <c r="BS24" s="375">
        <f t="shared" si="8"/>
        <v>0</v>
      </c>
      <c r="BT24" s="375">
        <f t="shared" si="8"/>
        <v>0</v>
      </c>
      <c r="BU24" s="375">
        <f t="shared" si="8"/>
        <v>0</v>
      </c>
      <c r="BV24" s="375">
        <f t="shared" si="8"/>
        <v>0</v>
      </c>
      <c r="BW24" s="375">
        <f xml:space="preserve"> BW21 + BW22 - BW23</f>
        <v>0</v>
      </c>
      <c r="BX24" s="375">
        <f xml:space="preserve"> BX21 + BX22 - BX23</f>
        <v>0</v>
      </c>
      <c r="BY24" s="375">
        <f xml:space="preserve"> BY21 + BY22 - BY23</f>
        <v>0</v>
      </c>
      <c r="BZ24" s="375">
        <f xml:space="preserve"> BZ21 + BZ22 - BZ23</f>
        <v>0</v>
      </c>
      <c r="CA24" s="375">
        <f xml:space="preserve"> CA21 + CA22 - CA23</f>
        <v>0</v>
      </c>
    </row>
    <row r="26" spans="1:79">
      <c r="B26" s="1" t="s">
        <v>440</v>
      </c>
    </row>
    <row r="27" spans="1:79" s="86" customFormat="1">
      <c r="A27" s="76"/>
      <c r="B27" s="192"/>
      <c r="C27" s="85"/>
      <c r="D27" s="24"/>
      <c r="E27" s="553" t="str">
        <f xml:space="preserve"> Input!E$28</f>
        <v>Operational useful life of asset</v>
      </c>
      <c r="F27" s="553">
        <f xml:space="preserve"> Input!F$28</f>
        <v>20</v>
      </c>
      <c r="G27" s="553" t="str">
        <f xml:space="preserve"> Input!G$28</f>
        <v>years</v>
      </c>
      <c r="J27" s="573"/>
      <c r="K27" s="116"/>
    </row>
    <row r="28" spans="1:79" s="116" customFormat="1">
      <c r="A28" s="113"/>
      <c r="B28" s="114"/>
      <c r="C28" s="115"/>
      <c r="E28" s="116" t="s">
        <v>446</v>
      </c>
      <c r="F28" s="328">
        <f xml:space="preserve"> IF(F27 = 0, 0, 1 / F27)</f>
        <v>0.05</v>
      </c>
      <c r="G28" s="116" t="s">
        <v>11</v>
      </c>
    </row>
    <row r="29" spans="1:79" s="116" customFormat="1">
      <c r="A29" s="113"/>
      <c r="B29" s="114"/>
      <c r="C29" s="115"/>
      <c r="F29" s="328"/>
    </row>
    <row r="30" spans="1:79">
      <c r="E30" s="346" t="str">
        <f xml:space="preserve"> E$28</f>
        <v>Asset depreciation rate</v>
      </c>
      <c r="F30" s="346">
        <f t="shared" ref="F30:G30" si="9" xml:space="preserve"> F$28</f>
        <v>0.05</v>
      </c>
      <c r="G30" s="346" t="str">
        <f t="shared" si="9"/>
        <v>%</v>
      </c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</row>
    <row r="31" spans="1:79">
      <c r="E31" s="268" t="str">
        <f xml:space="preserve"> E$39</f>
        <v>Fixed asset balance BEG</v>
      </c>
      <c r="F31" s="268">
        <f t="shared" ref="F31:BQ31" si="10" xml:space="preserve"> F$39</f>
        <v>0</v>
      </c>
      <c r="G31" s="268" t="str">
        <f t="shared" si="10"/>
        <v>£ MM</v>
      </c>
      <c r="H31" s="268">
        <f t="shared" si="10"/>
        <v>0</v>
      </c>
      <c r="I31" s="268">
        <f t="shared" si="10"/>
        <v>0</v>
      </c>
      <c r="J31" s="268">
        <f t="shared" si="10"/>
        <v>0</v>
      </c>
      <c r="K31" s="268">
        <f t="shared" si="10"/>
        <v>0</v>
      </c>
      <c r="L31" s="268">
        <f t="shared" si="10"/>
        <v>0</v>
      </c>
      <c r="M31" s="268">
        <f t="shared" si="10"/>
        <v>0</v>
      </c>
      <c r="N31" s="268">
        <f t="shared" si="10"/>
        <v>0</v>
      </c>
      <c r="O31" s="268">
        <f t="shared" si="10"/>
        <v>0</v>
      </c>
      <c r="P31" s="268">
        <f t="shared" si="10"/>
        <v>173.51598719186759</v>
      </c>
      <c r="Q31" s="268">
        <f t="shared" si="10"/>
        <v>347.39341026260041</v>
      </c>
      <c r="R31" s="268">
        <f t="shared" si="10"/>
        <v>521.27083333333326</v>
      </c>
      <c r="S31" s="268">
        <f t="shared" si="10"/>
        <v>495.20729166666661</v>
      </c>
      <c r="T31" s="268">
        <f t="shared" si="10"/>
        <v>469.14374999999995</v>
      </c>
      <c r="U31" s="268">
        <f t="shared" si="10"/>
        <v>443.0802083333333</v>
      </c>
      <c r="V31" s="268">
        <f t="shared" si="10"/>
        <v>417.01666666666665</v>
      </c>
      <c r="W31" s="268">
        <f t="shared" si="10"/>
        <v>390.953125</v>
      </c>
      <c r="X31" s="268">
        <f t="shared" si="10"/>
        <v>364.88958333333335</v>
      </c>
      <c r="Y31" s="268">
        <f t="shared" si="10"/>
        <v>338.8260416666667</v>
      </c>
      <c r="Z31" s="268">
        <f t="shared" si="10"/>
        <v>312.76250000000005</v>
      </c>
      <c r="AA31" s="268">
        <f t="shared" si="10"/>
        <v>286.69895833333339</v>
      </c>
      <c r="AB31" s="268">
        <f t="shared" si="10"/>
        <v>260.63541666666674</v>
      </c>
      <c r="AC31" s="268">
        <f t="shared" si="10"/>
        <v>234.57187500000009</v>
      </c>
      <c r="AD31" s="268">
        <f t="shared" si="10"/>
        <v>208.50833333333344</v>
      </c>
      <c r="AE31" s="268">
        <f t="shared" si="10"/>
        <v>182.44479166666679</v>
      </c>
      <c r="AF31" s="268">
        <f t="shared" si="10"/>
        <v>156.38125000000014</v>
      </c>
      <c r="AG31" s="268">
        <f t="shared" si="10"/>
        <v>130.31770833333348</v>
      </c>
      <c r="AH31" s="268">
        <f t="shared" si="10"/>
        <v>104.25416666666682</v>
      </c>
      <c r="AI31" s="268">
        <f t="shared" si="10"/>
        <v>78.190625000000153</v>
      </c>
      <c r="AJ31" s="268">
        <f t="shared" si="10"/>
        <v>52.127083333333488</v>
      </c>
      <c r="AK31" s="268">
        <f t="shared" si="10"/>
        <v>26.063541666666822</v>
      </c>
      <c r="AL31" s="268">
        <f t="shared" si="10"/>
        <v>0</v>
      </c>
      <c r="AM31" s="268">
        <f t="shared" si="10"/>
        <v>0</v>
      </c>
      <c r="AN31" s="268">
        <f t="shared" si="10"/>
        <v>0</v>
      </c>
      <c r="AO31" s="268">
        <f t="shared" si="10"/>
        <v>0</v>
      </c>
      <c r="AP31" s="268">
        <f t="shared" si="10"/>
        <v>0</v>
      </c>
      <c r="AQ31" s="268">
        <f t="shared" si="10"/>
        <v>0</v>
      </c>
      <c r="AR31" s="268">
        <f t="shared" si="10"/>
        <v>0</v>
      </c>
      <c r="AS31" s="268">
        <f t="shared" si="10"/>
        <v>0</v>
      </c>
      <c r="AT31" s="268">
        <f t="shared" si="10"/>
        <v>0</v>
      </c>
      <c r="AU31" s="268">
        <f t="shared" si="10"/>
        <v>0</v>
      </c>
      <c r="AV31" s="268">
        <f t="shared" si="10"/>
        <v>0</v>
      </c>
      <c r="AW31" s="268">
        <f t="shared" si="10"/>
        <v>0</v>
      </c>
      <c r="AX31" s="268">
        <f t="shared" si="10"/>
        <v>0</v>
      </c>
      <c r="AY31" s="268">
        <f t="shared" si="10"/>
        <v>0</v>
      </c>
      <c r="AZ31" s="268">
        <f t="shared" si="10"/>
        <v>0</v>
      </c>
      <c r="BA31" s="268">
        <f t="shared" si="10"/>
        <v>0</v>
      </c>
      <c r="BB31" s="268">
        <f t="shared" si="10"/>
        <v>0</v>
      </c>
      <c r="BC31" s="268">
        <f t="shared" si="10"/>
        <v>0</v>
      </c>
      <c r="BD31" s="268">
        <f t="shared" si="10"/>
        <v>0</v>
      </c>
      <c r="BE31" s="268">
        <f t="shared" si="10"/>
        <v>0</v>
      </c>
      <c r="BF31" s="268">
        <f t="shared" si="10"/>
        <v>0</v>
      </c>
      <c r="BG31" s="268">
        <f t="shared" si="10"/>
        <v>0</v>
      </c>
      <c r="BH31" s="268">
        <f t="shared" si="10"/>
        <v>0</v>
      </c>
      <c r="BI31" s="268">
        <f t="shared" si="10"/>
        <v>0</v>
      </c>
      <c r="BJ31" s="268">
        <f t="shared" si="10"/>
        <v>0</v>
      </c>
      <c r="BK31" s="268">
        <f xml:space="preserve"> BK$39</f>
        <v>0</v>
      </c>
      <c r="BL31" s="268">
        <f t="shared" si="10"/>
        <v>0</v>
      </c>
      <c r="BM31" s="268">
        <f xml:space="preserve"> BM$39</f>
        <v>0</v>
      </c>
      <c r="BN31" s="268">
        <f t="shared" si="10"/>
        <v>0</v>
      </c>
      <c r="BO31" s="268">
        <f t="shared" si="10"/>
        <v>0</v>
      </c>
      <c r="BP31" s="268">
        <f t="shared" si="10"/>
        <v>0</v>
      </c>
      <c r="BQ31" s="268">
        <f t="shared" si="10"/>
        <v>0</v>
      </c>
      <c r="BR31" s="268">
        <f t="shared" ref="BR31:CA31" si="11" xml:space="preserve"> BR$39</f>
        <v>0</v>
      </c>
      <c r="BS31" s="268">
        <f t="shared" si="11"/>
        <v>0</v>
      </c>
      <c r="BT31" s="268">
        <f t="shared" si="11"/>
        <v>0</v>
      </c>
      <c r="BU31" s="268">
        <f t="shared" si="11"/>
        <v>0</v>
      </c>
      <c r="BV31" s="268">
        <f t="shared" si="11"/>
        <v>0</v>
      </c>
      <c r="BW31" s="268">
        <f t="shared" si="11"/>
        <v>0</v>
      </c>
      <c r="BX31" s="268">
        <f t="shared" si="11"/>
        <v>0</v>
      </c>
      <c r="BY31" s="268">
        <f t="shared" si="11"/>
        <v>0</v>
      </c>
      <c r="BZ31" s="268">
        <f t="shared" si="11"/>
        <v>0</v>
      </c>
      <c r="CA31" s="268">
        <f t="shared" si="11"/>
        <v>0</v>
      </c>
    </row>
    <row r="32" spans="1:79">
      <c r="E32" s="267" t="str">
        <f xml:space="preserve"> E$21</f>
        <v>Capital expenditure depreciable basis bal BEG</v>
      </c>
      <c r="F32" s="267">
        <f t="shared" ref="F32:BQ32" si="12" xml:space="preserve"> F$21</f>
        <v>0</v>
      </c>
      <c r="G32" s="267" t="str">
        <f t="shared" si="12"/>
        <v>£ MM</v>
      </c>
      <c r="H32" s="267">
        <f t="shared" si="12"/>
        <v>0</v>
      </c>
      <c r="I32" s="267">
        <f t="shared" si="12"/>
        <v>0</v>
      </c>
      <c r="J32" s="267">
        <f t="shared" si="12"/>
        <v>0</v>
      </c>
      <c r="K32" s="267">
        <f t="shared" si="12"/>
        <v>0</v>
      </c>
      <c r="L32" s="267">
        <f t="shared" si="12"/>
        <v>0</v>
      </c>
      <c r="M32" s="267">
        <f t="shared" si="12"/>
        <v>0</v>
      </c>
      <c r="N32" s="267">
        <f t="shared" si="12"/>
        <v>0</v>
      </c>
      <c r="O32" s="267">
        <f t="shared" si="12"/>
        <v>0</v>
      </c>
      <c r="P32" s="267">
        <f t="shared" si="12"/>
        <v>173.51598719186759</v>
      </c>
      <c r="Q32" s="267">
        <f t="shared" si="12"/>
        <v>347.39341026260041</v>
      </c>
      <c r="R32" s="267">
        <f t="shared" si="12"/>
        <v>521.27083333333326</v>
      </c>
      <c r="S32" s="267">
        <f t="shared" si="12"/>
        <v>521.27083333333326</v>
      </c>
      <c r="T32" s="267">
        <f t="shared" si="12"/>
        <v>521.27083333333326</v>
      </c>
      <c r="U32" s="267">
        <f t="shared" si="12"/>
        <v>521.27083333333326</v>
      </c>
      <c r="V32" s="267">
        <f t="shared" si="12"/>
        <v>521.27083333333326</v>
      </c>
      <c r="W32" s="267">
        <f t="shared" si="12"/>
        <v>521.27083333333326</v>
      </c>
      <c r="X32" s="267">
        <f t="shared" si="12"/>
        <v>521.27083333333326</v>
      </c>
      <c r="Y32" s="267">
        <f t="shared" si="12"/>
        <v>521.27083333333326</v>
      </c>
      <c r="Z32" s="267">
        <f t="shared" si="12"/>
        <v>521.27083333333326</v>
      </c>
      <c r="AA32" s="267">
        <f t="shared" si="12"/>
        <v>521.27083333333326</v>
      </c>
      <c r="AB32" s="267">
        <f t="shared" si="12"/>
        <v>521.27083333333326</v>
      </c>
      <c r="AC32" s="267">
        <f t="shared" si="12"/>
        <v>521.27083333333326</v>
      </c>
      <c r="AD32" s="267">
        <f t="shared" si="12"/>
        <v>521.27083333333326</v>
      </c>
      <c r="AE32" s="267">
        <f t="shared" si="12"/>
        <v>521.27083333333326</v>
      </c>
      <c r="AF32" s="267">
        <f t="shared" si="12"/>
        <v>521.27083333333326</v>
      </c>
      <c r="AG32" s="267">
        <f t="shared" si="12"/>
        <v>521.27083333333326</v>
      </c>
      <c r="AH32" s="267">
        <f t="shared" si="12"/>
        <v>521.27083333333326</v>
      </c>
      <c r="AI32" s="267">
        <f t="shared" si="12"/>
        <v>521.27083333333326</v>
      </c>
      <c r="AJ32" s="267">
        <f t="shared" si="12"/>
        <v>521.27083333333326</v>
      </c>
      <c r="AK32" s="267">
        <f t="shared" si="12"/>
        <v>521.27083333333326</v>
      </c>
      <c r="AL32" s="267">
        <f t="shared" si="12"/>
        <v>0</v>
      </c>
      <c r="AM32" s="267">
        <f t="shared" si="12"/>
        <v>0</v>
      </c>
      <c r="AN32" s="267">
        <f t="shared" si="12"/>
        <v>0</v>
      </c>
      <c r="AO32" s="267">
        <f t="shared" si="12"/>
        <v>0</v>
      </c>
      <c r="AP32" s="267">
        <f t="shared" si="12"/>
        <v>0</v>
      </c>
      <c r="AQ32" s="267">
        <f t="shared" si="12"/>
        <v>0</v>
      </c>
      <c r="AR32" s="267">
        <f t="shared" si="12"/>
        <v>0</v>
      </c>
      <c r="AS32" s="267">
        <f t="shared" si="12"/>
        <v>0</v>
      </c>
      <c r="AT32" s="267">
        <f t="shared" si="12"/>
        <v>0</v>
      </c>
      <c r="AU32" s="267">
        <f t="shared" si="12"/>
        <v>0</v>
      </c>
      <c r="AV32" s="267">
        <f t="shared" si="12"/>
        <v>0</v>
      </c>
      <c r="AW32" s="267">
        <f t="shared" si="12"/>
        <v>0</v>
      </c>
      <c r="AX32" s="267">
        <f t="shared" si="12"/>
        <v>0</v>
      </c>
      <c r="AY32" s="267">
        <f t="shared" si="12"/>
        <v>0</v>
      </c>
      <c r="AZ32" s="267">
        <f t="shared" si="12"/>
        <v>0</v>
      </c>
      <c r="BA32" s="267">
        <f t="shared" si="12"/>
        <v>0</v>
      </c>
      <c r="BB32" s="267">
        <f t="shared" si="12"/>
        <v>0</v>
      </c>
      <c r="BC32" s="267">
        <f t="shared" si="12"/>
        <v>0</v>
      </c>
      <c r="BD32" s="267">
        <f t="shared" si="12"/>
        <v>0</v>
      </c>
      <c r="BE32" s="267">
        <f t="shared" si="12"/>
        <v>0</v>
      </c>
      <c r="BF32" s="267">
        <f t="shared" si="12"/>
        <v>0</v>
      </c>
      <c r="BG32" s="267">
        <f t="shared" si="12"/>
        <v>0</v>
      </c>
      <c r="BH32" s="267">
        <f t="shared" si="12"/>
        <v>0</v>
      </c>
      <c r="BI32" s="267">
        <f t="shared" si="12"/>
        <v>0</v>
      </c>
      <c r="BJ32" s="267">
        <f t="shared" si="12"/>
        <v>0</v>
      </c>
      <c r="BK32" s="267">
        <f t="shared" si="12"/>
        <v>0</v>
      </c>
      <c r="BL32" s="267">
        <f t="shared" si="12"/>
        <v>0</v>
      </c>
      <c r="BM32" s="267">
        <f xml:space="preserve"> BM$21</f>
        <v>0</v>
      </c>
      <c r="BN32" s="267">
        <f t="shared" si="12"/>
        <v>0</v>
      </c>
      <c r="BO32" s="267">
        <f t="shared" si="12"/>
        <v>0</v>
      </c>
      <c r="BP32" s="267">
        <f t="shared" si="12"/>
        <v>0</v>
      </c>
      <c r="BQ32" s="267">
        <f t="shared" si="12"/>
        <v>0</v>
      </c>
      <c r="BR32" s="267">
        <f t="shared" ref="BR32:CA32" si="13" xml:space="preserve"> BR$21</f>
        <v>0</v>
      </c>
      <c r="BS32" s="267">
        <f t="shared" si="13"/>
        <v>0</v>
      </c>
      <c r="BT32" s="267">
        <f t="shared" si="13"/>
        <v>0</v>
      </c>
      <c r="BU32" s="267">
        <f t="shared" si="13"/>
        <v>0</v>
      </c>
      <c r="BV32" s="267">
        <f t="shared" si="13"/>
        <v>0</v>
      </c>
      <c r="BW32" s="267">
        <f t="shared" si="13"/>
        <v>0</v>
      </c>
      <c r="BX32" s="267">
        <f t="shared" si="13"/>
        <v>0</v>
      </c>
      <c r="BY32" s="267">
        <f t="shared" si="13"/>
        <v>0</v>
      </c>
      <c r="BZ32" s="267">
        <f t="shared" si="13"/>
        <v>0</v>
      </c>
      <c r="CA32" s="267">
        <f t="shared" si="13"/>
        <v>0</v>
      </c>
    </row>
    <row r="33" spans="1:79" s="405" customFormat="1">
      <c r="A33" s="135"/>
      <c r="B33" s="135"/>
      <c r="C33" s="138"/>
      <c r="E33" s="396" t="str">
        <f xml:space="preserve"> Time!E$107</f>
        <v>Operation period PPF</v>
      </c>
      <c r="F33" s="396">
        <f xml:space="preserve"> Time!F$107</f>
        <v>0</v>
      </c>
      <c r="G33" s="396" t="str">
        <f xml:space="preserve"> Time!G$107</f>
        <v>factor</v>
      </c>
      <c r="H33" s="396">
        <f xml:space="preserve"> Time!H$107</f>
        <v>20</v>
      </c>
      <c r="I33" s="396">
        <f xml:space="preserve"> Time!I$107</f>
        <v>0</v>
      </c>
      <c r="J33" s="396">
        <f xml:space="preserve"> Time!J$107</f>
        <v>0</v>
      </c>
      <c r="K33" s="396">
        <f xml:space="preserve"> Time!K$107</f>
        <v>0</v>
      </c>
      <c r="L33" s="396">
        <f xml:space="preserve"> Time!L$107</f>
        <v>0</v>
      </c>
      <c r="M33" s="396">
        <f xml:space="preserve"> Time!M$107</f>
        <v>0</v>
      </c>
      <c r="N33" s="396">
        <f xml:space="preserve"> Time!N$107</f>
        <v>0</v>
      </c>
      <c r="O33" s="396">
        <f xml:space="preserve"> Time!O$107</f>
        <v>0</v>
      </c>
      <c r="P33" s="396">
        <f xml:space="preserve"> Time!P$107</f>
        <v>0</v>
      </c>
      <c r="Q33" s="396">
        <f xml:space="preserve"> Time!Q$107</f>
        <v>0</v>
      </c>
      <c r="R33" s="396">
        <f xml:space="preserve"> Time!R$107</f>
        <v>1</v>
      </c>
      <c r="S33" s="396">
        <f xml:space="preserve"> Time!S$107</f>
        <v>1</v>
      </c>
      <c r="T33" s="396">
        <f xml:space="preserve"> Time!T$107</f>
        <v>1</v>
      </c>
      <c r="U33" s="396">
        <f xml:space="preserve"> Time!U$107</f>
        <v>1</v>
      </c>
      <c r="V33" s="396">
        <f xml:space="preserve"> Time!V$107</f>
        <v>1</v>
      </c>
      <c r="W33" s="396">
        <f xml:space="preserve"> Time!W$107</f>
        <v>1</v>
      </c>
      <c r="X33" s="396">
        <f xml:space="preserve"> Time!X$107</f>
        <v>1</v>
      </c>
      <c r="Y33" s="396">
        <f xml:space="preserve"> Time!Y$107</f>
        <v>1</v>
      </c>
      <c r="Z33" s="396">
        <f xml:space="preserve"> Time!Z$107</f>
        <v>1</v>
      </c>
      <c r="AA33" s="396">
        <f xml:space="preserve"> Time!AA$107</f>
        <v>1</v>
      </c>
      <c r="AB33" s="396">
        <f xml:space="preserve"> Time!AB$107</f>
        <v>1</v>
      </c>
      <c r="AC33" s="396">
        <f xml:space="preserve"> Time!AC$107</f>
        <v>1</v>
      </c>
      <c r="AD33" s="396">
        <f xml:space="preserve"> Time!AD$107</f>
        <v>1</v>
      </c>
      <c r="AE33" s="396">
        <f xml:space="preserve"> Time!AE$107</f>
        <v>1</v>
      </c>
      <c r="AF33" s="396">
        <f xml:space="preserve"> Time!AF$107</f>
        <v>1</v>
      </c>
      <c r="AG33" s="396">
        <f xml:space="preserve"> Time!AG$107</f>
        <v>1</v>
      </c>
      <c r="AH33" s="396">
        <f xml:space="preserve"> Time!AH$107</f>
        <v>1</v>
      </c>
      <c r="AI33" s="396">
        <f xml:space="preserve"> Time!AI$107</f>
        <v>1</v>
      </c>
      <c r="AJ33" s="396">
        <f xml:space="preserve"> Time!AJ$107</f>
        <v>1</v>
      </c>
      <c r="AK33" s="396">
        <f xml:space="preserve"> Time!AK$107</f>
        <v>1</v>
      </c>
      <c r="AL33" s="396">
        <f xml:space="preserve"> Time!AL$107</f>
        <v>0</v>
      </c>
      <c r="AM33" s="396">
        <f xml:space="preserve"> Time!AM$107</f>
        <v>0</v>
      </c>
      <c r="AN33" s="396">
        <f xml:space="preserve"> Time!AN$107</f>
        <v>0</v>
      </c>
      <c r="AO33" s="396">
        <f xml:space="preserve"> Time!AO$107</f>
        <v>0</v>
      </c>
      <c r="AP33" s="396">
        <f xml:space="preserve"> Time!AP$107</f>
        <v>0</v>
      </c>
      <c r="AQ33" s="396">
        <f xml:space="preserve"> Time!AQ$107</f>
        <v>0</v>
      </c>
      <c r="AR33" s="396">
        <f xml:space="preserve"> Time!AR$107</f>
        <v>0</v>
      </c>
      <c r="AS33" s="396">
        <f xml:space="preserve"> Time!AS$107</f>
        <v>0</v>
      </c>
      <c r="AT33" s="396">
        <f xml:space="preserve"> Time!AT$107</f>
        <v>0</v>
      </c>
      <c r="AU33" s="396">
        <f xml:space="preserve"> Time!AU$107</f>
        <v>0</v>
      </c>
      <c r="AV33" s="396">
        <f xml:space="preserve"> Time!AV$107</f>
        <v>0</v>
      </c>
      <c r="AW33" s="396">
        <f xml:space="preserve"> Time!AW$107</f>
        <v>0</v>
      </c>
      <c r="AX33" s="396">
        <f xml:space="preserve"> Time!AX$107</f>
        <v>0</v>
      </c>
      <c r="AY33" s="396">
        <f xml:space="preserve"> Time!AY$107</f>
        <v>0</v>
      </c>
      <c r="AZ33" s="396">
        <f xml:space="preserve"> Time!AZ$107</f>
        <v>0</v>
      </c>
      <c r="BA33" s="396">
        <f xml:space="preserve"> Time!BA$107</f>
        <v>0</v>
      </c>
      <c r="BB33" s="396">
        <f xml:space="preserve"> Time!BB$107</f>
        <v>0</v>
      </c>
      <c r="BC33" s="396">
        <f xml:space="preserve"> Time!BC$107</f>
        <v>0</v>
      </c>
      <c r="BD33" s="396">
        <f xml:space="preserve"> Time!BD$107</f>
        <v>0</v>
      </c>
      <c r="BE33" s="396">
        <f xml:space="preserve"> Time!BE$107</f>
        <v>0</v>
      </c>
      <c r="BF33" s="396">
        <f xml:space="preserve"> Time!BF$107</f>
        <v>0</v>
      </c>
      <c r="BG33" s="396">
        <f xml:space="preserve"> Time!BG$107</f>
        <v>0</v>
      </c>
      <c r="BH33" s="396">
        <f xml:space="preserve"> Time!BH$107</f>
        <v>0</v>
      </c>
      <c r="BI33" s="396">
        <f xml:space="preserve"> Time!BI$107</f>
        <v>0</v>
      </c>
      <c r="BJ33" s="396">
        <f xml:space="preserve"> Time!BJ$107</f>
        <v>0</v>
      </c>
      <c r="BK33" s="396">
        <f xml:space="preserve"> Time!BK$107</f>
        <v>0</v>
      </c>
      <c r="BL33" s="396">
        <f xml:space="preserve"> Time!BL$107</f>
        <v>0</v>
      </c>
      <c r="BM33" s="396">
        <f xml:space="preserve"> Time!BM$107</f>
        <v>0</v>
      </c>
      <c r="BN33" s="396">
        <f xml:space="preserve"> Time!BN$107</f>
        <v>0</v>
      </c>
      <c r="BO33" s="396">
        <f xml:space="preserve"> Time!BO$107</f>
        <v>0</v>
      </c>
      <c r="BP33" s="396">
        <f xml:space="preserve"> Time!BP$107</f>
        <v>0</v>
      </c>
      <c r="BQ33" s="396">
        <f xml:space="preserve"> Time!BQ$107</f>
        <v>0</v>
      </c>
      <c r="BR33" s="396">
        <f xml:space="preserve"> Time!BR$107</f>
        <v>0</v>
      </c>
      <c r="BS33" s="396">
        <f xml:space="preserve"> Time!BS$107</f>
        <v>0</v>
      </c>
      <c r="BT33" s="396">
        <f xml:space="preserve"> Time!BT$107</f>
        <v>0</v>
      </c>
      <c r="BU33" s="396">
        <f xml:space="preserve"> Time!BU$107</f>
        <v>0</v>
      </c>
      <c r="BV33" s="396">
        <f xml:space="preserve"> Time!BV$107</f>
        <v>0</v>
      </c>
      <c r="BW33" s="396">
        <f xml:space="preserve"> Time!BW$107</f>
        <v>0</v>
      </c>
      <c r="BX33" s="396">
        <f xml:space="preserve"> Time!BX$107</f>
        <v>0</v>
      </c>
      <c r="BY33" s="396">
        <f xml:space="preserve"> Time!BY$107</f>
        <v>0</v>
      </c>
      <c r="BZ33" s="396">
        <f xml:space="preserve"> Time!BZ$107</f>
        <v>0</v>
      </c>
      <c r="CA33" s="396">
        <f xml:space="preserve"> Time!CA$107</f>
        <v>0</v>
      </c>
    </row>
    <row r="34" spans="1:79" s="46" customFormat="1">
      <c r="A34" s="1"/>
      <c r="B34" s="1"/>
      <c r="C34" s="51"/>
      <c r="D34" s="123"/>
      <c r="E34" s="338" t="str">
        <f xml:space="preserve"> Time!E$88</f>
        <v>Operations period end flag</v>
      </c>
      <c r="F34" s="338">
        <f xml:space="preserve"> Time!F$88</f>
        <v>0</v>
      </c>
      <c r="G34" s="338" t="str">
        <f xml:space="preserve"> Time!G$88</f>
        <v>flag</v>
      </c>
      <c r="H34" s="338">
        <f xml:space="preserve"> Time!H$88</f>
        <v>1</v>
      </c>
      <c r="I34" s="338">
        <f xml:space="preserve"> Time!I$88</f>
        <v>0</v>
      </c>
      <c r="J34" s="338">
        <f xml:space="preserve"> Time!J$88</f>
        <v>0</v>
      </c>
      <c r="K34" s="338">
        <f xml:space="preserve"> Time!K$88</f>
        <v>0</v>
      </c>
      <c r="L34" s="338">
        <f xml:space="preserve"> Time!L$88</f>
        <v>0</v>
      </c>
      <c r="M34" s="338">
        <f xml:space="preserve"> Time!M$88</f>
        <v>0</v>
      </c>
      <c r="N34" s="338">
        <f xml:space="preserve"> Time!N$88</f>
        <v>0</v>
      </c>
      <c r="O34" s="338">
        <f xml:space="preserve"> Time!O$88</f>
        <v>0</v>
      </c>
      <c r="P34" s="338">
        <f xml:space="preserve"> Time!P$88</f>
        <v>0</v>
      </c>
      <c r="Q34" s="338">
        <f xml:space="preserve"> Time!Q$88</f>
        <v>0</v>
      </c>
      <c r="R34" s="338">
        <f xml:space="preserve"> Time!R$88</f>
        <v>0</v>
      </c>
      <c r="S34" s="338">
        <f xml:space="preserve"> Time!S$88</f>
        <v>0</v>
      </c>
      <c r="T34" s="338">
        <f xml:space="preserve"> Time!T$88</f>
        <v>0</v>
      </c>
      <c r="U34" s="338">
        <f xml:space="preserve"> Time!U$88</f>
        <v>0</v>
      </c>
      <c r="V34" s="338">
        <f xml:space="preserve"> Time!V$88</f>
        <v>0</v>
      </c>
      <c r="W34" s="338">
        <f xml:space="preserve"> Time!W$88</f>
        <v>0</v>
      </c>
      <c r="X34" s="338">
        <f xml:space="preserve"> Time!X$88</f>
        <v>0</v>
      </c>
      <c r="Y34" s="338">
        <f xml:space="preserve"> Time!Y$88</f>
        <v>0</v>
      </c>
      <c r="Z34" s="338">
        <f xml:space="preserve"> Time!Z$88</f>
        <v>0</v>
      </c>
      <c r="AA34" s="338">
        <f xml:space="preserve"> Time!AA$88</f>
        <v>0</v>
      </c>
      <c r="AB34" s="338">
        <f xml:space="preserve"> Time!AB$88</f>
        <v>0</v>
      </c>
      <c r="AC34" s="338">
        <f xml:space="preserve"> Time!AC$88</f>
        <v>0</v>
      </c>
      <c r="AD34" s="338">
        <f xml:space="preserve"> Time!AD$88</f>
        <v>0</v>
      </c>
      <c r="AE34" s="338">
        <f xml:space="preserve"> Time!AE$88</f>
        <v>0</v>
      </c>
      <c r="AF34" s="338">
        <f xml:space="preserve"> Time!AF$88</f>
        <v>0</v>
      </c>
      <c r="AG34" s="338">
        <f xml:space="preserve"> Time!AG$88</f>
        <v>0</v>
      </c>
      <c r="AH34" s="338">
        <f xml:space="preserve"> Time!AH$88</f>
        <v>0</v>
      </c>
      <c r="AI34" s="338">
        <f xml:space="preserve"> Time!AI$88</f>
        <v>0</v>
      </c>
      <c r="AJ34" s="338">
        <f xml:space="preserve"> Time!AJ$88</f>
        <v>0</v>
      </c>
      <c r="AK34" s="338">
        <f xml:space="preserve"> Time!AK$88</f>
        <v>1</v>
      </c>
      <c r="AL34" s="338">
        <f xml:space="preserve"> Time!AL$88</f>
        <v>0</v>
      </c>
      <c r="AM34" s="338">
        <f xml:space="preserve"> Time!AM$88</f>
        <v>0</v>
      </c>
      <c r="AN34" s="338">
        <f xml:space="preserve"> Time!AN$88</f>
        <v>0</v>
      </c>
      <c r="AO34" s="338">
        <f xml:space="preserve"> Time!AO$88</f>
        <v>0</v>
      </c>
      <c r="AP34" s="338">
        <f xml:space="preserve"> Time!AP$88</f>
        <v>0</v>
      </c>
      <c r="AQ34" s="338">
        <f xml:space="preserve"> Time!AQ$88</f>
        <v>0</v>
      </c>
      <c r="AR34" s="338">
        <f xml:space="preserve"> Time!AR$88</f>
        <v>0</v>
      </c>
      <c r="AS34" s="338">
        <f xml:space="preserve"> Time!AS$88</f>
        <v>0</v>
      </c>
      <c r="AT34" s="338">
        <f xml:space="preserve"> Time!AT$88</f>
        <v>0</v>
      </c>
      <c r="AU34" s="338">
        <f xml:space="preserve"> Time!AU$88</f>
        <v>0</v>
      </c>
      <c r="AV34" s="338">
        <f xml:space="preserve"> Time!AV$88</f>
        <v>0</v>
      </c>
      <c r="AW34" s="338">
        <f xml:space="preserve"> Time!AW$88</f>
        <v>0</v>
      </c>
      <c r="AX34" s="338">
        <f xml:space="preserve"> Time!AX$88</f>
        <v>0</v>
      </c>
      <c r="AY34" s="338">
        <f xml:space="preserve"> Time!AY$88</f>
        <v>0</v>
      </c>
      <c r="AZ34" s="338">
        <f xml:space="preserve"> Time!AZ$88</f>
        <v>0</v>
      </c>
      <c r="BA34" s="338">
        <f xml:space="preserve"> Time!BA$88</f>
        <v>0</v>
      </c>
      <c r="BB34" s="338">
        <f xml:space="preserve"> Time!BB$88</f>
        <v>0</v>
      </c>
      <c r="BC34" s="338">
        <f xml:space="preserve"> Time!BC$88</f>
        <v>0</v>
      </c>
      <c r="BD34" s="338">
        <f xml:space="preserve"> Time!BD$88</f>
        <v>0</v>
      </c>
      <c r="BE34" s="338">
        <f xml:space="preserve"> Time!BE$88</f>
        <v>0</v>
      </c>
      <c r="BF34" s="338">
        <f xml:space="preserve"> Time!BF$88</f>
        <v>0</v>
      </c>
      <c r="BG34" s="338">
        <f xml:space="preserve"> Time!BG$88</f>
        <v>0</v>
      </c>
      <c r="BH34" s="338">
        <f xml:space="preserve"> Time!BH$88</f>
        <v>0</v>
      </c>
      <c r="BI34" s="338">
        <f xml:space="preserve"> Time!BI$88</f>
        <v>0</v>
      </c>
      <c r="BJ34" s="338">
        <f xml:space="preserve"> Time!BJ$88</f>
        <v>0</v>
      </c>
      <c r="BK34" s="338">
        <f xml:space="preserve"> Time!BK$88</f>
        <v>0</v>
      </c>
      <c r="BL34" s="338">
        <f xml:space="preserve"> Time!BL$88</f>
        <v>0</v>
      </c>
      <c r="BM34" s="338">
        <f xml:space="preserve"> Time!BM$88</f>
        <v>0</v>
      </c>
      <c r="BN34" s="338">
        <f xml:space="preserve"> Time!BN$88</f>
        <v>0</v>
      </c>
      <c r="BO34" s="338">
        <f xml:space="preserve"> Time!BO$88</f>
        <v>0</v>
      </c>
      <c r="BP34" s="338">
        <f xml:space="preserve"> Time!BP$88</f>
        <v>0</v>
      </c>
      <c r="BQ34" s="338">
        <f xml:space="preserve"> Time!BQ$88</f>
        <v>0</v>
      </c>
      <c r="BR34" s="338">
        <f xml:space="preserve"> Time!BR$88</f>
        <v>0</v>
      </c>
      <c r="BS34" s="338">
        <f xml:space="preserve"> Time!BS$88</f>
        <v>0</v>
      </c>
      <c r="BT34" s="338">
        <f xml:space="preserve"> Time!BT$88</f>
        <v>0</v>
      </c>
      <c r="BU34" s="338">
        <f xml:space="preserve"> Time!BU$88</f>
        <v>0</v>
      </c>
      <c r="BV34" s="338">
        <f xml:space="preserve"> Time!BV$88</f>
        <v>0</v>
      </c>
      <c r="BW34" s="338">
        <f xml:space="preserve"> Time!BW$88</f>
        <v>0</v>
      </c>
      <c r="BX34" s="338">
        <f xml:space="preserve"> Time!BX$88</f>
        <v>0</v>
      </c>
      <c r="BY34" s="338">
        <f xml:space="preserve"> Time!BY$88</f>
        <v>0</v>
      </c>
      <c r="BZ34" s="338">
        <f xml:space="preserve"> Time!BZ$88</f>
        <v>0</v>
      </c>
      <c r="CA34" s="338">
        <f xml:space="preserve"> Time!CA$88</f>
        <v>0</v>
      </c>
    </row>
    <row r="35" spans="1:79" s="689" customFormat="1">
      <c r="A35" s="683"/>
      <c r="B35" s="683"/>
      <c r="C35" s="684"/>
      <c r="D35" s="685"/>
      <c r="E35" s="732" t="s">
        <v>289</v>
      </c>
      <c r="F35" s="732"/>
      <c r="G35" s="732" t="s">
        <v>560</v>
      </c>
      <c r="H35" s="732">
        <f xml:space="preserve"> SUM(J35:CA35)</f>
        <v>521.27083333333326</v>
      </c>
      <c r="I35" s="732"/>
      <c r="J35" s="732">
        <f t="shared" ref="J35:AO35" si="14" xml:space="preserve"> IF(J34 = 1, J31, MIN(J31, $F30 * J32 * J33))</f>
        <v>0</v>
      </c>
      <c r="K35" s="732">
        <f t="shared" si="14"/>
        <v>0</v>
      </c>
      <c r="L35" s="732">
        <f t="shared" si="14"/>
        <v>0</v>
      </c>
      <c r="M35" s="732">
        <f t="shared" si="14"/>
        <v>0</v>
      </c>
      <c r="N35" s="732">
        <f t="shared" si="14"/>
        <v>0</v>
      </c>
      <c r="O35" s="732">
        <f t="shared" si="14"/>
        <v>0</v>
      </c>
      <c r="P35" s="732">
        <f t="shared" si="14"/>
        <v>0</v>
      </c>
      <c r="Q35" s="732">
        <f t="shared" si="14"/>
        <v>0</v>
      </c>
      <c r="R35" s="732">
        <f t="shared" si="14"/>
        <v>26.063541666666666</v>
      </c>
      <c r="S35" s="732">
        <f t="shared" si="14"/>
        <v>26.063541666666666</v>
      </c>
      <c r="T35" s="732">
        <f t="shared" si="14"/>
        <v>26.063541666666666</v>
      </c>
      <c r="U35" s="732">
        <f t="shared" si="14"/>
        <v>26.063541666666666</v>
      </c>
      <c r="V35" s="732">
        <f t="shared" si="14"/>
        <v>26.063541666666666</v>
      </c>
      <c r="W35" s="732">
        <f t="shared" si="14"/>
        <v>26.063541666666666</v>
      </c>
      <c r="X35" s="732">
        <f t="shared" si="14"/>
        <v>26.063541666666666</v>
      </c>
      <c r="Y35" s="732">
        <f t="shared" si="14"/>
        <v>26.063541666666666</v>
      </c>
      <c r="Z35" s="732">
        <f t="shared" si="14"/>
        <v>26.063541666666666</v>
      </c>
      <c r="AA35" s="732">
        <f t="shared" si="14"/>
        <v>26.063541666666666</v>
      </c>
      <c r="AB35" s="732">
        <f t="shared" si="14"/>
        <v>26.063541666666666</v>
      </c>
      <c r="AC35" s="732">
        <f t="shared" si="14"/>
        <v>26.063541666666666</v>
      </c>
      <c r="AD35" s="732">
        <f t="shared" si="14"/>
        <v>26.063541666666666</v>
      </c>
      <c r="AE35" s="732">
        <f t="shared" si="14"/>
        <v>26.063541666666666</v>
      </c>
      <c r="AF35" s="732">
        <f t="shared" si="14"/>
        <v>26.063541666666666</v>
      </c>
      <c r="AG35" s="732">
        <f t="shared" si="14"/>
        <v>26.063541666666666</v>
      </c>
      <c r="AH35" s="732">
        <f t="shared" si="14"/>
        <v>26.063541666666666</v>
      </c>
      <c r="AI35" s="732">
        <f t="shared" si="14"/>
        <v>26.063541666666666</v>
      </c>
      <c r="AJ35" s="732">
        <f t="shared" si="14"/>
        <v>26.063541666666666</v>
      </c>
      <c r="AK35" s="732">
        <f t="shared" si="14"/>
        <v>26.063541666666822</v>
      </c>
      <c r="AL35" s="732">
        <f t="shared" si="14"/>
        <v>0</v>
      </c>
      <c r="AM35" s="732">
        <f t="shared" si="14"/>
        <v>0</v>
      </c>
      <c r="AN35" s="732">
        <f t="shared" si="14"/>
        <v>0</v>
      </c>
      <c r="AO35" s="732">
        <f t="shared" si="14"/>
        <v>0</v>
      </c>
      <c r="AP35" s="732">
        <f t="shared" ref="AP35:BU35" si="15" xml:space="preserve"> IF(AP34 = 1, AP31, MIN(AP31, $F30 * AP32 * AP33))</f>
        <v>0</v>
      </c>
      <c r="AQ35" s="732">
        <f t="shared" si="15"/>
        <v>0</v>
      </c>
      <c r="AR35" s="732">
        <f t="shared" si="15"/>
        <v>0</v>
      </c>
      <c r="AS35" s="732">
        <f t="shared" si="15"/>
        <v>0</v>
      </c>
      <c r="AT35" s="732">
        <f t="shared" si="15"/>
        <v>0</v>
      </c>
      <c r="AU35" s="732">
        <f t="shared" si="15"/>
        <v>0</v>
      </c>
      <c r="AV35" s="732">
        <f t="shared" si="15"/>
        <v>0</v>
      </c>
      <c r="AW35" s="732">
        <f t="shared" si="15"/>
        <v>0</v>
      </c>
      <c r="AX35" s="732">
        <f t="shared" si="15"/>
        <v>0</v>
      </c>
      <c r="AY35" s="732">
        <f t="shared" si="15"/>
        <v>0</v>
      </c>
      <c r="AZ35" s="732">
        <f t="shared" si="15"/>
        <v>0</v>
      </c>
      <c r="BA35" s="732">
        <f t="shared" si="15"/>
        <v>0</v>
      </c>
      <c r="BB35" s="732">
        <f t="shared" si="15"/>
        <v>0</v>
      </c>
      <c r="BC35" s="732">
        <f t="shared" si="15"/>
        <v>0</v>
      </c>
      <c r="BD35" s="732">
        <f t="shared" si="15"/>
        <v>0</v>
      </c>
      <c r="BE35" s="732">
        <f t="shared" si="15"/>
        <v>0</v>
      </c>
      <c r="BF35" s="732">
        <f t="shared" si="15"/>
        <v>0</v>
      </c>
      <c r="BG35" s="732">
        <f t="shared" si="15"/>
        <v>0</v>
      </c>
      <c r="BH35" s="732">
        <f t="shared" si="15"/>
        <v>0</v>
      </c>
      <c r="BI35" s="732">
        <f t="shared" si="15"/>
        <v>0</v>
      </c>
      <c r="BJ35" s="732">
        <f t="shared" si="15"/>
        <v>0</v>
      </c>
      <c r="BK35" s="732">
        <f t="shared" si="15"/>
        <v>0</v>
      </c>
      <c r="BL35" s="732">
        <f t="shared" si="15"/>
        <v>0</v>
      </c>
      <c r="BM35" s="732">
        <f t="shared" si="15"/>
        <v>0</v>
      </c>
      <c r="BN35" s="732">
        <f t="shared" si="15"/>
        <v>0</v>
      </c>
      <c r="BO35" s="732">
        <f t="shared" si="15"/>
        <v>0</v>
      </c>
      <c r="BP35" s="732">
        <f t="shared" si="15"/>
        <v>0</v>
      </c>
      <c r="BQ35" s="732">
        <f t="shared" si="15"/>
        <v>0</v>
      </c>
      <c r="BR35" s="732">
        <f t="shared" si="15"/>
        <v>0</v>
      </c>
      <c r="BS35" s="732">
        <f t="shared" si="15"/>
        <v>0</v>
      </c>
      <c r="BT35" s="732">
        <f t="shared" si="15"/>
        <v>0</v>
      </c>
      <c r="BU35" s="732">
        <f t="shared" si="15"/>
        <v>0</v>
      </c>
      <c r="BV35" s="732">
        <f t="shared" ref="BV35:CA35" si="16" xml:space="preserve"> IF(BV34 = 1, BV31, MIN(BV31, $F30 * BV32 * BV33))</f>
        <v>0</v>
      </c>
      <c r="BW35" s="732">
        <f t="shared" si="16"/>
        <v>0</v>
      </c>
      <c r="BX35" s="732">
        <f t="shared" si="16"/>
        <v>0</v>
      </c>
      <c r="BY35" s="732">
        <f t="shared" si="16"/>
        <v>0</v>
      </c>
      <c r="BZ35" s="732">
        <f t="shared" si="16"/>
        <v>0</v>
      </c>
      <c r="CA35" s="732">
        <f t="shared" si="16"/>
        <v>0</v>
      </c>
    </row>
    <row r="36" spans="1:79" s="692" customFormat="1">
      <c r="A36" s="690"/>
      <c r="B36" s="683"/>
      <c r="C36" s="684"/>
      <c r="D36" s="691"/>
      <c r="E36" s="717" t="str">
        <f xml:space="preserve"> LEFT(E35, LEN(E35) - 4)</f>
        <v>Fixed asset depreciation</v>
      </c>
      <c r="F36" s="692" t="s">
        <v>151</v>
      </c>
      <c r="G36" s="692" t="s">
        <v>560</v>
      </c>
      <c r="H36" s="692">
        <f xml:space="preserve"> SUM(J36:CA36)</f>
        <v>-521.27083333333326</v>
      </c>
      <c r="J36" s="706">
        <f t="shared" ref="J36:AO36" si="17" xml:space="preserve"> -1 * J35</f>
        <v>0</v>
      </c>
      <c r="K36" s="706">
        <f t="shared" si="17"/>
        <v>0</v>
      </c>
      <c r="L36" s="706">
        <f t="shared" si="17"/>
        <v>0</v>
      </c>
      <c r="M36" s="706">
        <f t="shared" si="17"/>
        <v>0</v>
      </c>
      <c r="N36" s="706">
        <f t="shared" si="17"/>
        <v>0</v>
      </c>
      <c r="O36" s="706">
        <f t="shared" si="17"/>
        <v>0</v>
      </c>
      <c r="P36" s="706">
        <f t="shared" si="17"/>
        <v>0</v>
      </c>
      <c r="Q36" s="706">
        <f t="shared" si="17"/>
        <v>0</v>
      </c>
      <c r="R36" s="706">
        <f t="shared" si="17"/>
        <v>-26.063541666666666</v>
      </c>
      <c r="S36" s="706">
        <f t="shared" si="17"/>
        <v>-26.063541666666666</v>
      </c>
      <c r="T36" s="706">
        <f t="shared" si="17"/>
        <v>-26.063541666666666</v>
      </c>
      <c r="U36" s="706">
        <f t="shared" si="17"/>
        <v>-26.063541666666666</v>
      </c>
      <c r="V36" s="706">
        <f t="shared" si="17"/>
        <v>-26.063541666666666</v>
      </c>
      <c r="W36" s="706">
        <f t="shared" si="17"/>
        <v>-26.063541666666666</v>
      </c>
      <c r="X36" s="706">
        <f t="shared" si="17"/>
        <v>-26.063541666666666</v>
      </c>
      <c r="Y36" s="706">
        <f t="shared" si="17"/>
        <v>-26.063541666666666</v>
      </c>
      <c r="Z36" s="706">
        <f t="shared" si="17"/>
        <v>-26.063541666666666</v>
      </c>
      <c r="AA36" s="706">
        <f t="shared" si="17"/>
        <v>-26.063541666666666</v>
      </c>
      <c r="AB36" s="706">
        <f t="shared" si="17"/>
        <v>-26.063541666666666</v>
      </c>
      <c r="AC36" s="706">
        <f t="shared" si="17"/>
        <v>-26.063541666666666</v>
      </c>
      <c r="AD36" s="706">
        <f t="shared" si="17"/>
        <v>-26.063541666666666</v>
      </c>
      <c r="AE36" s="706">
        <f t="shared" si="17"/>
        <v>-26.063541666666666</v>
      </c>
      <c r="AF36" s="706">
        <f t="shared" si="17"/>
        <v>-26.063541666666666</v>
      </c>
      <c r="AG36" s="706">
        <f t="shared" si="17"/>
        <v>-26.063541666666666</v>
      </c>
      <c r="AH36" s="706">
        <f t="shared" si="17"/>
        <v>-26.063541666666666</v>
      </c>
      <c r="AI36" s="706">
        <f t="shared" si="17"/>
        <v>-26.063541666666666</v>
      </c>
      <c r="AJ36" s="706">
        <f t="shared" si="17"/>
        <v>-26.063541666666666</v>
      </c>
      <c r="AK36" s="706">
        <f t="shared" si="17"/>
        <v>-26.063541666666822</v>
      </c>
      <c r="AL36" s="706">
        <f t="shared" si="17"/>
        <v>0</v>
      </c>
      <c r="AM36" s="706">
        <f t="shared" si="17"/>
        <v>0</v>
      </c>
      <c r="AN36" s="706">
        <f t="shared" si="17"/>
        <v>0</v>
      </c>
      <c r="AO36" s="706">
        <f t="shared" si="17"/>
        <v>0</v>
      </c>
      <c r="AP36" s="706">
        <f t="shared" ref="AP36:BU36" si="18" xml:space="preserve"> -1 * AP35</f>
        <v>0</v>
      </c>
      <c r="AQ36" s="706">
        <f t="shared" si="18"/>
        <v>0</v>
      </c>
      <c r="AR36" s="706">
        <f t="shared" si="18"/>
        <v>0</v>
      </c>
      <c r="AS36" s="706">
        <f t="shared" si="18"/>
        <v>0</v>
      </c>
      <c r="AT36" s="706">
        <f t="shared" si="18"/>
        <v>0</v>
      </c>
      <c r="AU36" s="706">
        <f t="shared" si="18"/>
        <v>0</v>
      </c>
      <c r="AV36" s="706">
        <f t="shared" si="18"/>
        <v>0</v>
      </c>
      <c r="AW36" s="706">
        <f t="shared" si="18"/>
        <v>0</v>
      </c>
      <c r="AX36" s="706">
        <f t="shared" si="18"/>
        <v>0</v>
      </c>
      <c r="AY36" s="706">
        <f t="shared" si="18"/>
        <v>0</v>
      </c>
      <c r="AZ36" s="706">
        <f t="shared" si="18"/>
        <v>0</v>
      </c>
      <c r="BA36" s="706">
        <f t="shared" si="18"/>
        <v>0</v>
      </c>
      <c r="BB36" s="706">
        <f t="shared" si="18"/>
        <v>0</v>
      </c>
      <c r="BC36" s="706">
        <f t="shared" si="18"/>
        <v>0</v>
      </c>
      <c r="BD36" s="706">
        <f t="shared" si="18"/>
        <v>0</v>
      </c>
      <c r="BE36" s="706">
        <f t="shared" si="18"/>
        <v>0</v>
      </c>
      <c r="BF36" s="706">
        <f t="shared" si="18"/>
        <v>0</v>
      </c>
      <c r="BG36" s="706">
        <f t="shared" si="18"/>
        <v>0</v>
      </c>
      <c r="BH36" s="706">
        <f t="shared" si="18"/>
        <v>0</v>
      </c>
      <c r="BI36" s="706">
        <f t="shared" si="18"/>
        <v>0</v>
      </c>
      <c r="BJ36" s="706">
        <f t="shared" si="18"/>
        <v>0</v>
      </c>
      <c r="BK36" s="706">
        <f t="shared" si="18"/>
        <v>0</v>
      </c>
      <c r="BL36" s="706">
        <f t="shared" si="18"/>
        <v>0</v>
      </c>
      <c r="BM36" s="706">
        <f t="shared" si="18"/>
        <v>0</v>
      </c>
      <c r="BN36" s="706">
        <f t="shared" si="18"/>
        <v>0</v>
      </c>
      <c r="BO36" s="706">
        <f t="shared" si="18"/>
        <v>0</v>
      </c>
      <c r="BP36" s="706">
        <f t="shared" si="18"/>
        <v>0</v>
      </c>
      <c r="BQ36" s="706">
        <f t="shared" si="18"/>
        <v>0</v>
      </c>
      <c r="BR36" s="706">
        <f t="shared" si="18"/>
        <v>0</v>
      </c>
      <c r="BS36" s="706">
        <f t="shared" si="18"/>
        <v>0</v>
      </c>
      <c r="BT36" s="706">
        <f t="shared" si="18"/>
        <v>0</v>
      </c>
      <c r="BU36" s="706">
        <f t="shared" si="18"/>
        <v>0</v>
      </c>
      <c r="BV36" s="706">
        <f t="shared" ref="BV36:CA36" si="19" xml:space="preserve"> -1 * BV35</f>
        <v>0</v>
      </c>
      <c r="BW36" s="706">
        <f t="shared" si="19"/>
        <v>0</v>
      </c>
      <c r="BX36" s="706">
        <f t="shared" si="19"/>
        <v>0</v>
      </c>
      <c r="BY36" s="706">
        <f t="shared" si="19"/>
        <v>0</v>
      </c>
      <c r="BZ36" s="706">
        <f t="shared" si="19"/>
        <v>0</v>
      </c>
      <c r="CA36" s="706">
        <f t="shared" si="19"/>
        <v>0</v>
      </c>
    </row>
    <row r="37" spans="1:79" s="46" customFormat="1">
      <c r="A37" s="1"/>
      <c r="B37" s="1"/>
      <c r="C37" s="51"/>
      <c r="D37" s="123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  <c r="AM37" s="405"/>
      <c r="AN37" s="405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</row>
    <row r="38" spans="1:79">
      <c r="B38" s="1" t="s">
        <v>411</v>
      </c>
    </row>
    <row r="39" spans="1:79" s="372" customFormat="1">
      <c r="A39" s="321"/>
      <c r="B39" s="322"/>
      <c r="C39" s="331"/>
      <c r="D39" s="371"/>
      <c r="E39" s="372" t="s">
        <v>444</v>
      </c>
      <c r="G39" s="372" t="s">
        <v>560</v>
      </c>
      <c r="J39" s="372">
        <f xml:space="preserve"> I42</f>
        <v>0</v>
      </c>
      <c r="K39" s="372">
        <f t="shared" ref="K39:BV39" si="20" xml:space="preserve"> J42</f>
        <v>0</v>
      </c>
      <c r="L39" s="372">
        <f t="shared" si="20"/>
        <v>0</v>
      </c>
      <c r="M39" s="372">
        <f t="shared" si="20"/>
        <v>0</v>
      </c>
      <c r="N39" s="372">
        <f t="shared" si="20"/>
        <v>0</v>
      </c>
      <c r="O39" s="372">
        <f t="shared" si="20"/>
        <v>0</v>
      </c>
      <c r="P39" s="372">
        <f t="shared" si="20"/>
        <v>173.51598719186759</v>
      </c>
      <c r="Q39" s="372">
        <f t="shared" si="20"/>
        <v>347.39341026260041</v>
      </c>
      <c r="R39" s="372">
        <f t="shared" si="20"/>
        <v>521.27083333333326</v>
      </c>
      <c r="S39" s="372">
        <f t="shared" si="20"/>
        <v>495.20729166666661</v>
      </c>
      <c r="T39" s="372">
        <f t="shared" si="20"/>
        <v>469.14374999999995</v>
      </c>
      <c r="U39" s="372">
        <f t="shared" si="20"/>
        <v>443.0802083333333</v>
      </c>
      <c r="V39" s="372">
        <f t="shared" si="20"/>
        <v>417.01666666666665</v>
      </c>
      <c r="W39" s="372">
        <f t="shared" si="20"/>
        <v>390.953125</v>
      </c>
      <c r="X39" s="372">
        <f t="shared" si="20"/>
        <v>364.88958333333335</v>
      </c>
      <c r="Y39" s="372">
        <f t="shared" si="20"/>
        <v>338.8260416666667</v>
      </c>
      <c r="Z39" s="372">
        <f t="shared" si="20"/>
        <v>312.76250000000005</v>
      </c>
      <c r="AA39" s="372">
        <f t="shared" si="20"/>
        <v>286.69895833333339</v>
      </c>
      <c r="AB39" s="372">
        <f t="shared" si="20"/>
        <v>260.63541666666674</v>
      </c>
      <c r="AC39" s="372">
        <f t="shared" si="20"/>
        <v>234.57187500000009</v>
      </c>
      <c r="AD39" s="372">
        <f t="shared" si="20"/>
        <v>208.50833333333344</v>
      </c>
      <c r="AE39" s="372">
        <f t="shared" si="20"/>
        <v>182.44479166666679</v>
      </c>
      <c r="AF39" s="372">
        <f t="shared" si="20"/>
        <v>156.38125000000014</v>
      </c>
      <c r="AG39" s="372">
        <f t="shared" si="20"/>
        <v>130.31770833333348</v>
      </c>
      <c r="AH39" s="372">
        <f t="shared" si="20"/>
        <v>104.25416666666682</v>
      </c>
      <c r="AI39" s="372">
        <f t="shared" si="20"/>
        <v>78.190625000000153</v>
      </c>
      <c r="AJ39" s="372">
        <f t="shared" si="20"/>
        <v>52.127083333333488</v>
      </c>
      <c r="AK39" s="372">
        <f t="shared" si="20"/>
        <v>26.063541666666822</v>
      </c>
      <c r="AL39" s="372">
        <f t="shared" si="20"/>
        <v>0</v>
      </c>
      <c r="AM39" s="372">
        <f t="shared" si="20"/>
        <v>0</v>
      </c>
      <c r="AN39" s="372">
        <f t="shared" si="20"/>
        <v>0</v>
      </c>
      <c r="AO39" s="372">
        <f t="shared" si="20"/>
        <v>0</v>
      </c>
      <c r="AP39" s="372">
        <f t="shared" si="20"/>
        <v>0</v>
      </c>
      <c r="AQ39" s="372">
        <f t="shared" si="20"/>
        <v>0</v>
      </c>
      <c r="AR39" s="372">
        <f t="shared" si="20"/>
        <v>0</v>
      </c>
      <c r="AS39" s="372">
        <f t="shared" si="20"/>
        <v>0</v>
      </c>
      <c r="AT39" s="372">
        <f t="shared" si="20"/>
        <v>0</v>
      </c>
      <c r="AU39" s="372">
        <f t="shared" si="20"/>
        <v>0</v>
      </c>
      <c r="AV39" s="372">
        <f t="shared" si="20"/>
        <v>0</v>
      </c>
      <c r="AW39" s="372">
        <f t="shared" si="20"/>
        <v>0</v>
      </c>
      <c r="AX39" s="372">
        <f t="shared" si="20"/>
        <v>0</v>
      </c>
      <c r="AY39" s="372">
        <f t="shared" si="20"/>
        <v>0</v>
      </c>
      <c r="AZ39" s="372">
        <f t="shared" si="20"/>
        <v>0</v>
      </c>
      <c r="BA39" s="372">
        <f t="shared" si="20"/>
        <v>0</v>
      </c>
      <c r="BB39" s="372">
        <f t="shared" si="20"/>
        <v>0</v>
      </c>
      <c r="BC39" s="372">
        <f t="shared" si="20"/>
        <v>0</v>
      </c>
      <c r="BD39" s="372">
        <f t="shared" si="20"/>
        <v>0</v>
      </c>
      <c r="BE39" s="372">
        <f t="shared" si="20"/>
        <v>0</v>
      </c>
      <c r="BF39" s="372">
        <f t="shared" si="20"/>
        <v>0</v>
      </c>
      <c r="BG39" s="372">
        <f t="shared" si="20"/>
        <v>0</v>
      </c>
      <c r="BH39" s="372">
        <f t="shared" si="20"/>
        <v>0</v>
      </c>
      <c r="BI39" s="372">
        <f t="shared" si="20"/>
        <v>0</v>
      </c>
      <c r="BJ39" s="372">
        <f t="shared" si="20"/>
        <v>0</v>
      </c>
      <c r="BK39" s="372">
        <f t="shared" si="20"/>
        <v>0</v>
      </c>
      <c r="BL39" s="372">
        <f t="shared" si="20"/>
        <v>0</v>
      </c>
      <c r="BM39" s="372">
        <f t="shared" si="20"/>
        <v>0</v>
      </c>
      <c r="BN39" s="372">
        <f t="shared" si="20"/>
        <v>0</v>
      </c>
      <c r="BO39" s="372">
        <f t="shared" si="20"/>
        <v>0</v>
      </c>
      <c r="BP39" s="372">
        <f t="shared" si="20"/>
        <v>0</v>
      </c>
      <c r="BQ39" s="372">
        <f t="shared" si="20"/>
        <v>0</v>
      </c>
      <c r="BR39" s="372">
        <f t="shared" si="20"/>
        <v>0</v>
      </c>
      <c r="BS39" s="372">
        <f t="shared" si="20"/>
        <v>0</v>
      </c>
      <c r="BT39" s="372">
        <f t="shared" si="20"/>
        <v>0</v>
      </c>
      <c r="BU39" s="372">
        <f t="shared" si="20"/>
        <v>0</v>
      </c>
      <c r="BV39" s="372">
        <f t="shared" si="20"/>
        <v>0</v>
      </c>
      <c r="BW39" s="372">
        <f t="shared" ref="BW39:CA39" si="21" xml:space="preserve"> BV42</f>
        <v>0</v>
      </c>
      <c r="BX39" s="372">
        <f t="shared" si="21"/>
        <v>0</v>
      </c>
      <c r="BY39" s="372">
        <f t="shared" si="21"/>
        <v>0</v>
      </c>
      <c r="BZ39" s="372">
        <f t="shared" si="21"/>
        <v>0</v>
      </c>
      <c r="CA39" s="372">
        <f t="shared" si="21"/>
        <v>0</v>
      </c>
    </row>
    <row r="40" spans="1:79" s="8" customFormat="1">
      <c r="A40" s="5"/>
      <c r="B40" s="45"/>
      <c r="C40" s="54"/>
      <c r="D40" s="7" t="s">
        <v>21</v>
      </c>
      <c r="E40" s="387" t="str">
        <f xml:space="preserve"> Capex!E$96</f>
        <v>Capital expenditure POS</v>
      </c>
      <c r="F40" s="387">
        <f xml:space="preserve"> Capex!F$96</f>
        <v>0</v>
      </c>
      <c r="G40" s="387" t="str">
        <f xml:space="preserve"> Capex!G$96</f>
        <v>£ MM</v>
      </c>
      <c r="H40" s="387">
        <f xml:space="preserve"> Capex!H$96</f>
        <v>521.27083333333326</v>
      </c>
      <c r="I40" s="387">
        <f xml:space="preserve"> Capex!I$96</f>
        <v>0</v>
      </c>
      <c r="J40" s="387">
        <f xml:space="preserve"> Capex!J$96</f>
        <v>0</v>
      </c>
      <c r="K40" s="387">
        <f xml:space="preserve"> Capex!K$96</f>
        <v>0</v>
      </c>
      <c r="L40" s="387">
        <f xml:space="preserve"> Capex!L$96</f>
        <v>0</v>
      </c>
      <c r="M40" s="387">
        <f xml:space="preserve"> Capex!M$96</f>
        <v>0</v>
      </c>
      <c r="N40" s="387">
        <f xml:space="preserve"> Capex!N$96</f>
        <v>0</v>
      </c>
      <c r="O40" s="387">
        <f xml:space="preserve"> Capex!O$96</f>
        <v>173.51598719186759</v>
      </c>
      <c r="P40" s="387">
        <f xml:space="preserve"> Capex!P$96</f>
        <v>173.87742307073282</v>
      </c>
      <c r="Q40" s="387">
        <f xml:space="preserve"> Capex!Q$96</f>
        <v>173.87742307073285</v>
      </c>
      <c r="R40" s="387">
        <f xml:space="preserve"> Capex!R$96</f>
        <v>0</v>
      </c>
      <c r="S40" s="387">
        <f xml:space="preserve"> Capex!S$96</f>
        <v>0</v>
      </c>
      <c r="T40" s="387">
        <f xml:space="preserve"> Capex!T$96</f>
        <v>0</v>
      </c>
      <c r="U40" s="387">
        <f xml:space="preserve"> Capex!U$96</f>
        <v>0</v>
      </c>
      <c r="V40" s="387">
        <f xml:space="preserve"> Capex!V$96</f>
        <v>0</v>
      </c>
      <c r="W40" s="387">
        <f xml:space="preserve"> Capex!W$96</f>
        <v>0</v>
      </c>
      <c r="X40" s="387">
        <f xml:space="preserve"> Capex!X$96</f>
        <v>0</v>
      </c>
      <c r="Y40" s="387">
        <f xml:space="preserve"> Capex!Y$96</f>
        <v>0</v>
      </c>
      <c r="Z40" s="387">
        <f xml:space="preserve"> Capex!Z$96</f>
        <v>0</v>
      </c>
      <c r="AA40" s="387">
        <f xml:space="preserve"> Capex!AA$96</f>
        <v>0</v>
      </c>
      <c r="AB40" s="387">
        <f xml:space="preserve"> Capex!AB$96</f>
        <v>0</v>
      </c>
      <c r="AC40" s="387">
        <f xml:space="preserve"> Capex!AC$96</f>
        <v>0</v>
      </c>
      <c r="AD40" s="387">
        <f xml:space="preserve"> Capex!AD$96</f>
        <v>0</v>
      </c>
      <c r="AE40" s="387">
        <f xml:space="preserve"> Capex!AE$96</f>
        <v>0</v>
      </c>
      <c r="AF40" s="387">
        <f xml:space="preserve"> Capex!AF$96</f>
        <v>0</v>
      </c>
      <c r="AG40" s="387">
        <f xml:space="preserve"> Capex!AG$96</f>
        <v>0</v>
      </c>
      <c r="AH40" s="387">
        <f xml:space="preserve"> Capex!AH$96</f>
        <v>0</v>
      </c>
      <c r="AI40" s="387">
        <f xml:space="preserve"> Capex!AI$96</f>
        <v>0</v>
      </c>
      <c r="AJ40" s="387">
        <f xml:space="preserve"> Capex!AJ$96</f>
        <v>0</v>
      </c>
      <c r="AK40" s="387">
        <f xml:space="preserve"> Capex!AK$96</f>
        <v>0</v>
      </c>
      <c r="AL40" s="387">
        <f xml:space="preserve"> Capex!AL$96</f>
        <v>0</v>
      </c>
      <c r="AM40" s="387">
        <f xml:space="preserve"> Capex!AM$96</f>
        <v>0</v>
      </c>
      <c r="AN40" s="387">
        <f xml:space="preserve"> Capex!AN$96</f>
        <v>0</v>
      </c>
      <c r="AO40" s="387">
        <f xml:space="preserve"> Capex!AO$96</f>
        <v>0</v>
      </c>
      <c r="AP40" s="387">
        <f xml:space="preserve"> Capex!AP$96</f>
        <v>0</v>
      </c>
      <c r="AQ40" s="387">
        <f xml:space="preserve"> Capex!AQ$96</f>
        <v>0</v>
      </c>
      <c r="AR40" s="387">
        <f xml:space="preserve"> Capex!AR$96</f>
        <v>0</v>
      </c>
      <c r="AS40" s="387">
        <f xml:space="preserve"> Capex!AS$96</f>
        <v>0</v>
      </c>
      <c r="AT40" s="387">
        <f xml:space="preserve"> Capex!AT$96</f>
        <v>0</v>
      </c>
      <c r="AU40" s="387">
        <f xml:space="preserve"> Capex!AU$96</f>
        <v>0</v>
      </c>
      <c r="AV40" s="387">
        <f xml:space="preserve"> Capex!AV$96</f>
        <v>0</v>
      </c>
      <c r="AW40" s="387">
        <f xml:space="preserve"> Capex!AW$96</f>
        <v>0</v>
      </c>
      <c r="AX40" s="387">
        <f xml:space="preserve"> Capex!AX$96</f>
        <v>0</v>
      </c>
      <c r="AY40" s="387">
        <f xml:space="preserve"> Capex!AY$96</f>
        <v>0</v>
      </c>
      <c r="AZ40" s="387">
        <f xml:space="preserve"> Capex!AZ$96</f>
        <v>0</v>
      </c>
      <c r="BA40" s="387">
        <f xml:space="preserve"> Capex!BA$96</f>
        <v>0</v>
      </c>
      <c r="BB40" s="387">
        <f xml:space="preserve"> Capex!BB$96</f>
        <v>0</v>
      </c>
      <c r="BC40" s="387">
        <f xml:space="preserve"> Capex!BC$96</f>
        <v>0</v>
      </c>
      <c r="BD40" s="387">
        <f xml:space="preserve"> Capex!BD$96</f>
        <v>0</v>
      </c>
      <c r="BE40" s="387">
        <f xml:space="preserve"> Capex!BE$96</f>
        <v>0</v>
      </c>
      <c r="BF40" s="387">
        <f xml:space="preserve"> Capex!BF$96</f>
        <v>0</v>
      </c>
      <c r="BG40" s="387">
        <f xml:space="preserve"> Capex!BG$96</f>
        <v>0</v>
      </c>
      <c r="BH40" s="387">
        <f xml:space="preserve"> Capex!BH$96</f>
        <v>0</v>
      </c>
      <c r="BI40" s="387">
        <f xml:space="preserve"> Capex!BI$96</f>
        <v>0</v>
      </c>
      <c r="BJ40" s="387">
        <f xml:space="preserve"> Capex!BJ$96</f>
        <v>0</v>
      </c>
      <c r="BK40" s="387">
        <f xml:space="preserve"> Capex!BK$96</f>
        <v>0</v>
      </c>
      <c r="BL40" s="387">
        <f xml:space="preserve"> Capex!BL$96</f>
        <v>0</v>
      </c>
      <c r="BM40" s="387">
        <f xml:space="preserve"> Capex!BM$96</f>
        <v>0</v>
      </c>
      <c r="BN40" s="387">
        <f xml:space="preserve"> Capex!BN$96</f>
        <v>0</v>
      </c>
      <c r="BO40" s="387">
        <f xml:space="preserve"> Capex!BO$96</f>
        <v>0</v>
      </c>
      <c r="BP40" s="387">
        <f xml:space="preserve"> Capex!BP$96</f>
        <v>0</v>
      </c>
      <c r="BQ40" s="387">
        <f xml:space="preserve"> Capex!BQ$96</f>
        <v>0</v>
      </c>
      <c r="BR40" s="387">
        <f xml:space="preserve"> Capex!BR$96</f>
        <v>0</v>
      </c>
      <c r="BS40" s="387">
        <f xml:space="preserve"> Capex!BS$96</f>
        <v>0</v>
      </c>
      <c r="BT40" s="387">
        <f xml:space="preserve"> Capex!BT$96</f>
        <v>0</v>
      </c>
      <c r="BU40" s="387">
        <f xml:space="preserve"> Capex!BU$96</f>
        <v>0</v>
      </c>
      <c r="BV40" s="387">
        <f xml:space="preserve"> Capex!BV$96</f>
        <v>0</v>
      </c>
      <c r="BW40" s="387">
        <f xml:space="preserve"> Capex!BW$96</f>
        <v>0</v>
      </c>
      <c r="BX40" s="387">
        <f xml:space="preserve"> Capex!BX$96</f>
        <v>0</v>
      </c>
      <c r="BY40" s="387">
        <f xml:space="preserve"> Capex!BY$96</f>
        <v>0</v>
      </c>
      <c r="BZ40" s="387">
        <f xml:space="preserve"> Capex!BZ$96</f>
        <v>0</v>
      </c>
      <c r="CA40" s="387">
        <f xml:space="preserve"> Capex!CA$96</f>
        <v>0</v>
      </c>
    </row>
    <row r="41" spans="1:79" s="399" customFormat="1">
      <c r="A41" s="398"/>
      <c r="B41" s="192"/>
      <c r="C41" s="193"/>
      <c r="D41" s="7" t="s">
        <v>108</v>
      </c>
      <c r="E41" s="552" t="str">
        <f xml:space="preserve"> E$35</f>
        <v>Fixed asset depreciation POS</v>
      </c>
      <c r="F41" s="552">
        <f t="shared" ref="F41:BQ41" si="22" xml:space="preserve"> F$35</f>
        <v>0</v>
      </c>
      <c r="G41" s="552" t="str">
        <f t="shared" si="22"/>
        <v>£ MM</v>
      </c>
      <c r="H41" s="552">
        <f t="shared" si="22"/>
        <v>521.27083333333326</v>
      </c>
      <c r="I41" s="552">
        <f t="shared" si="22"/>
        <v>0</v>
      </c>
      <c r="J41" s="552">
        <f xml:space="preserve"> J$35</f>
        <v>0</v>
      </c>
      <c r="K41" s="552">
        <f t="shared" si="22"/>
        <v>0</v>
      </c>
      <c r="L41" s="552">
        <f t="shared" si="22"/>
        <v>0</v>
      </c>
      <c r="M41" s="552">
        <f t="shared" si="22"/>
        <v>0</v>
      </c>
      <c r="N41" s="552">
        <f t="shared" si="22"/>
        <v>0</v>
      </c>
      <c r="O41" s="552">
        <f t="shared" si="22"/>
        <v>0</v>
      </c>
      <c r="P41" s="552">
        <f t="shared" si="22"/>
        <v>0</v>
      </c>
      <c r="Q41" s="552">
        <f t="shared" si="22"/>
        <v>0</v>
      </c>
      <c r="R41" s="552">
        <f t="shared" si="22"/>
        <v>26.063541666666666</v>
      </c>
      <c r="S41" s="552">
        <f t="shared" si="22"/>
        <v>26.063541666666666</v>
      </c>
      <c r="T41" s="552">
        <f t="shared" si="22"/>
        <v>26.063541666666666</v>
      </c>
      <c r="U41" s="552">
        <f t="shared" si="22"/>
        <v>26.063541666666666</v>
      </c>
      <c r="V41" s="552">
        <f t="shared" si="22"/>
        <v>26.063541666666666</v>
      </c>
      <c r="W41" s="552">
        <f t="shared" si="22"/>
        <v>26.063541666666666</v>
      </c>
      <c r="X41" s="552">
        <f t="shared" si="22"/>
        <v>26.063541666666666</v>
      </c>
      <c r="Y41" s="552">
        <f t="shared" si="22"/>
        <v>26.063541666666666</v>
      </c>
      <c r="Z41" s="552">
        <f t="shared" si="22"/>
        <v>26.063541666666666</v>
      </c>
      <c r="AA41" s="552">
        <f t="shared" si="22"/>
        <v>26.063541666666666</v>
      </c>
      <c r="AB41" s="552">
        <f t="shared" si="22"/>
        <v>26.063541666666666</v>
      </c>
      <c r="AC41" s="552">
        <f t="shared" si="22"/>
        <v>26.063541666666666</v>
      </c>
      <c r="AD41" s="552">
        <f t="shared" si="22"/>
        <v>26.063541666666666</v>
      </c>
      <c r="AE41" s="552">
        <f t="shared" si="22"/>
        <v>26.063541666666666</v>
      </c>
      <c r="AF41" s="552">
        <f t="shared" si="22"/>
        <v>26.063541666666666</v>
      </c>
      <c r="AG41" s="552">
        <f t="shared" si="22"/>
        <v>26.063541666666666</v>
      </c>
      <c r="AH41" s="552">
        <f t="shared" si="22"/>
        <v>26.063541666666666</v>
      </c>
      <c r="AI41" s="552">
        <f t="shared" si="22"/>
        <v>26.063541666666666</v>
      </c>
      <c r="AJ41" s="552">
        <f t="shared" si="22"/>
        <v>26.063541666666666</v>
      </c>
      <c r="AK41" s="552">
        <f t="shared" si="22"/>
        <v>26.063541666666822</v>
      </c>
      <c r="AL41" s="552">
        <f t="shared" si="22"/>
        <v>0</v>
      </c>
      <c r="AM41" s="552">
        <f t="shared" si="22"/>
        <v>0</v>
      </c>
      <c r="AN41" s="552">
        <f t="shared" si="22"/>
        <v>0</v>
      </c>
      <c r="AO41" s="552">
        <f t="shared" si="22"/>
        <v>0</v>
      </c>
      <c r="AP41" s="552">
        <f t="shared" si="22"/>
        <v>0</v>
      </c>
      <c r="AQ41" s="552">
        <f t="shared" si="22"/>
        <v>0</v>
      </c>
      <c r="AR41" s="552">
        <f t="shared" si="22"/>
        <v>0</v>
      </c>
      <c r="AS41" s="552">
        <f t="shared" si="22"/>
        <v>0</v>
      </c>
      <c r="AT41" s="552">
        <f t="shared" si="22"/>
        <v>0</v>
      </c>
      <c r="AU41" s="552">
        <f t="shared" si="22"/>
        <v>0</v>
      </c>
      <c r="AV41" s="552">
        <f t="shared" si="22"/>
        <v>0</v>
      </c>
      <c r="AW41" s="552">
        <f t="shared" si="22"/>
        <v>0</v>
      </c>
      <c r="AX41" s="552">
        <f t="shared" si="22"/>
        <v>0</v>
      </c>
      <c r="AY41" s="552">
        <f t="shared" si="22"/>
        <v>0</v>
      </c>
      <c r="AZ41" s="552">
        <f t="shared" si="22"/>
        <v>0</v>
      </c>
      <c r="BA41" s="552">
        <f t="shared" si="22"/>
        <v>0</v>
      </c>
      <c r="BB41" s="552">
        <f t="shared" si="22"/>
        <v>0</v>
      </c>
      <c r="BC41" s="552">
        <f t="shared" si="22"/>
        <v>0</v>
      </c>
      <c r="BD41" s="552">
        <f t="shared" si="22"/>
        <v>0</v>
      </c>
      <c r="BE41" s="552">
        <f t="shared" si="22"/>
        <v>0</v>
      </c>
      <c r="BF41" s="552">
        <f t="shared" si="22"/>
        <v>0</v>
      </c>
      <c r="BG41" s="552">
        <f t="shared" si="22"/>
        <v>0</v>
      </c>
      <c r="BH41" s="552">
        <f t="shared" si="22"/>
        <v>0</v>
      </c>
      <c r="BI41" s="552">
        <f t="shared" si="22"/>
        <v>0</v>
      </c>
      <c r="BJ41" s="552">
        <f t="shared" si="22"/>
        <v>0</v>
      </c>
      <c r="BK41" s="552">
        <f t="shared" si="22"/>
        <v>0</v>
      </c>
      <c r="BL41" s="552">
        <f t="shared" si="22"/>
        <v>0</v>
      </c>
      <c r="BM41" s="552">
        <f t="shared" si="22"/>
        <v>0</v>
      </c>
      <c r="BN41" s="552">
        <f t="shared" si="22"/>
        <v>0</v>
      </c>
      <c r="BO41" s="552">
        <f t="shared" si="22"/>
        <v>0</v>
      </c>
      <c r="BP41" s="552">
        <f t="shared" si="22"/>
        <v>0</v>
      </c>
      <c r="BQ41" s="552">
        <f t="shared" si="22"/>
        <v>0</v>
      </c>
      <c r="BR41" s="552">
        <f t="shared" ref="BR41:CA41" si="23" xml:space="preserve"> BR$35</f>
        <v>0</v>
      </c>
      <c r="BS41" s="552">
        <f t="shared" si="23"/>
        <v>0</v>
      </c>
      <c r="BT41" s="552">
        <f t="shared" si="23"/>
        <v>0</v>
      </c>
      <c r="BU41" s="552">
        <f t="shared" si="23"/>
        <v>0</v>
      </c>
      <c r="BV41" s="552">
        <f t="shared" si="23"/>
        <v>0</v>
      </c>
      <c r="BW41" s="552">
        <f t="shared" si="23"/>
        <v>0</v>
      </c>
      <c r="BX41" s="552">
        <f t="shared" si="23"/>
        <v>0</v>
      </c>
      <c r="BY41" s="552">
        <f t="shared" si="23"/>
        <v>0</v>
      </c>
      <c r="BZ41" s="552">
        <f t="shared" si="23"/>
        <v>0</v>
      </c>
      <c r="CA41" s="552">
        <f t="shared" si="23"/>
        <v>0</v>
      </c>
    </row>
    <row r="42" spans="1:79" s="745" customFormat="1">
      <c r="A42" s="739"/>
      <c r="B42" s="740"/>
      <c r="C42" s="741"/>
      <c r="D42" s="742"/>
      <c r="E42" s="743" t="s">
        <v>411</v>
      </c>
      <c r="F42" s="743" t="s">
        <v>157</v>
      </c>
      <c r="G42" s="743" t="s">
        <v>560</v>
      </c>
      <c r="H42" s="743"/>
      <c r="I42" s="744"/>
      <c r="J42" s="743">
        <f t="shared" ref="J42:AO42" si="24" xml:space="preserve"> J39 + J40 - J41</f>
        <v>0</v>
      </c>
      <c r="K42" s="743">
        <f t="shared" si="24"/>
        <v>0</v>
      </c>
      <c r="L42" s="743">
        <f t="shared" si="24"/>
        <v>0</v>
      </c>
      <c r="M42" s="743">
        <f t="shared" si="24"/>
        <v>0</v>
      </c>
      <c r="N42" s="743">
        <f t="shared" si="24"/>
        <v>0</v>
      </c>
      <c r="O42" s="743">
        <f t="shared" si="24"/>
        <v>173.51598719186759</v>
      </c>
      <c r="P42" s="743">
        <f t="shared" si="24"/>
        <v>347.39341026260041</v>
      </c>
      <c r="Q42" s="743">
        <f t="shared" si="24"/>
        <v>521.27083333333326</v>
      </c>
      <c r="R42" s="743">
        <f t="shared" si="24"/>
        <v>495.20729166666661</v>
      </c>
      <c r="S42" s="743">
        <f t="shared" si="24"/>
        <v>469.14374999999995</v>
      </c>
      <c r="T42" s="743">
        <f t="shared" si="24"/>
        <v>443.0802083333333</v>
      </c>
      <c r="U42" s="743">
        <f xml:space="preserve"> U39 + U40 - U41</f>
        <v>417.01666666666665</v>
      </c>
      <c r="V42" s="743">
        <f t="shared" si="24"/>
        <v>390.953125</v>
      </c>
      <c r="W42" s="743">
        <f t="shared" si="24"/>
        <v>364.88958333333335</v>
      </c>
      <c r="X42" s="743">
        <f t="shared" si="24"/>
        <v>338.8260416666667</v>
      </c>
      <c r="Y42" s="743">
        <f t="shared" si="24"/>
        <v>312.76250000000005</v>
      </c>
      <c r="Z42" s="743">
        <f t="shared" si="24"/>
        <v>286.69895833333339</v>
      </c>
      <c r="AA42" s="743">
        <f t="shared" si="24"/>
        <v>260.63541666666674</v>
      </c>
      <c r="AB42" s="743">
        <f t="shared" si="24"/>
        <v>234.57187500000009</v>
      </c>
      <c r="AC42" s="743">
        <f t="shared" si="24"/>
        <v>208.50833333333344</v>
      </c>
      <c r="AD42" s="743">
        <f t="shared" si="24"/>
        <v>182.44479166666679</v>
      </c>
      <c r="AE42" s="743">
        <f t="shared" si="24"/>
        <v>156.38125000000014</v>
      </c>
      <c r="AF42" s="743">
        <f t="shared" si="24"/>
        <v>130.31770833333348</v>
      </c>
      <c r="AG42" s="743">
        <f t="shared" si="24"/>
        <v>104.25416666666682</v>
      </c>
      <c r="AH42" s="743">
        <f t="shared" si="24"/>
        <v>78.190625000000153</v>
      </c>
      <c r="AI42" s="743">
        <f t="shared" si="24"/>
        <v>52.127083333333488</v>
      </c>
      <c r="AJ42" s="743">
        <f t="shared" si="24"/>
        <v>26.063541666666822</v>
      </c>
      <c r="AK42" s="743">
        <f t="shared" si="24"/>
        <v>0</v>
      </c>
      <c r="AL42" s="743">
        <f t="shared" si="24"/>
        <v>0</v>
      </c>
      <c r="AM42" s="743">
        <f t="shared" si="24"/>
        <v>0</v>
      </c>
      <c r="AN42" s="743">
        <f t="shared" si="24"/>
        <v>0</v>
      </c>
      <c r="AO42" s="743">
        <f t="shared" si="24"/>
        <v>0</v>
      </c>
      <c r="AP42" s="743">
        <f t="shared" ref="AP42:BU42" si="25" xml:space="preserve"> AP39 + AP40 - AP41</f>
        <v>0</v>
      </c>
      <c r="AQ42" s="743">
        <f t="shared" si="25"/>
        <v>0</v>
      </c>
      <c r="AR42" s="743">
        <f t="shared" si="25"/>
        <v>0</v>
      </c>
      <c r="AS42" s="743">
        <f t="shared" si="25"/>
        <v>0</v>
      </c>
      <c r="AT42" s="743">
        <f t="shared" si="25"/>
        <v>0</v>
      </c>
      <c r="AU42" s="743">
        <f t="shared" si="25"/>
        <v>0</v>
      </c>
      <c r="AV42" s="743">
        <f t="shared" si="25"/>
        <v>0</v>
      </c>
      <c r="AW42" s="743">
        <f t="shared" si="25"/>
        <v>0</v>
      </c>
      <c r="AX42" s="743">
        <f t="shared" si="25"/>
        <v>0</v>
      </c>
      <c r="AY42" s="743">
        <f t="shared" si="25"/>
        <v>0</v>
      </c>
      <c r="AZ42" s="743">
        <f t="shared" si="25"/>
        <v>0</v>
      </c>
      <c r="BA42" s="743">
        <f t="shared" si="25"/>
        <v>0</v>
      </c>
      <c r="BB42" s="743">
        <f t="shared" si="25"/>
        <v>0</v>
      </c>
      <c r="BC42" s="743">
        <f t="shared" si="25"/>
        <v>0</v>
      </c>
      <c r="BD42" s="743">
        <f t="shared" si="25"/>
        <v>0</v>
      </c>
      <c r="BE42" s="743">
        <f t="shared" si="25"/>
        <v>0</v>
      </c>
      <c r="BF42" s="743">
        <f t="shared" si="25"/>
        <v>0</v>
      </c>
      <c r="BG42" s="743">
        <f t="shared" si="25"/>
        <v>0</v>
      </c>
      <c r="BH42" s="743">
        <f t="shared" si="25"/>
        <v>0</v>
      </c>
      <c r="BI42" s="743">
        <f t="shared" si="25"/>
        <v>0</v>
      </c>
      <c r="BJ42" s="743">
        <f t="shared" si="25"/>
        <v>0</v>
      </c>
      <c r="BK42" s="743">
        <f t="shared" si="25"/>
        <v>0</v>
      </c>
      <c r="BL42" s="743">
        <f t="shared" si="25"/>
        <v>0</v>
      </c>
      <c r="BM42" s="743">
        <f t="shared" si="25"/>
        <v>0</v>
      </c>
      <c r="BN42" s="743">
        <f t="shared" si="25"/>
        <v>0</v>
      </c>
      <c r="BO42" s="743">
        <f t="shared" si="25"/>
        <v>0</v>
      </c>
      <c r="BP42" s="743">
        <f t="shared" si="25"/>
        <v>0</v>
      </c>
      <c r="BQ42" s="743">
        <f t="shared" si="25"/>
        <v>0</v>
      </c>
      <c r="BR42" s="743">
        <f t="shared" si="25"/>
        <v>0</v>
      </c>
      <c r="BS42" s="743">
        <f t="shared" si="25"/>
        <v>0</v>
      </c>
      <c r="BT42" s="743">
        <f t="shared" si="25"/>
        <v>0</v>
      </c>
      <c r="BU42" s="743">
        <f t="shared" si="25"/>
        <v>0</v>
      </c>
      <c r="BV42" s="743">
        <f t="shared" ref="BV42:CA42" si="26" xml:space="preserve"> BV39 + BV40 - BV41</f>
        <v>0</v>
      </c>
      <c r="BW42" s="743">
        <f t="shared" si="26"/>
        <v>0</v>
      </c>
      <c r="BX42" s="743">
        <f t="shared" si="26"/>
        <v>0</v>
      </c>
      <c r="BY42" s="743">
        <f t="shared" si="26"/>
        <v>0</v>
      </c>
      <c r="BZ42" s="743">
        <f t="shared" si="26"/>
        <v>0</v>
      </c>
      <c r="CA42" s="743">
        <f t="shared" si="26"/>
        <v>0</v>
      </c>
    </row>
    <row r="45" spans="1:79">
      <c r="B45" s="1" t="s">
        <v>159</v>
      </c>
    </row>
    <row r="46" spans="1:79">
      <c r="E46" s="267" t="str">
        <f t="shared" ref="E46:AJ46" si="27" xml:space="preserve"> E$42</f>
        <v>Fixed asset balance</v>
      </c>
      <c r="F46" s="267" t="str">
        <f t="shared" si="27"/>
        <v>BS</v>
      </c>
      <c r="G46" s="267" t="str">
        <f t="shared" si="27"/>
        <v>£ MM</v>
      </c>
      <c r="H46" s="267">
        <f t="shared" si="27"/>
        <v>0</v>
      </c>
      <c r="I46" s="267">
        <f t="shared" si="27"/>
        <v>0</v>
      </c>
      <c r="J46" s="267">
        <f t="shared" si="27"/>
        <v>0</v>
      </c>
      <c r="K46" s="267">
        <f t="shared" si="27"/>
        <v>0</v>
      </c>
      <c r="L46" s="267">
        <f t="shared" si="27"/>
        <v>0</v>
      </c>
      <c r="M46" s="267">
        <f t="shared" si="27"/>
        <v>0</v>
      </c>
      <c r="N46" s="267">
        <f t="shared" si="27"/>
        <v>0</v>
      </c>
      <c r="O46" s="267">
        <f t="shared" si="27"/>
        <v>173.51598719186759</v>
      </c>
      <c r="P46" s="267">
        <f t="shared" si="27"/>
        <v>347.39341026260041</v>
      </c>
      <c r="Q46" s="267">
        <f t="shared" si="27"/>
        <v>521.27083333333326</v>
      </c>
      <c r="R46" s="267">
        <f t="shared" si="27"/>
        <v>495.20729166666661</v>
      </c>
      <c r="S46" s="267">
        <f t="shared" si="27"/>
        <v>469.14374999999995</v>
      </c>
      <c r="T46" s="267">
        <f t="shared" si="27"/>
        <v>443.0802083333333</v>
      </c>
      <c r="U46" s="267">
        <f t="shared" si="27"/>
        <v>417.01666666666665</v>
      </c>
      <c r="V46" s="267">
        <f t="shared" si="27"/>
        <v>390.953125</v>
      </c>
      <c r="W46" s="267">
        <f t="shared" si="27"/>
        <v>364.88958333333335</v>
      </c>
      <c r="X46" s="267">
        <f t="shared" si="27"/>
        <v>338.8260416666667</v>
      </c>
      <c r="Y46" s="267">
        <f t="shared" si="27"/>
        <v>312.76250000000005</v>
      </c>
      <c r="Z46" s="267">
        <f t="shared" si="27"/>
        <v>286.69895833333339</v>
      </c>
      <c r="AA46" s="267">
        <f t="shared" si="27"/>
        <v>260.63541666666674</v>
      </c>
      <c r="AB46" s="267">
        <f t="shared" si="27"/>
        <v>234.57187500000009</v>
      </c>
      <c r="AC46" s="267">
        <f t="shared" si="27"/>
        <v>208.50833333333344</v>
      </c>
      <c r="AD46" s="267">
        <f t="shared" si="27"/>
        <v>182.44479166666679</v>
      </c>
      <c r="AE46" s="267">
        <f t="shared" si="27"/>
        <v>156.38125000000014</v>
      </c>
      <c r="AF46" s="267">
        <f t="shared" si="27"/>
        <v>130.31770833333348</v>
      </c>
      <c r="AG46" s="267">
        <f t="shared" si="27"/>
        <v>104.25416666666682</v>
      </c>
      <c r="AH46" s="267">
        <f t="shared" si="27"/>
        <v>78.190625000000153</v>
      </c>
      <c r="AI46" s="267">
        <f t="shared" si="27"/>
        <v>52.127083333333488</v>
      </c>
      <c r="AJ46" s="267">
        <f t="shared" si="27"/>
        <v>26.063541666666822</v>
      </c>
      <c r="AK46" s="267">
        <f t="shared" ref="AK46:BP46" si="28" xml:space="preserve"> AK$42</f>
        <v>0</v>
      </c>
      <c r="AL46" s="267">
        <f t="shared" si="28"/>
        <v>0</v>
      </c>
      <c r="AM46" s="267">
        <f t="shared" si="28"/>
        <v>0</v>
      </c>
      <c r="AN46" s="267">
        <f t="shared" si="28"/>
        <v>0</v>
      </c>
      <c r="AO46" s="267">
        <f t="shared" si="28"/>
        <v>0</v>
      </c>
      <c r="AP46" s="267">
        <f t="shared" si="28"/>
        <v>0</v>
      </c>
      <c r="AQ46" s="267">
        <f t="shared" si="28"/>
        <v>0</v>
      </c>
      <c r="AR46" s="267">
        <f t="shared" si="28"/>
        <v>0</v>
      </c>
      <c r="AS46" s="267">
        <f t="shared" si="28"/>
        <v>0</v>
      </c>
      <c r="AT46" s="267">
        <f t="shared" si="28"/>
        <v>0</v>
      </c>
      <c r="AU46" s="267">
        <f t="shared" si="28"/>
        <v>0</v>
      </c>
      <c r="AV46" s="267">
        <f t="shared" si="28"/>
        <v>0</v>
      </c>
      <c r="AW46" s="267">
        <f t="shared" si="28"/>
        <v>0</v>
      </c>
      <c r="AX46" s="267">
        <f t="shared" si="28"/>
        <v>0</v>
      </c>
      <c r="AY46" s="267">
        <f t="shared" si="28"/>
        <v>0</v>
      </c>
      <c r="AZ46" s="267">
        <f t="shared" si="28"/>
        <v>0</v>
      </c>
      <c r="BA46" s="267">
        <f t="shared" si="28"/>
        <v>0</v>
      </c>
      <c r="BB46" s="267">
        <f t="shared" si="28"/>
        <v>0</v>
      </c>
      <c r="BC46" s="267">
        <f t="shared" si="28"/>
        <v>0</v>
      </c>
      <c r="BD46" s="267">
        <f t="shared" si="28"/>
        <v>0</v>
      </c>
      <c r="BE46" s="267">
        <f t="shared" si="28"/>
        <v>0</v>
      </c>
      <c r="BF46" s="267">
        <f t="shared" si="28"/>
        <v>0</v>
      </c>
      <c r="BG46" s="267">
        <f t="shared" si="28"/>
        <v>0</v>
      </c>
      <c r="BH46" s="267">
        <f t="shared" si="28"/>
        <v>0</v>
      </c>
      <c r="BI46" s="267">
        <f t="shared" si="28"/>
        <v>0</v>
      </c>
      <c r="BJ46" s="267">
        <f t="shared" si="28"/>
        <v>0</v>
      </c>
      <c r="BK46" s="267">
        <f t="shared" si="28"/>
        <v>0</v>
      </c>
      <c r="BL46" s="267">
        <f t="shared" si="28"/>
        <v>0</v>
      </c>
      <c r="BM46" s="267">
        <f t="shared" si="28"/>
        <v>0</v>
      </c>
      <c r="BN46" s="267">
        <f t="shared" si="28"/>
        <v>0</v>
      </c>
      <c r="BO46" s="267">
        <f t="shared" si="28"/>
        <v>0</v>
      </c>
      <c r="BP46" s="267">
        <f t="shared" si="28"/>
        <v>0</v>
      </c>
      <c r="BQ46" s="267">
        <f t="shared" ref="BQ46:CA46" si="29" xml:space="preserve"> BQ$42</f>
        <v>0</v>
      </c>
      <c r="BR46" s="267">
        <f t="shared" si="29"/>
        <v>0</v>
      </c>
      <c r="BS46" s="267">
        <f t="shared" si="29"/>
        <v>0</v>
      </c>
      <c r="BT46" s="267">
        <f t="shared" si="29"/>
        <v>0</v>
      </c>
      <c r="BU46" s="267">
        <f t="shared" si="29"/>
        <v>0</v>
      </c>
      <c r="BV46" s="267">
        <f t="shared" si="29"/>
        <v>0</v>
      </c>
      <c r="BW46" s="267">
        <f t="shared" si="29"/>
        <v>0</v>
      </c>
      <c r="BX46" s="267">
        <f t="shared" si="29"/>
        <v>0</v>
      </c>
      <c r="BY46" s="267">
        <f t="shared" si="29"/>
        <v>0</v>
      </c>
      <c r="BZ46" s="267">
        <f t="shared" si="29"/>
        <v>0</v>
      </c>
      <c r="CA46" s="267">
        <f t="shared" si="29"/>
        <v>0</v>
      </c>
    </row>
    <row r="47" spans="1:79">
      <c r="E47" s="231" t="str">
        <f xml:space="preserve"> Time!E$88</f>
        <v>Operations period end flag</v>
      </c>
      <c r="F47" s="231">
        <f xml:space="preserve"> Time!F$88</f>
        <v>0</v>
      </c>
      <c r="G47" s="231" t="str">
        <f xml:space="preserve"> Time!G$88</f>
        <v>flag</v>
      </c>
      <c r="H47" s="231">
        <f xml:space="preserve"> Time!H$88</f>
        <v>1</v>
      </c>
      <c r="I47" s="231">
        <f xml:space="preserve"> Time!I$88</f>
        <v>0</v>
      </c>
      <c r="J47" s="231">
        <f xml:space="preserve"> Time!J$88</f>
        <v>0</v>
      </c>
      <c r="K47" s="231">
        <f xml:space="preserve"> Time!K$88</f>
        <v>0</v>
      </c>
      <c r="L47" s="231">
        <f xml:space="preserve"> Time!L$88</f>
        <v>0</v>
      </c>
      <c r="M47" s="231">
        <f xml:space="preserve"> Time!M$88</f>
        <v>0</v>
      </c>
      <c r="N47" s="231">
        <f xml:space="preserve"> Time!N$88</f>
        <v>0</v>
      </c>
      <c r="O47" s="231">
        <f xml:space="preserve"> Time!O$88</f>
        <v>0</v>
      </c>
      <c r="P47" s="231">
        <f xml:space="preserve"> Time!P$88</f>
        <v>0</v>
      </c>
      <c r="Q47" s="231">
        <f xml:space="preserve"> Time!Q$88</f>
        <v>0</v>
      </c>
      <c r="R47" s="231">
        <f xml:space="preserve"> Time!R$88</f>
        <v>0</v>
      </c>
      <c r="S47" s="231">
        <f xml:space="preserve"> Time!S$88</f>
        <v>0</v>
      </c>
      <c r="T47" s="231">
        <f xml:space="preserve"> Time!T$88</f>
        <v>0</v>
      </c>
      <c r="U47" s="231">
        <f xml:space="preserve"> Time!U$88</f>
        <v>0</v>
      </c>
      <c r="V47" s="231">
        <f xml:space="preserve"> Time!V$88</f>
        <v>0</v>
      </c>
      <c r="W47" s="231">
        <f xml:space="preserve"> Time!W$88</f>
        <v>0</v>
      </c>
      <c r="X47" s="231">
        <f xml:space="preserve"> Time!X$88</f>
        <v>0</v>
      </c>
      <c r="Y47" s="231">
        <f xml:space="preserve"> Time!Y$88</f>
        <v>0</v>
      </c>
      <c r="Z47" s="231">
        <f xml:space="preserve"> Time!Z$88</f>
        <v>0</v>
      </c>
      <c r="AA47" s="231">
        <f xml:space="preserve"> Time!AA$88</f>
        <v>0</v>
      </c>
      <c r="AB47" s="231">
        <f xml:space="preserve"> Time!AB$88</f>
        <v>0</v>
      </c>
      <c r="AC47" s="231">
        <f xml:space="preserve"> Time!AC$88</f>
        <v>0</v>
      </c>
      <c r="AD47" s="231">
        <f xml:space="preserve"> Time!AD$88</f>
        <v>0</v>
      </c>
      <c r="AE47" s="231">
        <f xml:space="preserve"> Time!AE$88</f>
        <v>0</v>
      </c>
      <c r="AF47" s="231">
        <f xml:space="preserve"> Time!AF$88</f>
        <v>0</v>
      </c>
      <c r="AG47" s="231">
        <f xml:space="preserve"> Time!AG$88</f>
        <v>0</v>
      </c>
      <c r="AH47" s="231">
        <f xml:space="preserve"> Time!AH$88</f>
        <v>0</v>
      </c>
      <c r="AI47" s="231">
        <f xml:space="preserve"> Time!AI$88</f>
        <v>0</v>
      </c>
      <c r="AJ47" s="231">
        <f xml:space="preserve"> Time!AJ$88</f>
        <v>0</v>
      </c>
      <c r="AK47" s="231">
        <f xml:space="preserve"> Time!AK$88</f>
        <v>1</v>
      </c>
      <c r="AL47" s="231">
        <f xml:space="preserve"> Time!AL$88</f>
        <v>0</v>
      </c>
      <c r="AM47" s="231">
        <f xml:space="preserve"> Time!AM$88</f>
        <v>0</v>
      </c>
      <c r="AN47" s="231">
        <f xml:space="preserve"> Time!AN$88</f>
        <v>0</v>
      </c>
      <c r="AO47" s="231">
        <f xml:space="preserve"> Time!AO$88</f>
        <v>0</v>
      </c>
      <c r="AP47" s="231">
        <f xml:space="preserve"> Time!AP$88</f>
        <v>0</v>
      </c>
      <c r="AQ47" s="231">
        <f xml:space="preserve"> Time!AQ$88</f>
        <v>0</v>
      </c>
      <c r="AR47" s="231">
        <f xml:space="preserve"> Time!AR$88</f>
        <v>0</v>
      </c>
      <c r="AS47" s="231">
        <f xml:space="preserve"> Time!AS$88</f>
        <v>0</v>
      </c>
      <c r="AT47" s="231">
        <f xml:space="preserve"> Time!AT$88</f>
        <v>0</v>
      </c>
      <c r="AU47" s="231">
        <f xml:space="preserve"> Time!AU$88</f>
        <v>0</v>
      </c>
      <c r="AV47" s="231">
        <f xml:space="preserve"> Time!AV$88</f>
        <v>0</v>
      </c>
      <c r="AW47" s="231">
        <f xml:space="preserve"> Time!AW$88</f>
        <v>0</v>
      </c>
      <c r="AX47" s="231">
        <f xml:space="preserve"> Time!AX$88</f>
        <v>0</v>
      </c>
      <c r="AY47" s="231">
        <f xml:space="preserve"> Time!AY$88</f>
        <v>0</v>
      </c>
      <c r="AZ47" s="231">
        <f xml:space="preserve"> Time!AZ$88</f>
        <v>0</v>
      </c>
      <c r="BA47" s="231">
        <f xml:space="preserve"> Time!BA$88</f>
        <v>0</v>
      </c>
      <c r="BB47" s="231">
        <f xml:space="preserve"> Time!BB$88</f>
        <v>0</v>
      </c>
      <c r="BC47" s="231">
        <f xml:space="preserve"> Time!BC$88</f>
        <v>0</v>
      </c>
      <c r="BD47" s="231">
        <f xml:space="preserve"> Time!BD$88</f>
        <v>0</v>
      </c>
      <c r="BE47" s="231">
        <f xml:space="preserve"> Time!BE$88</f>
        <v>0</v>
      </c>
      <c r="BF47" s="231">
        <f xml:space="preserve"> Time!BF$88</f>
        <v>0</v>
      </c>
      <c r="BG47" s="231">
        <f xml:space="preserve"> Time!BG$88</f>
        <v>0</v>
      </c>
      <c r="BH47" s="231">
        <f xml:space="preserve"> Time!BH$88</f>
        <v>0</v>
      </c>
      <c r="BI47" s="231">
        <f xml:space="preserve"> Time!BI$88</f>
        <v>0</v>
      </c>
      <c r="BJ47" s="231">
        <f xml:space="preserve"> Time!BJ$88</f>
        <v>0</v>
      </c>
      <c r="BK47" s="231">
        <f xml:space="preserve"> Time!BK$88</f>
        <v>0</v>
      </c>
      <c r="BL47" s="231">
        <f xml:space="preserve"> Time!BL$88</f>
        <v>0</v>
      </c>
      <c r="BM47" s="231">
        <f xml:space="preserve"> Time!BM$88</f>
        <v>0</v>
      </c>
      <c r="BN47" s="231">
        <f xml:space="preserve"> Time!BN$88</f>
        <v>0</v>
      </c>
      <c r="BO47" s="231">
        <f xml:space="preserve"> Time!BO$88</f>
        <v>0</v>
      </c>
      <c r="BP47" s="231">
        <f xml:space="preserve"> Time!BP$88</f>
        <v>0</v>
      </c>
      <c r="BQ47" s="231">
        <f xml:space="preserve"> Time!BQ$88</f>
        <v>0</v>
      </c>
      <c r="BR47" s="231">
        <f xml:space="preserve"> Time!BR$88</f>
        <v>0</v>
      </c>
      <c r="BS47" s="231">
        <f xml:space="preserve"> Time!BS$88</f>
        <v>0</v>
      </c>
      <c r="BT47" s="231">
        <f xml:space="preserve"> Time!BT$88</f>
        <v>0</v>
      </c>
      <c r="BU47" s="231">
        <f xml:space="preserve"> Time!BU$88</f>
        <v>0</v>
      </c>
      <c r="BV47" s="231">
        <f xml:space="preserve"> Time!BV$88</f>
        <v>0</v>
      </c>
      <c r="BW47" s="231">
        <f xml:space="preserve"> Time!BW$88</f>
        <v>0</v>
      </c>
      <c r="BX47" s="231">
        <f xml:space="preserve"> Time!BX$88</f>
        <v>0</v>
      </c>
      <c r="BY47" s="231">
        <f xml:space="preserve"> Time!BY$88</f>
        <v>0</v>
      </c>
      <c r="BZ47" s="231">
        <f xml:space="preserve"> Time!BZ$88</f>
        <v>0</v>
      </c>
      <c r="CA47" s="231">
        <f xml:space="preserve"> Time!CA$88</f>
        <v>0</v>
      </c>
    </row>
    <row r="48" spans="1:79">
      <c r="E48" s="4" t="s">
        <v>548</v>
      </c>
      <c r="F48" s="247">
        <f xml:space="preserve"> SUMPRODUCT(J46:CA46, J47:CA47)</f>
        <v>0</v>
      </c>
      <c r="G48" s="4" t="s">
        <v>560</v>
      </c>
    </row>
    <row r="49" spans="1:7">
      <c r="E49" s="4" t="s">
        <v>549</v>
      </c>
      <c r="F49" s="368">
        <f xml:space="preserve"> IF(ABS(F48) &gt; 0.001, 1, 0)</f>
        <v>0</v>
      </c>
      <c r="G49" s="4" t="s">
        <v>26</v>
      </c>
    </row>
    <row r="52" spans="1:7">
      <c r="A52" s="9" t="s">
        <v>300</v>
      </c>
    </row>
  </sheetData>
  <conditionalFormatting sqref="F3:F4">
    <cfRule type="cellIs" dxfId="159" priority="7" stopIfTrue="1" operator="notEqual">
      <formula>0</formula>
    </cfRule>
    <cfRule type="cellIs" dxfId="158" priority="8" stopIfTrue="1" operator="equal">
      <formula>""</formula>
    </cfRule>
  </conditionalFormatting>
  <conditionalFormatting sqref="F2">
    <cfRule type="cellIs" dxfId="157" priority="9" stopIfTrue="1" operator="notEqual">
      <formula>0</formula>
    </cfRule>
    <cfRule type="cellIs" dxfId="156" priority="10" stopIfTrue="1" operator="equal">
      <formula>""</formula>
    </cfRule>
  </conditionalFormatting>
  <conditionalFormatting sqref="F49">
    <cfRule type="cellIs" dxfId="155" priority="3" stopIfTrue="1" operator="notEqual">
      <formula>0</formula>
    </cfRule>
    <cfRule type="cellIs" dxfId="154" priority="4" stopIfTrue="1" operator="equal">
      <formula>""</formula>
    </cfRule>
  </conditionalFormatting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5" stopIfTrue="1" operator="equal" id="{370C41E6-C6C2-41D9-A1A5-B69AB0D1ED76}">
            <xm:f>Input!$F$205</xm:f>
            <x14:dxf>
              <fill>
                <patternFill>
                  <bgColor indexed="47"/>
                </patternFill>
              </fill>
            </x14:dxf>
          </x14:cfRule>
          <x14:cfRule type="cellIs" priority="256" stopIfTrue="1" operator="equal" id="{CF079FA4-AF68-4AF5-BD98-05763EFD7CBA}">
            <xm:f>Input!$F$206</xm:f>
            <x14:dxf>
              <fill>
                <patternFill>
                  <bgColor indexed="44"/>
                </patternFill>
              </fill>
            </x14:dxf>
          </x14:cfRule>
          <xm:sqref>J3:CA3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47904-43B2-4AED-98B9-484C557CC835}">
  <sheetPr>
    <outlinePr summaryBelow="0" summaryRight="0"/>
  </sheetPr>
  <dimension ref="A1:CA50"/>
  <sheetViews>
    <sheetView defaultGridColor="0" colorId="22" zoomScale="80" zoomScaleNormal="8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J28" sqref="J28"/>
    </sheetView>
  </sheetViews>
  <sheetFormatPr defaultColWidth="0" defaultRowHeight="12.75"/>
  <cols>
    <col min="1" max="1" width="1.42578125" style="9" customWidth="1"/>
    <col min="2" max="2" width="1.42578125" style="1" customWidth="1"/>
    <col min="3" max="3" width="1.42578125" style="51" customWidth="1"/>
    <col min="4" max="4" width="1.42578125" style="3" customWidth="1"/>
    <col min="5" max="5" width="40.5703125" style="4" customWidth="1"/>
    <col min="6" max="6" width="12.5703125" style="4" customWidth="1"/>
    <col min="7" max="8" width="11.5703125" style="4" customWidth="1"/>
    <col min="9" max="9" width="2.5703125" style="4" customWidth="1"/>
    <col min="10" max="79" width="11.5703125" style="4" customWidth="1"/>
    <col min="80" max="16384" width="0" style="4" hidden="1"/>
  </cols>
  <sheetData>
    <row r="1" spans="1:79" ht="26.25">
      <c r="A1" s="64" t="str">
        <f ca="1" xml:space="preserve"> RIGHT(CELL("filename", A1), LEN(CELL("filename", A1)) - SEARCH("]", CELL("filename", A1)))</f>
        <v>SnrDebt</v>
      </c>
    </row>
    <row r="2" spans="1:79" s="62" customFormat="1">
      <c r="B2" s="63"/>
      <c r="C2" s="65"/>
      <c r="D2" s="407"/>
      <c r="E2" s="103" t="str">
        <f xml:space="preserve"> Time!E$23</f>
        <v>Model period ending</v>
      </c>
      <c r="F2" s="101">
        <f xml:space="preserve"> Check!$F$9</f>
        <v>0</v>
      </c>
      <c r="G2" s="106" t="s">
        <v>30</v>
      </c>
      <c r="J2" s="62">
        <f xml:space="preserve"> Time!J$23</f>
        <v>44926</v>
      </c>
      <c r="K2" s="62">
        <f xml:space="preserve"> Time!K$23</f>
        <v>45291</v>
      </c>
      <c r="L2" s="62">
        <f xml:space="preserve"> Time!L$23</f>
        <v>45657</v>
      </c>
      <c r="M2" s="62">
        <f xml:space="preserve"> Time!M$23</f>
        <v>46022</v>
      </c>
      <c r="N2" s="62">
        <f xml:space="preserve"> Time!N$23</f>
        <v>46387</v>
      </c>
      <c r="O2" s="62">
        <f xml:space="preserve"> Time!O$23</f>
        <v>46752</v>
      </c>
      <c r="P2" s="62">
        <f xml:space="preserve"> Time!P$23</f>
        <v>47118</v>
      </c>
      <c r="Q2" s="62">
        <f xml:space="preserve"> Time!Q$23</f>
        <v>47483</v>
      </c>
      <c r="R2" s="62">
        <f xml:space="preserve"> Time!R$23</f>
        <v>47848</v>
      </c>
      <c r="S2" s="62">
        <f xml:space="preserve"> Time!S$23</f>
        <v>48213</v>
      </c>
      <c r="T2" s="62">
        <f xml:space="preserve"> Time!T$23</f>
        <v>48579</v>
      </c>
      <c r="U2" s="62">
        <f xml:space="preserve"> Time!U$23</f>
        <v>48944</v>
      </c>
      <c r="V2" s="62">
        <f xml:space="preserve"> Time!V$23</f>
        <v>49309</v>
      </c>
      <c r="W2" s="62">
        <f xml:space="preserve"> Time!W$23</f>
        <v>49674</v>
      </c>
      <c r="X2" s="62">
        <f xml:space="preserve"> Time!X$23</f>
        <v>50040</v>
      </c>
      <c r="Y2" s="62">
        <f xml:space="preserve"> Time!Y$23</f>
        <v>50405</v>
      </c>
      <c r="Z2" s="62">
        <f xml:space="preserve"> Time!Z$23</f>
        <v>50770</v>
      </c>
      <c r="AA2" s="62">
        <f xml:space="preserve"> Time!AA$23</f>
        <v>51135</v>
      </c>
      <c r="AB2" s="62">
        <f xml:space="preserve"> Time!AB$23</f>
        <v>51501</v>
      </c>
      <c r="AC2" s="62">
        <f xml:space="preserve"> Time!AC$23</f>
        <v>51866</v>
      </c>
      <c r="AD2" s="62">
        <f xml:space="preserve"> Time!AD$23</f>
        <v>52231</v>
      </c>
      <c r="AE2" s="62">
        <f xml:space="preserve"> Time!AE$23</f>
        <v>52596</v>
      </c>
      <c r="AF2" s="62">
        <f xml:space="preserve"> Time!AF$23</f>
        <v>52962</v>
      </c>
      <c r="AG2" s="62">
        <f xml:space="preserve"> Time!AG$23</f>
        <v>53327</v>
      </c>
      <c r="AH2" s="62">
        <f xml:space="preserve"> Time!AH$23</f>
        <v>53692</v>
      </c>
      <c r="AI2" s="62">
        <f xml:space="preserve"> Time!AI$23</f>
        <v>54057</v>
      </c>
      <c r="AJ2" s="62">
        <f xml:space="preserve"> Time!AJ$23</f>
        <v>54423</v>
      </c>
      <c r="AK2" s="62">
        <f xml:space="preserve"> Time!AK$23</f>
        <v>54788</v>
      </c>
      <c r="AL2" s="62">
        <f xml:space="preserve"> Time!AL$23</f>
        <v>55153</v>
      </c>
      <c r="AM2" s="62">
        <f xml:space="preserve"> Time!AM$23</f>
        <v>55518</v>
      </c>
      <c r="AN2" s="62">
        <f xml:space="preserve"> Time!AN$23</f>
        <v>55884</v>
      </c>
      <c r="AO2" s="62">
        <f xml:space="preserve"> Time!AO$23</f>
        <v>56249</v>
      </c>
      <c r="AP2" s="62">
        <f xml:space="preserve"> Time!AP$23</f>
        <v>56614</v>
      </c>
      <c r="AQ2" s="62">
        <f xml:space="preserve"> Time!AQ$23</f>
        <v>56979</v>
      </c>
      <c r="AR2" s="62">
        <f xml:space="preserve"> Time!AR$23</f>
        <v>57345</v>
      </c>
      <c r="AS2" s="62">
        <f xml:space="preserve"> Time!AS$23</f>
        <v>57710</v>
      </c>
      <c r="AT2" s="62">
        <f xml:space="preserve"> Time!AT$23</f>
        <v>58075</v>
      </c>
      <c r="AU2" s="62">
        <f xml:space="preserve"> Time!AU$23</f>
        <v>58440</v>
      </c>
      <c r="AV2" s="62">
        <f xml:space="preserve"> Time!AV$23</f>
        <v>58806</v>
      </c>
      <c r="AW2" s="62">
        <f xml:space="preserve"> Time!AW$23</f>
        <v>59171</v>
      </c>
      <c r="AX2" s="62">
        <f xml:space="preserve"> Time!AX$23</f>
        <v>59536</v>
      </c>
      <c r="AY2" s="62">
        <f xml:space="preserve"> Time!AY$23</f>
        <v>59901</v>
      </c>
      <c r="AZ2" s="62">
        <f xml:space="preserve"> Time!AZ$23</f>
        <v>60267</v>
      </c>
      <c r="BA2" s="62">
        <f xml:space="preserve"> Time!BA$23</f>
        <v>60632</v>
      </c>
      <c r="BB2" s="62">
        <f xml:space="preserve"> Time!BB$23</f>
        <v>60997</v>
      </c>
      <c r="BC2" s="62">
        <f xml:space="preserve"> Time!BC$23</f>
        <v>61362</v>
      </c>
      <c r="BD2" s="62">
        <f xml:space="preserve"> Time!BD$23</f>
        <v>61728</v>
      </c>
      <c r="BE2" s="62">
        <f xml:space="preserve"> Time!BE$23</f>
        <v>62093</v>
      </c>
      <c r="BF2" s="62">
        <f xml:space="preserve"> Time!BF$23</f>
        <v>62458</v>
      </c>
      <c r="BG2" s="62">
        <f xml:space="preserve"> Time!BG$23</f>
        <v>62823</v>
      </c>
      <c r="BH2" s="62">
        <f xml:space="preserve"> Time!BH$23</f>
        <v>63189</v>
      </c>
      <c r="BI2" s="62">
        <f xml:space="preserve"> Time!BI$23</f>
        <v>63554</v>
      </c>
      <c r="BJ2" s="62">
        <f xml:space="preserve"> Time!BJ$23</f>
        <v>63919</v>
      </c>
      <c r="BK2" s="62">
        <f xml:space="preserve"> Time!BK$23</f>
        <v>64284</v>
      </c>
      <c r="BL2" s="62">
        <f xml:space="preserve"> Time!BL$23</f>
        <v>64650</v>
      </c>
      <c r="BM2" s="62">
        <f xml:space="preserve"> Time!BM$23</f>
        <v>65015</v>
      </c>
      <c r="BN2" s="62">
        <f xml:space="preserve"> Time!BN$23</f>
        <v>65380</v>
      </c>
      <c r="BO2" s="62">
        <f xml:space="preserve"> Time!BO$23</f>
        <v>65745</v>
      </c>
      <c r="BP2" s="62">
        <f xml:space="preserve"> Time!BP$23</f>
        <v>66111</v>
      </c>
      <c r="BQ2" s="62">
        <f xml:space="preserve"> Time!BQ$23</f>
        <v>66476</v>
      </c>
      <c r="BR2" s="62">
        <f xml:space="preserve"> Time!BR$23</f>
        <v>66841</v>
      </c>
      <c r="BS2" s="62">
        <f xml:space="preserve"> Time!BS$23</f>
        <v>67206</v>
      </c>
      <c r="BT2" s="62">
        <f xml:space="preserve"> Time!BT$23</f>
        <v>67572</v>
      </c>
      <c r="BU2" s="62">
        <f xml:space="preserve"> Time!BU$23</f>
        <v>67937</v>
      </c>
      <c r="BV2" s="62">
        <f xml:space="preserve"> Time!BV$23</f>
        <v>68302</v>
      </c>
      <c r="BW2" s="62">
        <f xml:space="preserve"> Time!BW$23</f>
        <v>68667</v>
      </c>
      <c r="BX2" s="62">
        <f xml:space="preserve"> Time!BX$23</f>
        <v>69033</v>
      </c>
      <c r="BY2" s="62">
        <f xml:space="preserve"> Time!BY$23</f>
        <v>69398</v>
      </c>
      <c r="BZ2" s="62">
        <f xml:space="preserve"> Time!BZ$23</f>
        <v>69763</v>
      </c>
      <c r="CA2" s="62">
        <f xml:space="preserve"> Time!CA$23</f>
        <v>70128</v>
      </c>
    </row>
    <row r="3" spans="1:79">
      <c r="E3" s="4" t="str">
        <f xml:space="preserve"> Time!E$136</f>
        <v>Timeline label</v>
      </c>
      <c r="F3" s="104">
        <f xml:space="preserve"> Track!$J$2</f>
        <v>0</v>
      </c>
      <c r="G3" s="107" t="s">
        <v>32</v>
      </c>
      <c r="J3" s="203" t="str">
        <f xml:space="preserve"> Time!J$136</f>
        <v>FEL</v>
      </c>
      <c r="K3" s="203" t="str">
        <f xml:space="preserve"> Time!K$136</f>
        <v>FEL</v>
      </c>
      <c r="L3" s="203" t="str">
        <f xml:space="preserve"> Time!L$136</f>
        <v>FEL</v>
      </c>
      <c r="M3" s="203" t="str">
        <f xml:space="preserve"> Time!M$136</f>
        <v>FEL</v>
      </c>
      <c r="N3" s="203" t="str">
        <f xml:space="preserve"> Time!N$136</f>
        <v>FEL</v>
      </c>
      <c r="O3" s="203" t="str">
        <f xml:space="preserve"> Time!O$136</f>
        <v>EPC</v>
      </c>
      <c r="P3" s="203" t="str">
        <f xml:space="preserve"> Time!P$136</f>
        <v>EPC</v>
      </c>
      <c r="Q3" s="203" t="str">
        <f xml:space="preserve"> Time!Q$136</f>
        <v>EPC</v>
      </c>
      <c r="R3" s="203" t="str">
        <f xml:space="preserve"> Time!R$136</f>
        <v>Operations</v>
      </c>
      <c r="S3" s="203" t="str">
        <f xml:space="preserve"> Time!S$136</f>
        <v>Operations</v>
      </c>
      <c r="T3" s="203" t="str">
        <f xml:space="preserve"> Time!T$136</f>
        <v>Operations</v>
      </c>
      <c r="U3" s="203" t="str">
        <f xml:space="preserve"> Time!U$136</f>
        <v>Operations</v>
      </c>
      <c r="V3" s="203" t="str">
        <f xml:space="preserve"> Time!V$136</f>
        <v>Operations</v>
      </c>
      <c r="W3" s="203" t="str">
        <f xml:space="preserve"> Time!W$136</f>
        <v>Operations</v>
      </c>
      <c r="X3" s="203" t="str">
        <f xml:space="preserve"> Time!X$136</f>
        <v>Operations</v>
      </c>
      <c r="Y3" s="203" t="str">
        <f xml:space="preserve"> Time!Y$136</f>
        <v>Operations</v>
      </c>
      <c r="Z3" s="203" t="str">
        <f xml:space="preserve"> Time!Z$136</f>
        <v>Operations</v>
      </c>
      <c r="AA3" s="203" t="str">
        <f xml:space="preserve"> Time!AA$136</f>
        <v>Operations</v>
      </c>
      <c r="AB3" s="203" t="str">
        <f xml:space="preserve"> Time!AB$136</f>
        <v>Operations</v>
      </c>
      <c r="AC3" s="203" t="str">
        <f xml:space="preserve"> Time!AC$136</f>
        <v>Operations</v>
      </c>
      <c r="AD3" s="203" t="str">
        <f xml:space="preserve"> Time!AD$136</f>
        <v>Operations</v>
      </c>
      <c r="AE3" s="203" t="str">
        <f xml:space="preserve"> Time!AE$136</f>
        <v>Operations</v>
      </c>
      <c r="AF3" s="203" t="str">
        <f xml:space="preserve"> Time!AF$136</f>
        <v>Operations</v>
      </c>
      <c r="AG3" s="203" t="str">
        <f xml:space="preserve"> Time!AG$136</f>
        <v>Operations</v>
      </c>
      <c r="AH3" s="203" t="str">
        <f xml:space="preserve"> Time!AH$136</f>
        <v>Operations</v>
      </c>
      <c r="AI3" s="203" t="str">
        <f xml:space="preserve"> Time!AI$136</f>
        <v>Operations</v>
      </c>
      <c r="AJ3" s="203" t="str">
        <f xml:space="preserve"> Time!AJ$136</f>
        <v>Operations</v>
      </c>
      <c r="AK3" s="203" t="str">
        <f xml:space="preserve"> Time!AK$136</f>
        <v>Operations</v>
      </c>
      <c r="AL3" s="203" t="str">
        <f xml:space="preserve"> Time!AL$136</f>
        <v>Post-Frcst</v>
      </c>
      <c r="AM3" s="203" t="str">
        <f xml:space="preserve"> Time!AM$136</f>
        <v>Post-Frcst</v>
      </c>
      <c r="AN3" s="203" t="str">
        <f xml:space="preserve"> Time!AN$136</f>
        <v>Post-Frcst</v>
      </c>
      <c r="AO3" s="203" t="str">
        <f xml:space="preserve"> Time!AO$136</f>
        <v>Post-Frcst</v>
      </c>
      <c r="AP3" s="203" t="str">
        <f xml:space="preserve"> Time!AP$136</f>
        <v>Post-Frcst</v>
      </c>
      <c r="AQ3" s="203" t="str">
        <f xml:space="preserve"> Time!AQ$136</f>
        <v>Post-Frcst</v>
      </c>
      <c r="AR3" s="203" t="str">
        <f xml:space="preserve"> Time!AR$136</f>
        <v>Post-Frcst</v>
      </c>
      <c r="AS3" s="203" t="str">
        <f xml:space="preserve"> Time!AS$136</f>
        <v>Post-Frcst</v>
      </c>
      <c r="AT3" s="203" t="str">
        <f xml:space="preserve"> Time!AT$136</f>
        <v>Post-Frcst</v>
      </c>
      <c r="AU3" s="203" t="str">
        <f xml:space="preserve"> Time!AU$136</f>
        <v>Post-Frcst</v>
      </c>
      <c r="AV3" s="203" t="str">
        <f xml:space="preserve"> Time!AV$136</f>
        <v>Post-Frcst</v>
      </c>
      <c r="AW3" s="203" t="str">
        <f xml:space="preserve"> Time!AW$136</f>
        <v>Post-Frcst</v>
      </c>
      <c r="AX3" s="203" t="str">
        <f xml:space="preserve"> Time!AX$136</f>
        <v>Post-Frcst</v>
      </c>
      <c r="AY3" s="203" t="str">
        <f xml:space="preserve"> Time!AY$136</f>
        <v>Post-Frcst</v>
      </c>
      <c r="AZ3" s="203" t="str">
        <f xml:space="preserve"> Time!AZ$136</f>
        <v>Post-Frcst</v>
      </c>
      <c r="BA3" s="203" t="str">
        <f xml:space="preserve"> Time!BA$136</f>
        <v>Post-Frcst</v>
      </c>
      <c r="BB3" s="203" t="str">
        <f xml:space="preserve"> Time!BB$136</f>
        <v>Post-Frcst</v>
      </c>
      <c r="BC3" s="203" t="str">
        <f xml:space="preserve"> Time!BC$136</f>
        <v>Post-Frcst</v>
      </c>
      <c r="BD3" s="203" t="str">
        <f xml:space="preserve"> Time!BD$136</f>
        <v>Post-Frcst</v>
      </c>
      <c r="BE3" s="203" t="str">
        <f xml:space="preserve"> Time!BE$136</f>
        <v>Post-Frcst</v>
      </c>
      <c r="BF3" s="203" t="str">
        <f xml:space="preserve"> Time!BF$136</f>
        <v>Post-Frcst</v>
      </c>
      <c r="BG3" s="203" t="str">
        <f xml:space="preserve"> Time!BG$136</f>
        <v>Post-Frcst</v>
      </c>
      <c r="BH3" s="203" t="str">
        <f xml:space="preserve"> Time!BH$136</f>
        <v>Post-Frcst</v>
      </c>
      <c r="BI3" s="203" t="str">
        <f xml:space="preserve"> Time!BI$136</f>
        <v>Post-Frcst</v>
      </c>
      <c r="BJ3" s="203" t="str">
        <f xml:space="preserve"> Time!BJ$136</f>
        <v>Post-Frcst</v>
      </c>
      <c r="BK3" s="203" t="str">
        <f xml:space="preserve"> Time!BK$136</f>
        <v>Post-Frcst</v>
      </c>
      <c r="BL3" s="203" t="str">
        <f xml:space="preserve"> Time!BL$136</f>
        <v>Post-Frcst</v>
      </c>
      <c r="BM3" s="203" t="str">
        <f xml:space="preserve"> Time!BM$136</f>
        <v>Post-Frcst</v>
      </c>
      <c r="BN3" s="203" t="str">
        <f xml:space="preserve"> Time!BN$136</f>
        <v>Post-Frcst</v>
      </c>
      <c r="BO3" s="203" t="str">
        <f xml:space="preserve"> Time!BO$136</f>
        <v>Post-Frcst</v>
      </c>
      <c r="BP3" s="203" t="str">
        <f xml:space="preserve"> Time!BP$136</f>
        <v>Post-Frcst</v>
      </c>
      <c r="BQ3" s="203" t="str">
        <f xml:space="preserve"> Time!BQ$136</f>
        <v>Post-Frcst</v>
      </c>
      <c r="BR3" s="203" t="str">
        <f xml:space="preserve"> Time!BR$136</f>
        <v>Post-Frcst</v>
      </c>
      <c r="BS3" s="203" t="str">
        <f xml:space="preserve"> Time!BS$136</f>
        <v>Post-Frcst</v>
      </c>
      <c r="BT3" s="203" t="str">
        <f xml:space="preserve"> Time!BT$136</f>
        <v>Post-Frcst</v>
      </c>
      <c r="BU3" s="203" t="str">
        <f xml:space="preserve"> Time!BU$136</f>
        <v>Post-Frcst</v>
      </c>
      <c r="BV3" s="203" t="str">
        <f xml:space="preserve"> Time!BV$136</f>
        <v>Post-Frcst</v>
      </c>
      <c r="BW3" s="203" t="str">
        <f xml:space="preserve"> Time!BW$136</f>
        <v>Post-Frcst</v>
      </c>
      <c r="BX3" s="203" t="str">
        <f xml:space="preserve"> Time!BX$136</f>
        <v>Post-Frcst</v>
      </c>
      <c r="BY3" s="203" t="str">
        <f xml:space="preserve"> Time!BY$136</f>
        <v>Post-Frcst</v>
      </c>
      <c r="BZ3" s="203" t="str">
        <f xml:space="preserve"> Time!BZ$136</f>
        <v>Post-Frcst</v>
      </c>
      <c r="CA3" s="203" t="str">
        <f xml:space="preserve"> Time!CA$136</f>
        <v>Post-Frcst</v>
      </c>
    </row>
    <row r="4" spans="1:79">
      <c r="E4" s="4" t="str">
        <f xml:space="preserve"> Time!E$33</f>
        <v>Financial year ending</v>
      </c>
      <c r="F4" s="104">
        <f xml:space="preserve"> Check!$F$32</f>
        <v>0</v>
      </c>
      <c r="G4" s="107" t="s">
        <v>31</v>
      </c>
      <c r="J4" s="92">
        <f xml:space="preserve"> Time!J$33</f>
        <v>2022</v>
      </c>
      <c r="K4" s="92">
        <f xml:space="preserve"> Time!K$33</f>
        <v>2023</v>
      </c>
      <c r="L4" s="92">
        <f xml:space="preserve"> Time!L$33</f>
        <v>2024</v>
      </c>
      <c r="M4" s="92">
        <f xml:space="preserve"> Time!M$33</f>
        <v>2025</v>
      </c>
      <c r="N4" s="92">
        <f xml:space="preserve"> Time!N$33</f>
        <v>2026</v>
      </c>
      <c r="O4" s="92">
        <f xml:space="preserve"> Time!O$33</f>
        <v>2027</v>
      </c>
      <c r="P4" s="92">
        <f xml:space="preserve"> Time!P$33</f>
        <v>2028</v>
      </c>
      <c r="Q4" s="92">
        <f xml:space="preserve"> Time!Q$33</f>
        <v>2029</v>
      </c>
      <c r="R4" s="92">
        <f xml:space="preserve"> Time!R$33</f>
        <v>2030</v>
      </c>
      <c r="S4" s="92">
        <f xml:space="preserve"> Time!S$33</f>
        <v>2031</v>
      </c>
      <c r="T4" s="92">
        <f xml:space="preserve"> Time!T$33</f>
        <v>2032</v>
      </c>
      <c r="U4" s="92">
        <f xml:space="preserve"> Time!U$33</f>
        <v>2033</v>
      </c>
      <c r="V4" s="92">
        <f xml:space="preserve"> Time!V$33</f>
        <v>2034</v>
      </c>
      <c r="W4" s="92">
        <f xml:space="preserve"> Time!W$33</f>
        <v>2035</v>
      </c>
      <c r="X4" s="92">
        <f xml:space="preserve"> Time!X$33</f>
        <v>2036</v>
      </c>
      <c r="Y4" s="92">
        <f xml:space="preserve"> Time!Y$33</f>
        <v>2037</v>
      </c>
      <c r="Z4" s="92">
        <f xml:space="preserve"> Time!Z$33</f>
        <v>2038</v>
      </c>
      <c r="AA4" s="92">
        <f xml:space="preserve"> Time!AA$33</f>
        <v>2039</v>
      </c>
      <c r="AB4" s="92">
        <f xml:space="preserve"> Time!AB$33</f>
        <v>2040</v>
      </c>
      <c r="AC4" s="92">
        <f xml:space="preserve"> Time!AC$33</f>
        <v>2041</v>
      </c>
      <c r="AD4" s="92">
        <f xml:space="preserve"> Time!AD$33</f>
        <v>2042</v>
      </c>
      <c r="AE4" s="92">
        <f xml:space="preserve"> Time!AE$33</f>
        <v>2043</v>
      </c>
      <c r="AF4" s="92">
        <f xml:space="preserve"> Time!AF$33</f>
        <v>2044</v>
      </c>
      <c r="AG4" s="92">
        <f xml:space="preserve"> Time!AG$33</f>
        <v>2045</v>
      </c>
      <c r="AH4" s="92">
        <f xml:space="preserve"> Time!AH$33</f>
        <v>2046</v>
      </c>
      <c r="AI4" s="92">
        <f xml:space="preserve"> Time!AI$33</f>
        <v>2047</v>
      </c>
      <c r="AJ4" s="92">
        <f xml:space="preserve"> Time!AJ$33</f>
        <v>2048</v>
      </c>
      <c r="AK4" s="92">
        <f xml:space="preserve"> Time!AK$33</f>
        <v>2049</v>
      </c>
      <c r="AL4" s="92">
        <f xml:space="preserve"> Time!AL$33</f>
        <v>2050</v>
      </c>
      <c r="AM4" s="92">
        <f xml:space="preserve"> Time!AM$33</f>
        <v>2051</v>
      </c>
      <c r="AN4" s="92">
        <f xml:space="preserve"> Time!AN$33</f>
        <v>2052</v>
      </c>
      <c r="AO4" s="92">
        <f xml:space="preserve"> Time!AO$33</f>
        <v>2053</v>
      </c>
      <c r="AP4" s="92">
        <f xml:space="preserve"> Time!AP$33</f>
        <v>2054</v>
      </c>
      <c r="AQ4" s="92">
        <f xml:space="preserve"> Time!AQ$33</f>
        <v>2055</v>
      </c>
      <c r="AR4" s="92">
        <f xml:space="preserve"> Time!AR$33</f>
        <v>2056</v>
      </c>
      <c r="AS4" s="92">
        <f xml:space="preserve"> Time!AS$33</f>
        <v>2057</v>
      </c>
      <c r="AT4" s="92">
        <f xml:space="preserve"> Time!AT$33</f>
        <v>2058</v>
      </c>
      <c r="AU4" s="92">
        <f xml:space="preserve"> Time!AU$33</f>
        <v>2059</v>
      </c>
      <c r="AV4" s="92">
        <f xml:space="preserve"> Time!AV$33</f>
        <v>2060</v>
      </c>
      <c r="AW4" s="92">
        <f xml:space="preserve"> Time!AW$33</f>
        <v>2061</v>
      </c>
      <c r="AX4" s="92">
        <f xml:space="preserve"> Time!AX$33</f>
        <v>2062</v>
      </c>
      <c r="AY4" s="92">
        <f xml:space="preserve"> Time!AY$33</f>
        <v>2063</v>
      </c>
      <c r="AZ4" s="92">
        <f xml:space="preserve"> Time!AZ$33</f>
        <v>2064</v>
      </c>
      <c r="BA4" s="92">
        <f xml:space="preserve"> Time!BA$33</f>
        <v>2065</v>
      </c>
      <c r="BB4" s="92">
        <f xml:space="preserve"> Time!BB$33</f>
        <v>2066</v>
      </c>
      <c r="BC4" s="92">
        <f xml:space="preserve"> Time!BC$33</f>
        <v>2067</v>
      </c>
      <c r="BD4" s="92">
        <f xml:space="preserve"> Time!BD$33</f>
        <v>2068</v>
      </c>
      <c r="BE4" s="92">
        <f xml:space="preserve"> Time!BE$33</f>
        <v>2069</v>
      </c>
      <c r="BF4" s="92">
        <f xml:space="preserve"> Time!BF$33</f>
        <v>2070</v>
      </c>
      <c r="BG4" s="92">
        <f xml:space="preserve"> Time!BG$33</f>
        <v>2071</v>
      </c>
      <c r="BH4" s="92">
        <f xml:space="preserve"> Time!BH$33</f>
        <v>2072</v>
      </c>
      <c r="BI4" s="92">
        <f xml:space="preserve"> Time!BI$33</f>
        <v>2073</v>
      </c>
      <c r="BJ4" s="92">
        <f xml:space="preserve"> Time!BJ$33</f>
        <v>2074</v>
      </c>
      <c r="BK4" s="92">
        <f xml:space="preserve"> Time!BK$33</f>
        <v>2075</v>
      </c>
      <c r="BL4" s="92">
        <f xml:space="preserve"> Time!BL$33</f>
        <v>2076</v>
      </c>
      <c r="BM4" s="92">
        <f xml:space="preserve"> Time!BM$33</f>
        <v>2077</v>
      </c>
      <c r="BN4" s="92">
        <f xml:space="preserve"> Time!BN$33</f>
        <v>2078</v>
      </c>
      <c r="BO4" s="92">
        <f xml:space="preserve"> Time!BO$33</f>
        <v>2079</v>
      </c>
      <c r="BP4" s="92">
        <f xml:space="preserve"> Time!BP$33</f>
        <v>2080</v>
      </c>
      <c r="BQ4" s="92">
        <f xml:space="preserve"> Time!BQ$33</f>
        <v>2081</v>
      </c>
      <c r="BR4" s="92">
        <f xml:space="preserve"> Time!BR$33</f>
        <v>2082</v>
      </c>
      <c r="BS4" s="92">
        <f xml:space="preserve"> Time!BS$33</f>
        <v>2083</v>
      </c>
      <c r="BT4" s="92">
        <f xml:space="preserve"> Time!BT$33</f>
        <v>2084</v>
      </c>
      <c r="BU4" s="92">
        <f xml:space="preserve"> Time!BU$33</f>
        <v>2085</v>
      </c>
      <c r="BV4" s="92">
        <f xml:space="preserve"> Time!BV$33</f>
        <v>2086</v>
      </c>
      <c r="BW4" s="92">
        <f xml:space="preserve"> Time!BW$33</f>
        <v>2087</v>
      </c>
      <c r="BX4" s="92">
        <f xml:space="preserve"> Time!BX$33</f>
        <v>2088</v>
      </c>
      <c r="BY4" s="92">
        <f xml:space="preserve"> Time!BY$33</f>
        <v>2089</v>
      </c>
      <c r="BZ4" s="92">
        <f xml:space="preserve"> Time!BZ$33</f>
        <v>2090</v>
      </c>
      <c r="CA4" s="92">
        <f xml:space="preserve"> Time!CA$33</f>
        <v>2091</v>
      </c>
    </row>
    <row r="5" spans="1:79">
      <c r="E5" s="4" t="str">
        <f xml:space="preserve"> Time!E$10</f>
        <v>Model column counter</v>
      </c>
      <c r="F5" s="9" t="s">
        <v>25</v>
      </c>
      <c r="G5" s="9" t="s">
        <v>23</v>
      </c>
      <c r="H5" s="9" t="s">
        <v>24</v>
      </c>
      <c r="J5" s="4">
        <f xml:space="preserve"> Time!J$10</f>
        <v>1</v>
      </c>
      <c r="K5" s="4">
        <f xml:space="preserve"> Time!K$10</f>
        <v>2</v>
      </c>
      <c r="L5" s="4">
        <f xml:space="preserve"> Time!L$10</f>
        <v>3</v>
      </c>
      <c r="M5" s="4">
        <f xml:space="preserve"> Time!M$10</f>
        <v>4</v>
      </c>
      <c r="N5" s="4">
        <f xml:space="preserve"> Time!N$10</f>
        <v>5</v>
      </c>
      <c r="O5" s="4">
        <f xml:space="preserve"> Time!O$10</f>
        <v>6</v>
      </c>
      <c r="P5" s="4">
        <f xml:space="preserve"> Time!P$10</f>
        <v>7</v>
      </c>
      <c r="Q5" s="4">
        <f xml:space="preserve"> Time!Q$10</f>
        <v>8</v>
      </c>
      <c r="R5" s="4">
        <f xml:space="preserve"> Time!R$10</f>
        <v>9</v>
      </c>
      <c r="S5" s="4">
        <f xml:space="preserve"> Time!S$10</f>
        <v>10</v>
      </c>
      <c r="T5" s="4">
        <f xml:space="preserve"> Time!T$10</f>
        <v>11</v>
      </c>
      <c r="U5" s="4">
        <f xml:space="preserve"> Time!U$10</f>
        <v>12</v>
      </c>
      <c r="V5" s="4">
        <f xml:space="preserve"> Time!V$10</f>
        <v>13</v>
      </c>
      <c r="W5" s="4">
        <f xml:space="preserve"> Time!W$10</f>
        <v>14</v>
      </c>
      <c r="X5" s="4">
        <f xml:space="preserve"> Time!X$10</f>
        <v>15</v>
      </c>
      <c r="Y5" s="4">
        <f xml:space="preserve"> Time!Y$10</f>
        <v>16</v>
      </c>
      <c r="Z5" s="4">
        <f xml:space="preserve"> Time!Z$10</f>
        <v>17</v>
      </c>
      <c r="AA5" s="4">
        <f xml:space="preserve"> Time!AA$10</f>
        <v>18</v>
      </c>
      <c r="AB5" s="4">
        <f xml:space="preserve"> Time!AB$10</f>
        <v>19</v>
      </c>
      <c r="AC5" s="4">
        <f xml:space="preserve"> Time!AC$10</f>
        <v>20</v>
      </c>
      <c r="AD5" s="4">
        <f xml:space="preserve"> Time!AD$10</f>
        <v>21</v>
      </c>
      <c r="AE5" s="4">
        <f xml:space="preserve"> Time!AE$10</f>
        <v>22</v>
      </c>
      <c r="AF5" s="4">
        <f xml:space="preserve"> Time!AF$10</f>
        <v>23</v>
      </c>
      <c r="AG5" s="4">
        <f xml:space="preserve"> Time!AG$10</f>
        <v>24</v>
      </c>
      <c r="AH5" s="4">
        <f xml:space="preserve"> Time!AH$10</f>
        <v>25</v>
      </c>
      <c r="AI5" s="4">
        <f xml:space="preserve"> Time!AI$10</f>
        <v>26</v>
      </c>
      <c r="AJ5" s="4">
        <f xml:space="preserve"> Time!AJ$10</f>
        <v>27</v>
      </c>
      <c r="AK5" s="4">
        <f xml:space="preserve"> Time!AK$10</f>
        <v>28</v>
      </c>
      <c r="AL5" s="4">
        <f xml:space="preserve"> Time!AL$10</f>
        <v>29</v>
      </c>
      <c r="AM5" s="4">
        <f xml:space="preserve"> Time!AM$10</f>
        <v>30</v>
      </c>
      <c r="AN5" s="4">
        <f xml:space="preserve"> Time!AN$10</f>
        <v>31</v>
      </c>
      <c r="AO5" s="4">
        <f xml:space="preserve"> Time!AO$10</f>
        <v>32</v>
      </c>
      <c r="AP5" s="4">
        <f xml:space="preserve"> Time!AP$10</f>
        <v>33</v>
      </c>
      <c r="AQ5" s="4">
        <f xml:space="preserve"> Time!AQ$10</f>
        <v>34</v>
      </c>
      <c r="AR5" s="4">
        <f xml:space="preserve"> Time!AR$10</f>
        <v>35</v>
      </c>
      <c r="AS5" s="4">
        <f xml:space="preserve"> Time!AS$10</f>
        <v>36</v>
      </c>
      <c r="AT5" s="4">
        <f xml:space="preserve"> Time!AT$10</f>
        <v>37</v>
      </c>
      <c r="AU5" s="4">
        <f xml:space="preserve"> Time!AU$10</f>
        <v>38</v>
      </c>
      <c r="AV5" s="4">
        <f xml:space="preserve"> Time!AV$10</f>
        <v>39</v>
      </c>
      <c r="AW5" s="4">
        <f xml:space="preserve"> Time!AW$10</f>
        <v>40</v>
      </c>
      <c r="AX5" s="4">
        <f xml:space="preserve"> Time!AX$10</f>
        <v>41</v>
      </c>
      <c r="AY5" s="4">
        <f xml:space="preserve"> Time!AY$10</f>
        <v>42</v>
      </c>
      <c r="AZ5" s="4">
        <f xml:space="preserve"> Time!AZ$10</f>
        <v>43</v>
      </c>
      <c r="BA5" s="4">
        <f xml:space="preserve"> Time!BA$10</f>
        <v>44</v>
      </c>
      <c r="BB5" s="4">
        <f xml:space="preserve"> Time!BB$10</f>
        <v>45</v>
      </c>
      <c r="BC5" s="4">
        <f xml:space="preserve"> Time!BC$10</f>
        <v>46</v>
      </c>
      <c r="BD5" s="4">
        <f xml:space="preserve"> Time!BD$10</f>
        <v>47</v>
      </c>
      <c r="BE5" s="4">
        <f xml:space="preserve"> Time!BE$10</f>
        <v>48</v>
      </c>
      <c r="BF5" s="4">
        <f xml:space="preserve"> Time!BF$10</f>
        <v>49</v>
      </c>
      <c r="BG5" s="4">
        <f xml:space="preserve"> Time!BG$10</f>
        <v>50</v>
      </c>
      <c r="BH5" s="4">
        <f xml:space="preserve"> Time!BH$10</f>
        <v>51</v>
      </c>
      <c r="BI5" s="4">
        <f xml:space="preserve"> Time!BI$10</f>
        <v>52</v>
      </c>
      <c r="BJ5" s="4">
        <f xml:space="preserve"> Time!BJ$10</f>
        <v>53</v>
      </c>
      <c r="BK5" s="4">
        <f xml:space="preserve"> Time!BK$10</f>
        <v>54</v>
      </c>
      <c r="BL5" s="4">
        <f xml:space="preserve"> Time!BL$10</f>
        <v>55</v>
      </c>
      <c r="BM5" s="4">
        <f xml:space="preserve"> Time!BM$10</f>
        <v>56</v>
      </c>
      <c r="BN5" s="4">
        <f xml:space="preserve"> Time!BN$10</f>
        <v>57</v>
      </c>
      <c r="BO5" s="4">
        <f xml:space="preserve"> Time!BO$10</f>
        <v>58</v>
      </c>
      <c r="BP5" s="4">
        <f xml:space="preserve"> Time!BP$10</f>
        <v>59</v>
      </c>
      <c r="BQ5" s="4">
        <f xml:space="preserve"> Time!BQ$10</f>
        <v>60</v>
      </c>
      <c r="BR5" s="4">
        <f xml:space="preserve"> Time!BR$10</f>
        <v>61</v>
      </c>
      <c r="BS5" s="4">
        <f xml:space="preserve"> Time!BS$10</f>
        <v>62</v>
      </c>
      <c r="BT5" s="4">
        <f xml:space="preserve"> Time!BT$10</f>
        <v>63</v>
      </c>
      <c r="BU5" s="4">
        <f xml:space="preserve"> Time!BU$10</f>
        <v>64</v>
      </c>
      <c r="BV5" s="4">
        <f xml:space="preserve"> Time!BV$10</f>
        <v>65</v>
      </c>
      <c r="BW5" s="4">
        <f xml:space="preserve"> Time!BW$10</f>
        <v>66</v>
      </c>
      <c r="BX5" s="4">
        <f xml:space="preserve"> Time!BX$10</f>
        <v>67</v>
      </c>
      <c r="BY5" s="4">
        <f xml:space="preserve"> Time!BY$10</f>
        <v>68</v>
      </c>
      <c r="BZ5" s="4">
        <f xml:space="preserve"> Time!BZ$10</f>
        <v>69</v>
      </c>
      <c r="CA5" s="4">
        <f xml:space="preserve"> Time!CA$10</f>
        <v>70</v>
      </c>
    </row>
    <row r="7" spans="1:79">
      <c r="A7" s="9" t="s">
        <v>47</v>
      </c>
    </row>
    <row r="9" spans="1:79">
      <c r="B9" s="1" t="s">
        <v>175</v>
      </c>
    </row>
    <row r="10" spans="1:79">
      <c r="E10" s="231" t="str">
        <f xml:space="preserve"> Input!E$159</f>
        <v>Standard days in a year</v>
      </c>
      <c r="F10" s="231">
        <f xml:space="preserve"> Input!F$159</f>
        <v>365</v>
      </c>
      <c r="G10" s="231" t="str">
        <f xml:space="preserve"> Input!G$159</f>
        <v>std days</v>
      </c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</row>
    <row r="11" spans="1:79" s="224" customFormat="1">
      <c r="A11" s="190"/>
      <c r="B11" s="175"/>
      <c r="C11" s="191"/>
      <c r="D11" s="317"/>
      <c r="E11" s="314" t="str">
        <f xml:space="preserve"> Time!E$27</f>
        <v>Days in model period</v>
      </c>
      <c r="F11" s="314">
        <f xml:space="preserve"> Time!F$27</f>
        <v>0</v>
      </c>
      <c r="G11" s="314" t="str">
        <f xml:space="preserve"> Time!G$27</f>
        <v>days</v>
      </c>
      <c r="H11" s="314">
        <f xml:space="preserve"> Time!H$27</f>
        <v>0</v>
      </c>
      <c r="I11" s="314">
        <f xml:space="preserve"> Time!I$27</f>
        <v>0</v>
      </c>
      <c r="J11" s="314">
        <f xml:space="preserve"> Time!J$27</f>
        <v>365</v>
      </c>
      <c r="K11" s="314">
        <f xml:space="preserve"> Time!K$27</f>
        <v>365</v>
      </c>
      <c r="L11" s="314">
        <f xml:space="preserve"> Time!L$27</f>
        <v>366</v>
      </c>
      <c r="M11" s="314">
        <f xml:space="preserve"> Time!M$27</f>
        <v>365</v>
      </c>
      <c r="N11" s="314">
        <f xml:space="preserve"> Time!N$27</f>
        <v>365</v>
      </c>
      <c r="O11" s="314">
        <f xml:space="preserve"> Time!O$27</f>
        <v>365</v>
      </c>
      <c r="P11" s="314">
        <f xml:space="preserve"> Time!P$27</f>
        <v>366</v>
      </c>
      <c r="Q11" s="314">
        <f xml:space="preserve"> Time!Q$27</f>
        <v>365</v>
      </c>
      <c r="R11" s="314">
        <f xml:space="preserve"> Time!R$27</f>
        <v>365</v>
      </c>
      <c r="S11" s="314">
        <f xml:space="preserve"> Time!S$27</f>
        <v>365</v>
      </c>
      <c r="T11" s="314">
        <f xml:space="preserve"> Time!T$27</f>
        <v>366</v>
      </c>
      <c r="U11" s="314">
        <f xml:space="preserve"> Time!U$27</f>
        <v>365</v>
      </c>
      <c r="V11" s="314">
        <f xml:space="preserve"> Time!V$27</f>
        <v>365</v>
      </c>
      <c r="W11" s="314">
        <f xml:space="preserve"> Time!W$27</f>
        <v>365</v>
      </c>
      <c r="X11" s="314">
        <f xml:space="preserve"> Time!X$27</f>
        <v>366</v>
      </c>
      <c r="Y11" s="314">
        <f xml:space="preserve"> Time!Y$27</f>
        <v>365</v>
      </c>
      <c r="Z11" s="314">
        <f xml:space="preserve"> Time!Z$27</f>
        <v>365</v>
      </c>
      <c r="AA11" s="314">
        <f xml:space="preserve"> Time!AA$27</f>
        <v>365</v>
      </c>
      <c r="AB11" s="314">
        <f xml:space="preserve"> Time!AB$27</f>
        <v>366</v>
      </c>
      <c r="AC11" s="314">
        <f xml:space="preserve"> Time!AC$27</f>
        <v>365</v>
      </c>
      <c r="AD11" s="314">
        <f xml:space="preserve"> Time!AD$27</f>
        <v>365</v>
      </c>
      <c r="AE11" s="314">
        <f xml:space="preserve"> Time!AE$27</f>
        <v>365</v>
      </c>
      <c r="AF11" s="314">
        <f xml:space="preserve"> Time!AF$27</f>
        <v>366</v>
      </c>
      <c r="AG11" s="314">
        <f xml:space="preserve"> Time!AG$27</f>
        <v>365</v>
      </c>
      <c r="AH11" s="314">
        <f xml:space="preserve"> Time!AH$27</f>
        <v>365</v>
      </c>
      <c r="AI11" s="314">
        <f xml:space="preserve"> Time!AI$27</f>
        <v>365</v>
      </c>
      <c r="AJ11" s="314">
        <f xml:space="preserve"> Time!AJ$27</f>
        <v>366</v>
      </c>
      <c r="AK11" s="314">
        <f xml:space="preserve"> Time!AK$27</f>
        <v>365</v>
      </c>
      <c r="AL11" s="314">
        <f xml:space="preserve"> Time!AL$27</f>
        <v>365</v>
      </c>
      <c r="AM11" s="314">
        <f xml:space="preserve"> Time!AM$27</f>
        <v>365</v>
      </c>
      <c r="AN11" s="314">
        <f xml:space="preserve"> Time!AN$27</f>
        <v>366</v>
      </c>
      <c r="AO11" s="314">
        <f xml:space="preserve"> Time!AO$27</f>
        <v>365</v>
      </c>
      <c r="AP11" s="314">
        <f xml:space="preserve"> Time!AP$27</f>
        <v>365</v>
      </c>
      <c r="AQ11" s="314">
        <f xml:space="preserve"> Time!AQ$27</f>
        <v>365</v>
      </c>
      <c r="AR11" s="314">
        <f xml:space="preserve"> Time!AR$27</f>
        <v>366</v>
      </c>
      <c r="AS11" s="314">
        <f xml:space="preserve"> Time!AS$27</f>
        <v>365</v>
      </c>
      <c r="AT11" s="314">
        <f xml:space="preserve"> Time!AT$27</f>
        <v>365</v>
      </c>
      <c r="AU11" s="314">
        <f xml:space="preserve"> Time!AU$27</f>
        <v>365</v>
      </c>
      <c r="AV11" s="314">
        <f xml:space="preserve"> Time!AV$27</f>
        <v>366</v>
      </c>
      <c r="AW11" s="314">
        <f xml:space="preserve"> Time!AW$27</f>
        <v>365</v>
      </c>
      <c r="AX11" s="314">
        <f xml:space="preserve"> Time!AX$27</f>
        <v>365</v>
      </c>
      <c r="AY11" s="314">
        <f xml:space="preserve"> Time!AY$27</f>
        <v>365</v>
      </c>
      <c r="AZ11" s="314">
        <f xml:space="preserve"> Time!AZ$27</f>
        <v>366</v>
      </c>
      <c r="BA11" s="314">
        <f xml:space="preserve"> Time!BA$27</f>
        <v>365</v>
      </c>
      <c r="BB11" s="314">
        <f xml:space="preserve"> Time!BB$27</f>
        <v>365</v>
      </c>
      <c r="BC11" s="314">
        <f xml:space="preserve"> Time!BC$27</f>
        <v>365</v>
      </c>
      <c r="BD11" s="314">
        <f xml:space="preserve"> Time!BD$27</f>
        <v>366</v>
      </c>
      <c r="BE11" s="314">
        <f xml:space="preserve"> Time!BE$27</f>
        <v>365</v>
      </c>
      <c r="BF11" s="314">
        <f xml:space="preserve"> Time!BF$27</f>
        <v>365</v>
      </c>
      <c r="BG11" s="314">
        <f xml:space="preserve"> Time!BG$27</f>
        <v>365</v>
      </c>
      <c r="BH11" s="314">
        <f xml:space="preserve"> Time!BH$27</f>
        <v>366</v>
      </c>
      <c r="BI11" s="314">
        <f xml:space="preserve"> Time!BI$27</f>
        <v>365</v>
      </c>
      <c r="BJ11" s="314">
        <f xml:space="preserve"> Time!BJ$27</f>
        <v>365</v>
      </c>
      <c r="BK11" s="314">
        <f xml:space="preserve"> Time!BK$27</f>
        <v>365</v>
      </c>
      <c r="BL11" s="314">
        <f xml:space="preserve"> Time!BL$27</f>
        <v>366</v>
      </c>
      <c r="BM11" s="314">
        <f xml:space="preserve"> Time!BM$27</f>
        <v>365</v>
      </c>
      <c r="BN11" s="314">
        <f xml:space="preserve"> Time!BN$27</f>
        <v>365</v>
      </c>
      <c r="BO11" s="314">
        <f xml:space="preserve"> Time!BO$27</f>
        <v>365</v>
      </c>
      <c r="BP11" s="314">
        <f xml:space="preserve"> Time!BP$27</f>
        <v>366</v>
      </c>
      <c r="BQ11" s="314">
        <f xml:space="preserve"> Time!BQ$27</f>
        <v>365</v>
      </c>
      <c r="BR11" s="314">
        <f xml:space="preserve"> Time!BR$27</f>
        <v>365</v>
      </c>
      <c r="BS11" s="314">
        <f xml:space="preserve"> Time!BS$27</f>
        <v>365</v>
      </c>
      <c r="BT11" s="314">
        <f xml:space="preserve"> Time!BT$27</f>
        <v>366</v>
      </c>
      <c r="BU11" s="314">
        <f xml:space="preserve"> Time!BU$27</f>
        <v>365</v>
      </c>
      <c r="BV11" s="314">
        <f xml:space="preserve"> Time!BV$27</f>
        <v>365</v>
      </c>
      <c r="BW11" s="314">
        <f xml:space="preserve"> Time!BW$27</f>
        <v>365</v>
      </c>
      <c r="BX11" s="314">
        <f xml:space="preserve"> Time!BX$27</f>
        <v>366</v>
      </c>
      <c r="BY11" s="314">
        <f xml:space="preserve"> Time!BY$27</f>
        <v>365</v>
      </c>
      <c r="BZ11" s="314">
        <f xml:space="preserve"> Time!BZ$27</f>
        <v>365</v>
      </c>
      <c r="CA11" s="314">
        <f xml:space="preserve"> Time!CA$27</f>
        <v>365</v>
      </c>
    </row>
    <row r="12" spans="1:79">
      <c r="E12" s="4" t="s">
        <v>175</v>
      </c>
      <c r="G12" s="4" t="s">
        <v>44</v>
      </c>
      <c r="J12" s="384">
        <f xml:space="preserve"> J11 / $F10</f>
        <v>1</v>
      </c>
      <c r="K12" s="384">
        <f t="shared" ref="K12:AO12" si="0" xml:space="preserve"> K11 / $F10</f>
        <v>1</v>
      </c>
      <c r="L12" s="384">
        <f t="shared" si="0"/>
        <v>1.0027397260273974</v>
      </c>
      <c r="M12" s="384">
        <f t="shared" si="0"/>
        <v>1</v>
      </c>
      <c r="N12" s="384">
        <f t="shared" si="0"/>
        <v>1</v>
      </c>
      <c r="O12" s="384">
        <f t="shared" si="0"/>
        <v>1</v>
      </c>
      <c r="P12" s="384">
        <f t="shared" si="0"/>
        <v>1.0027397260273974</v>
      </c>
      <c r="Q12" s="384">
        <f t="shared" si="0"/>
        <v>1</v>
      </c>
      <c r="R12" s="384">
        <f t="shared" si="0"/>
        <v>1</v>
      </c>
      <c r="S12" s="384">
        <f t="shared" si="0"/>
        <v>1</v>
      </c>
      <c r="T12" s="384">
        <f t="shared" si="0"/>
        <v>1.0027397260273974</v>
      </c>
      <c r="U12" s="384">
        <f t="shared" si="0"/>
        <v>1</v>
      </c>
      <c r="V12" s="384">
        <f t="shared" si="0"/>
        <v>1</v>
      </c>
      <c r="W12" s="384">
        <f t="shared" si="0"/>
        <v>1</v>
      </c>
      <c r="X12" s="384">
        <f t="shared" si="0"/>
        <v>1.0027397260273974</v>
      </c>
      <c r="Y12" s="384">
        <f t="shared" si="0"/>
        <v>1</v>
      </c>
      <c r="Z12" s="384">
        <f t="shared" si="0"/>
        <v>1</v>
      </c>
      <c r="AA12" s="384">
        <f t="shared" si="0"/>
        <v>1</v>
      </c>
      <c r="AB12" s="384">
        <f t="shared" si="0"/>
        <v>1.0027397260273974</v>
      </c>
      <c r="AC12" s="384">
        <f t="shared" si="0"/>
        <v>1</v>
      </c>
      <c r="AD12" s="384">
        <f t="shared" si="0"/>
        <v>1</v>
      </c>
      <c r="AE12" s="384">
        <f t="shared" si="0"/>
        <v>1</v>
      </c>
      <c r="AF12" s="384">
        <f t="shared" si="0"/>
        <v>1.0027397260273974</v>
      </c>
      <c r="AG12" s="384">
        <f t="shared" si="0"/>
        <v>1</v>
      </c>
      <c r="AH12" s="384">
        <f t="shared" si="0"/>
        <v>1</v>
      </c>
      <c r="AI12" s="384">
        <f t="shared" si="0"/>
        <v>1</v>
      </c>
      <c r="AJ12" s="384">
        <f t="shared" si="0"/>
        <v>1.0027397260273974</v>
      </c>
      <c r="AK12" s="384">
        <f t="shared" si="0"/>
        <v>1</v>
      </c>
      <c r="AL12" s="384">
        <f t="shared" si="0"/>
        <v>1</v>
      </c>
      <c r="AM12" s="384">
        <f t="shared" si="0"/>
        <v>1</v>
      </c>
      <c r="AN12" s="384">
        <f t="shared" si="0"/>
        <v>1.0027397260273974</v>
      </c>
      <c r="AO12" s="384">
        <f t="shared" si="0"/>
        <v>1</v>
      </c>
      <c r="AP12" s="384">
        <f t="shared" ref="AP12:BU12" si="1" xml:space="preserve"> AP11 / $F10</f>
        <v>1</v>
      </c>
      <c r="AQ12" s="384">
        <f t="shared" si="1"/>
        <v>1</v>
      </c>
      <c r="AR12" s="384">
        <f t="shared" si="1"/>
        <v>1.0027397260273974</v>
      </c>
      <c r="AS12" s="384">
        <f t="shared" si="1"/>
        <v>1</v>
      </c>
      <c r="AT12" s="384">
        <f t="shared" si="1"/>
        <v>1</v>
      </c>
      <c r="AU12" s="384">
        <f t="shared" si="1"/>
        <v>1</v>
      </c>
      <c r="AV12" s="384">
        <f t="shared" si="1"/>
        <v>1.0027397260273974</v>
      </c>
      <c r="AW12" s="384">
        <f t="shared" si="1"/>
        <v>1</v>
      </c>
      <c r="AX12" s="384">
        <f t="shared" si="1"/>
        <v>1</v>
      </c>
      <c r="AY12" s="384">
        <f t="shared" si="1"/>
        <v>1</v>
      </c>
      <c r="AZ12" s="384">
        <f t="shared" si="1"/>
        <v>1.0027397260273974</v>
      </c>
      <c r="BA12" s="384">
        <f t="shared" si="1"/>
        <v>1</v>
      </c>
      <c r="BB12" s="384">
        <f t="shared" si="1"/>
        <v>1</v>
      </c>
      <c r="BC12" s="384">
        <f t="shared" si="1"/>
        <v>1</v>
      </c>
      <c r="BD12" s="384">
        <f t="shared" si="1"/>
        <v>1.0027397260273974</v>
      </c>
      <c r="BE12" s="384">
        <f t="shared" si="1"/>
        <v>1</v>
      </c>
      <c r="BF12" s="384">
        <f t="shared" si="1"/>
        <v>1</v>
      </c>
      <c r="BG12" s="384">
        <f t="shared" si="1"/>
        <v>1</v>
      </c>
      <c r="BH12" s="384">
        <f t="shared" si="1"/>
        <v>1.0027397260273974</v>
      </c>
      <c r="BI12" s="384">
        <f t="shared" si="1"/>
        <v>1</v>
      </c>
      <c r="BJ12" s="384">
        <f t="shared" si="1"/>
        <v>1</v>
      </c>
      <c r="BK12" s="384">
        <f t="shared" si="1"/>
        <v>1</v>
      </c>
      <c r="BL12" s="384">
        <f t="shared" si="1"/>
        <v>1.0027397260273974</v>
      </c>
      <c r="BM12" s="384">
        <f t="shared" si="1"/>
        <v>1</v>
      </c>
      <c r="BN12" s="384">
        <f t="shared" si="1"/>
        <v>1</v>
      </c>
      <c r="BO12" s="384">
        <f t="shared" si="1"/>
        <v>1</v>
      </c>
      <c r="BP12" s="384">
        <f t="shared" si="1"/>
        <v>1.0027397260273974</v>
      </c>
      <c r="BQ12" s="384">
        <f t="shared" si="1"/>
        <v>1</v>
      </c>
      <c r="BR12" s="384">
        <f t="shared" si="1"/>
        <v>1</v>
      </c>
      <c r="BS12" s="384">
        <f t="shared" si="1"/>
        <v>1</v>
      </c>
      <c r="BT12" s="384">
        <f t="shared" si="1"/>
        <v>1.0027397260273974</v>
      </c>
      <c r="BU12" s="384">
        <f t="shared" si="1"/>
        <v>1</v>
      </c>
      <c r="BV12" s="384">
        <f t="shared" ref="BV12:CA12" si="2" xml:space="preserve"> BV11 / $F10</f>
        <v>1</v>
      </c>
      <c r="BW12" s="384">
        <f t="shared" si="2"/>
        <v>1</v>
      </c>
      <c r="BX12" s="384">
        <f t="shared" si="2"/>
        <v>1.0027397260273974</v>
      </c>
      <c r="BY12" s="384">
        <f t="shared" si="2"/>
        <v>1</v>
      </c>
      <c r="BZ12" s="384">
        <f t="shared" si="2"/>
        <v>1</v>
      </c>
      <c r="CA12" s="384">
        <f t="shared" si="2"/>
        <v>1</v>
      </c>
    </row>
    <row r="14" spans="1:79">
      <c r="B14" s="1" t="s">
        <v>174</v>
      </c>
    </row>
    <row r="15" spans="1:79" s="160" customFormat="1">
      <c r="A15" s="113"/>
      <c r="B15" s="114"/>
      <c r="C15" s="115"/>
      <c r="D15" s="409"/>
      <c r="E15" s="228" t="str">
        <f xml:space="preserve"> Input!E$155</f>
        <v>Senior debt interest</v>
      </c>
      <c r="F15" s="228">
        <f xml:space="preserve"> Input!F$155</f>
        <v>5.0999999999999997E-2</v>
      </c>
      <c r="G15" s="228" t="str">
        <f xml:space="preserve"> Input!G$155</f>
        <v>p.a.</v>
      </c>
    </row>
    <row r="16" spans="1:79" s="159" customFormat="1">
      <c r="A16" s="134"/>
      <c r="B16" s="135"/>
      <c r="C16" s="138"/>
      <c r="D16" s="410"/>
      <c r="E16" s="327" t="str">
        <f t="shared" ref="E16:AJ16" si="3" xml:space="preserve"> E$12</f>
        <v>Quoted to periodic interest rate conversion factor</v>
      </c>
      <c r="F16" s="327">
        <f t="shared" si="3"/>
        <v>0</v>
      </c>
      <c r="G16" s="327" t="str">
        <f t="shared" si="3"/>
        <v>factor</v>
      </c>
      <c r="H16" s="327">
        <f t="shared" si="3"/>
        <v>0</v>
      </c>
      <c r="I16" s="327">
        <f t="shared" si="3"/>
        <v>0</v>
      </c>
      <c r="J16" s="327">
        <f xml:space="preserve"> J$12</f>
        <v>1</v>
      </c>
      <c r="K16" s="327">
        <f t="shared" si="3"/>
        <v>1</v>
      </c>
      <c r="L16" s="327">
        <f t="shared" si="3"/>
        <v>1.0027397260273974</v>
      </c>
      <c r="M16" s="327">
        <f t="shared" si="3"/>
        <v>1</v>
      </c>
      <c r="N16" s="327">
        <f t="shared" si="3"/>
        <v>1</v>
      </c>
      <c r="O16" s="327">
        <f t="shared" si="3"/>
        <v>1</v>
      </c>
      <c r="P16" s="327">
        <f t="shared" si="3"/>
        <v>1.0027397260273974</v>
      </c>
      <c r="Q16" s="327">
        <f xml:space="preserve"> Q$12</f>
        <v>1</v>
      </c>
      <c r="R16" s="327">
        <f t="shared" si="3"/>
        <v>1</v>
      </c>
      <c r="S16" s="327">
        <f t="shared" si="3"/>
        <v>1</v>
      </c>
      <c r="T16" s="327">
        <f t="shared" si="3"/>
        <v>1.0027397260273974</v>
      </c>
      <c r="U16" s="327">
        <f t="shared" si="3"/>
        <v>1</v>
      </c>
      <c r="V16" s="327">
        <f t="shared" si="3"/>
        <v>1</v>
      </c>
      <c r="W16" s="327">
        <f t="shared" si="3"/>
        <v>1</v>
      </c>
      <c r="X16" s="327">
        <f t="shared" si="3"/>
        <v>1.0027397260273974</v>
      </c>
      <c r="Y16" s="327">
        <f t="shared" si="3"/>
        <v>1</v>
      </c>
      <c r="Z16" s="327">
        <f t="shared" si="3"/>
        <v>1</v>
      </c>
      <c r="AA16" s="327">
        <f t="shared" si="3"/>
        <v>1</v>
      </c>
      <c r="AB16" s="327">
        <f t="shared" si="3"/>
        <v>1.0027397260273974</v>
      </c>
      <c r="AC16" s="327">
        <f t="shared" si="3"/>
        <v>1</v>
      </c>
      <c r="AD16" s="327">
        <f t="shared" si="3"/>
        <v>1</v>
      </c>
      <c r="AE16" s="327">
        <f t="shared" si="3"/>
        <v>1</v>
      </c>
      <c r="AF16" s="327">
        <f t="shared" si="3"/>
        <v>1.0027397260273974</v>
      </c>
      <c r="AG16" s="327">
        <f t="shared" si="3"/>
        <v>1</v>
      </c>
      <c r="AH16" s="327">
        <f t="shared" si="3"/>
        <v>1</v>
      </c>
      <c r="AI16" s="327">
        <f t="shared" si="3"/>
        <v>1</v>
      </c>
      <c r="AJ16" s="327">
        <f t="shared" si="3"/>
        <v>1.0027397260273974</v>
      </c>
      <c r="AK16" s="327">
        <f t="shared" ref="AK16:BP16" si="4" xml:space="preserve"> AK$12</f>
        <v>1</v>
      </c>
      <c r="AL16" s="327">
        <f t="shared" si="4"/>
        <v>1</v>
      </c>
      <c r="AM16" s="327">
        <f t="shared" si="4"/>
        <v>1</v>
      </c>
      <c r="AN16" s="327">
        <f t="shared" si="4"/>
        <v>1.0027397260273974</v>
      </c>
      <c r="AO16" s="327">
        <f t="shared" si="4"/>
        <v>1</v>
      </c>
      <c r="AP16" s="327">
        <f t="shared" si="4"/>
        <v>1</v>
      </c>
      <c r="AQ16" s="327">
        <f t="shared" si="4"/>
        <v>1</v>
      </c>
      <c r="AR16" s="327">
        <f t="shared" si="4"/>
        <v>1.0027397260273974</v>
      </c>
      <c r="AS16" s="327">
        <f t="shared" si="4"/>
        <v>1</v>
      </c>
      <c r="AT16" s="327">
        <f t="shared" si="4"/>
        <v>1</v>
      </c>
      <c r="AU16" s="327">
        <f t="shared" si="4"/>
        <v>1</v>
      </c>
      <c r="AV16" s="327">
        <f t="shared" si="4"/>
        <v>1.0027397260273974</v>
      </c>
      <c r="AW16" s="327">
        <f t="shared" si="4"/>
        <v>1</v>
      </c>
      <c r="AX16" s="327">
        <f t="shared" si="4"/>
        <v>1</v>
      </c>
      <c r="AY16" s="327">
        <f t="shared" si="4"/>
        <v>1</v>
      </c>
      <c r="AZ16" s="327">
        <f t="shared" si="4"/>
        <v>1.0027397260273974</v>
      </c>
      <c r="BA16" s="327">
        <f t="shared" si="4"/>
        <v>1</v>
      </c>
      <c r="BB16" s="327">
        <f t="shared" si="4"/>
        <v>1</v>
      </c>
      <c r="BC16" s="327">
        <f t="shared" si="4"/>
        <v>1</v>
      </c>
      <c r="BD16" s="327">
        <f t="shared" si="4"/>
        <v>1.0027397260273974</v>
      </c>
      <c r="BE16" s="327">
        <f t="shared" si="4"/>
        <v>1</v>
      </c>
      <c r="BF16" s="327">
        <f t="shared" si="4"/>
        <v>1</v>
      </c>
      <c r="BG16" s="327">
        <f t="shared" si="4"/>
        <v>1</v>
      </c>
      <c r="BH16" s="327">
        <f t="shared" si="4"/>
        <v>1.0027397260273974</v>
      </c>
      <c r="BI16" s="327">
        <f t="shared" si="4"/>
        <v>1</v>
      </c>
      <c r="BJ16" s="327">
        <f t="shared" si="4"/>
        <v>1</v>
      </c>
      <c r="BK16" s="327">
        <f t="shared" si="4"/>
        <v>1</v>
      </c>
      <c r="BL16" s="327">
        <f t="shared" si="4"/>
        <v>1.0027397260273974</v>
      </c>
      <c r="BM16" s="327">
        <f t="shared" si="4"/>
        <v>1</v>
      </c>
      <c r="BN16" s="327">
        <f t="shared" si="4"/>
        <v>1</v>
      </c>
      <c r="BO16" s="327">
        <f t="shared" si="4"/>
        <v>1</v>
      </c>
      <c r="BP16" s="327">
        <f t="shared" si="4"/>
        <v>1.0027397260273974</v>
      </c>
      <c r="BQ16" s="327">
        <f t="shared" ref="BQ16:CA16" si="5" xml:space="preserve"> BQ$12</f>
        <v>1</v>
      </c>
      <c r="BR16" s="327">
        <f t="shared" si="5"/>
        <v>1</v>
      </c>
      <c r="BS16" s="327">
        <f t="shared" si="5"/>
        <v>1</v>
      </c>
      <c r="BT16" s="327">
        <f t="shared" si="5"/>
        <v>1.0027397260273974</v>
      </c>
      <c r="BU16" s="327">
        <f t="shared" si="5"/>
        <v>1</v>
      </c>
      <c r="BV16" s="327">
        <f t="shared" si="5"/>
        <v>1</v>
      </c>
      <c r="BW16" s="327">
        <f t="shared" si="5"/>
        <v>1</v>
      </c>
      <c r="BX16" s="327">
        <f t="shared" si="5"/>
        <v>1.0027397260273974</v>
      </c>
      <c r="BY16" s="327">
        <f t="shared" si="5"/>
        <v>1</v>
      </c>
      <c r="BZ16" s="327">
        <f t="shared" si="5"/>
        <v>1</v>
      </c>
      <c r="CA16" s="327">
        <f t="shared" si="5"/>
        <v>1</v>
      </c>
    </row>
    <row r="17" spans="1:79" s="188" customFormat="1">
      <c r="A17" s="175"/>
      <c r="B17" s="175"/>
      <c r="C17" s="191"/>
      <c r="D17" s="411"/>
      <c r="E17" s="318" t="str">
        <f xml:space="preserve"> E$38</f>
        <v>Senior debt balance BEG</v>
      </c>
      <c r="F17" s="318">
        <f t="shared" ref="F17:BQ17" si="6" xml:space="preserve"> F$38</f>
        <v>0</v>
      </c>
      <c r="G17" s="318" t="str">
        <f t="shared" si="6"/>
        <v>£ MM</v>
      </c>
      <c r="H17" s="318">
        <f t="shared" si="6"/>
        <v>0</v>
      </c>
      <c r="I17" s="318">
        <f t="shared" si="6"/>
        <v>0</v>
      </c>
      <c r="J17" s="318">
        <f xml:space="preserve"> J$38</f>
        <v>0</v>
      </c>
      <c r="K17" s="318">
        <f t="shared" si="6"/>
        <v>0</v>
      </c>
      <c r="L17" s="318">
        <f t="shared" si="6"/>
        <v>0</v>
      </c>
      <c r="M17" s="318">
        <f t="shared" si="6"/>
        <v>0</v>
      </c>
      <c r="N17" s="318">
        <f t="shared" si="6"/>
        <v>0</v>
      </c>
      <c r="O17" s="318">
        <f t="shared" si="6"/>
        <v>0</v>
      </c>
      <c r="P17" s="318">
        <f t="shared" si="6"/>
        <v>95.433792955527181</v>
      </c>
      <c r="Q17" s="318">
        <f t="shared" si="6"/>
        <v>191.06637564443025</v>
      </c>
      <c r="R17" s="318">
        <f t="shared" si="6"/>
        <v>286.69895833333334</v>
      </c>
      <c r="S17" s="318">
        <f t="shared" si="6"/>
        <v>245.74196428571429</v>
      </c>
      <c r="T17" s="318">
        <f t="shared" si="6"/>
        <v>204.78497023809524</v>
      </c>
      <c r="U17" s="318">
        <f t="shared" si="6"/>
        <v>163.82797619047619</v>
      </c>
      <c r="V17" s="318">
        <f t="shared" si="6"/>
        <v>122.87098214285714</v>
      </c>
      <c r="W17" s="318">
        <f t="shared" si="6"/>
        <v>81.913988095238096</v>
      </c>
      <c r="X17" s="318">
        <f t="shared" si="6"/>
        <v>40.956994047619048</v>
      </c>
      <c r="Y17" s="318">
        <f t="shared" si="6"/>
        <v>0</v>
      </c>
      <c r="Z17" s="318">
        <f t="shared" si="6"/>
        <v>0</v>
      </c>
      <c r="AA17" s="318">
        <f t="shared" si="6"/>
        <v>0</v>
      </c>
      <c r="AB17" s="318">
        <f t="shared" si="6"/>
        <v>0</v>
      </c>
      <c r="AC17" s="318">
        <f t="shared" si="6"/>
        <v>0</v>
      </c>
      <c r="AD17" s="318">
        <f t="shared" si="6"/>
        <v>0</v>
      </c>
      <c r="AE17" s="318">
        <f t="shared" si="6"/>
        <v>0</v>
      </c>
      <c r="AF17" s="318">
        <f t="shared" si="6"/>
        <v>0</v>
      </c>
      <c r="AG17" s="318">
        <f t="shared" si="6"/>
        <v>0</v>
      </c>
      <c r="AH17" s="318">
        <f t="shared" si="6"/>
        <v>0</v>
      </c>
      <c r="AI17" s="318">
        <f t="shared" si="6"/>
        <v>0</v>
      </c>
      <c r="AJ17" s="318">
        <f t="shared" si="6"/>
        <v>0</v>
      </c>
      <c r="AK17" s="318">
        <f t="shared" si="6"/>
        <v>0</v>
      </c>
      <c r="AL17" s="318">
        <f t="shared" si="6"/>
        <v>0</v>
      </c>
      <c r="AM17" s="318">
        <f t="shared" si="6"/>
        <v>0</v>
      </c>
      <c r="AN17" s="318">
        <f t="shared" si="6"/>
        <v>0</v>
      </c>
      <c r="AO17" s="318">
        <f t="shared" si="6"/>
        <v>0</v>
      </c>
      <c r="AP17" s="318">
        <f t="shared" si="6"/>
        <v>0</v>
      </c>
      <c r="AQ17" s="318">
        <f t="shared" si="6"/>
        <v>0</v>
      </c>
      <c r="AR17" s="318">
        <f t="shared" si="6"/>
        <v>0</v>
      </c>
      <c r="AS17" s="318">
        <f t="shared" si="6"/>
        <v>0</v>
      </c>
      <c r="AT17" s="318">
        <f t="shared" si="6"/>
        <v>0</v>
      </c>
      <c r="AU17" s="318">
        <f t="shared" si="6"/>
        <v>0</v>
      </c>
      <c r="AV17" s="318">
        <f t="shared" si="6"/>
        <v>0</v>
      </c>
      <c r="AW17" s="318">
        <f t="shared" si="6"/>
        <v>0</v>
      </c>
      <c r="AX17" s="318">
        <f t="shared" si="6"/>
        <v>0</v>
      </c>
      <c r="AY17" s="318">
        <f t="shared" si="6"/>
        <v>0</v>
      </c>
      <c r="AZ17" s="318">
        <f t="shared" si="6"/>
        <v>0</v>
      </c>
      <c r="BA17" s="318">
        <f t="shared" si="6"/>
        <v>0</v>
      </c>
      <c r="BB17" s="318">
        <f t="shared" si="6"/>
        <v>0</v>
      </c>
      <c r="BC17" s="318">
        <f t="shared" si="6"/>
        <v>0</v>
      </c>
      <c r="BD17" s="318">
        <f t="shared" si="6"/>
        <v>0</v>
      </c>
      <c r="BE17" s="318">
        <f t="shared" si="6"/>
        <v>0</v>
      </c>
      <c r="BF17" s="318">
        <f t="shared" si="6"/>
        <v>0</v>
      </c>
      <c r="BG17" s="318">
        <f t="shared" si="6"/>
        <v>0</v>
      </c>
      <c r="BH17" s="318">
        <f t="shared" si="6"/>
        <v>0</v>
      </c>
      <c r="BI17" s="318">
        <f t="shared" si="6"/>
        <v>0</v>
      </c>
      <c r="BJ17" s="318">
        <f t="shared" si="6"/>
        <v>0</v>
      </c>
      <c r="BK17" s="318">
        <f t="shared" si="6"/>
        <v>0</v>
      </c>
      <c r="BL17" s="318">
        <f t="shared" si="6"/>
        <v>0</v>
      </c>
      <c r="BM17" s="318">
        <f t="shared" si="6"/>
        <v>0</v>
      </c>
      <c r="BN17" s="318">
        <f t="shared" si="6"/>
        <v>0</v>
      </c>
      <c r="BO17" s="318">
        <f t="shared" si="6"/>
        <v>0</v>
      </c>
      <c r="BP17" s="318">
        <f t="shared" si="6"/>
        <v>0</v>
      </c>
      <c r="BQ17" s="318">
        <f t="shared" si="6"/>
        <v>0</v>
      </c>
      <c r="BR17" s="318">
        <f t="shared" ref="BR17:CA17" si="7" xml:space="preserve"> BR$38</f>
        <v>0</v>
      </c>
      <c r="BS17" s="318">
        <f t="shared" si="7"/>
        <v>0</v>
      </c>
      <c r="BT17" s="318">
        <f t="shared" si="7"/>
        <v>0</v>
      </c>
      <c r="BU17" s="318">
        <f t="shared" si="7"/>
        <v>0</v>
      </c>
      <c r="BV17" s="318">
        <f t="shared" si="7"/>
        <v>0</v>
      </c>
      <c r="BW17" s="318">
        <f t="shared" si="7"/>
        <v>0</v>
      </c>
      <c r="BX17" s="318">
        <f t="shared" si="7"/>
        <v>0</v>
      </c>
      <c r="BY17" s="318">
        <f t="shared" si="7"/>
        <v>0</v>
      </c>
      <c r="BZ17" s="318">
        <f t="shared" si="7"/>
        <v>0</v>
      </c>
      <c r="CA17" s="318">
        <f t="shared" si="7"/>
        <v>0</v>
      </c>
    </row>
    <row r="18" spans="1:79" s="405" customFormat="1">
      <c r="A18" s="135"/>
      <c r="B18" s="135"/>
      <c r="C18" s="138"/>
      <c r="E18" s="396" t="str">
        <f xml:space="preserve"> Time!E$107</f>
        <v>Operation period PPF</v>
      </c>
      <c r="F18" s="396">
        <f xml:space="preserve"> Time!F$107</f>
        <v>0</v>
      </c>
      <c r="G18" s="396" t="str">
        <f xml:space="preserve"> Time!G$107</f>
        <v>factor</v>
      </c>
      <c r="H18" s="396">
        <f xml:space="preserve"> Time!H$107</f>
        <v>20</v>
      </c>
      <c r="I18" s="396">
        <f xml:space="preserve"> Time!I$107</f>
        <v>0</v>
      </c>
      <c r="J18" s="396">
        <f xml:space="preserve"> Time!J$107</f>
        <v>0</v>
      </c>
      <c r="K18" s="396">
        <f xml:space="preserve"> Time!K$107</f>
        <v>0</v>
      </c>
      <c r="L18" s="396">
        <f xml:space="preserve"> Time!L$107</f>
        <v>0</v>
      </c>
      <c r="M18" s="396">
        <f xml:space="preserve"> Time!M$107</f>
        <v>0</v>
      </c>
      <c r="N18" s="396">
        <f xml:space="preserve"> Time!N$107</f>
        <v>0</v>
      </c>
      <c r="O18" s="396">
        <f xml:space="preserve"> Time!O$107</f>
        <v>0</v>
      </c>
      <c r="P18" s="396">
        <f xml:space="preserve"> Time!P$107</f>
        <v>0</v>
      </c>
      <c r="Q18" s="396">
        <f xml:space="preserve"> Time!Q$107</f>
        <v>0</v>
      </c>
      <c r="R18" s="396">
        <f xml:space="preserve"> Time!R$107</f>
        <v>1</v>
      </c>
      <c r="S18" s="396">
        <f xml:space="preserve"> Time!S$107</f>
        <v>1</v>
      </c>
      <c r="T18" s="396">
        <f xml:space="preserve"> Time!T$107</f>
        <v>1</v>
      </c>
      <c r="U18" s="396">
        <f xml:space="preserve"> Time!U$107</f>
        <v>1</v>
      </c>
      <c r="V18" s="396">
        <f xml:space="preserve"> Time!V$107</f>
        <v>1</v>
      </c>
      <c r="W18" s="396">
        <f xml:space="preserve"> Time!W$107</f>
        <v>1</v>
      </c>
      <c r="X18" s="396">
        <f xml:space="preserve"> Time!X$107</f>
        <v>1</v>
      </c>
      <c r="Y18" s="396">
        <f xml:space="preserve"> Time!Y$107</f>
        <v>1</v>
      </c>
      <c r="Z18" s="396">
        <f xml:space="preserve"> Time!Z$107</f>
        <v>1</v>
      </c>
      <c r="AA18" s="396">
        <f xml:space="preserve"> Time!AA$107</f>
        <v>1</v>
      </c>
      <c r="AB18" s="396">
        <f xml:space="preserve"> Time!AB$107</f>
        <v>1</v>
      </c>
      <c r="AC18" s="396">
        <f xml:space="preserve"> Time!AC$107</f>
        <v>1</v>
      </c>
      <c r="AD18" s="396">
        <f xml:space="preserve"> Time!AD$107</f>
        <v>1</v>
      </c>
      <c r="AE18" s="396">
        <f xml:space="preserve"> Time!AE$107</f>
        <v>1</v>
      </c>
      <c r="AF18" s="396">
        <f xml:space="preserve"> Time!AF$107</f>
        <v>1</v>
      </c>
      <c r="AG18" s="396">
        <f xml:space="preserve"> Time!AG$107</f>
        <v>1</v>
      </c>
      <c r="AH18" s="396">
        <f xml:space="preserve"> Time!AH$107</f>
        <v>1</v>
      </c>
      <c r="AI18" s="396">
        <f xml:space="preserve"> Time!AI$107</f>
        <v>1</v>
      </c>
      <c r="AJ18" s="396">
        <f xml:space="preserve"> Time!AJ$107</f>
        <v>1</v>
      </c>
      <c r="AK18" s="396">
        <f xml:space="preserve"> Time!AK$107</f>
        <v>1</v>
      </c>
      <c r="AL18" s="396">
        <f xml:space="preserve"> Time!AL$107</f>
        <v>0</v>
      </c>
      <c r="AM18" s="396">
        <f xml:space="preserve"> Time!AM$107</f>
        <v>0</v>
      </c>
      <c r="AN18" s="396">
        <f xml:space="preserve"> Time!AN$107</f>
        <v>0</v>
      </c>
      <c r="AO18" s="396">
        <f xml:space="preserve"> Time!AO$107</f>
        <v>0</v>
      </c>
      <c r="AP18" s="396">
        <f xml:space="preserve"> Time!AP$107</f>
        <v>0</v>
      </c>
      <c r="AQ18" s="396">
        <f xml:space="preserve"> Time!AQ$107</f>
        <v>0</v>
      </c>
      <c r="AR18" s="396">
        <f xml:space="preserve"> Time!AR$107</f>
        <v>0</v>
      </c>
      <c r="AS18" s="396">
        <f xml:space="preserve"> Time!AS$107</f>
        <v>0</v>
      </c>
      <c r="AT18" s="396">
        <f xml:space="preserve"> Time!AT$107</f>
        <v>0</v>
      </c>
      <c r="AU18" s="396">
        <f xml:space="preserve"> Time!AU$107</f>
        <v>0</v>
      </c>
      <c r="AV18" s="396">
        <f xml:space="preserve"> Time!AV$107</f>
        <v>0</v>
      </c>
      <c r="AW18" s="396">
        <f xml:space="preserve"> Time!AW$107</f>
        <v>0</v>
      </c>
      <c r="AX18" s="396">
        <f xml:space="preserve"> Time!AX$107</f>
        <v>0</v>
      </c>
      <c r="AY18" s="396">
        <f xml:space="preserve"> Time!AY$107</f>
        <v>0</v>
      </c>
      <c r="AZ18" s="396">
        <f xml:space="preserve"> Time!AZ$107</f>
        <v>0</v>
      </c>
      <c r="BA18" s="396">
        <f xml:space="preserve"> Time!BA$107</f>
        <v>0</v>
      </c>
      <c r="BB18" s="396">
        <f xml:space="preserve"> Time!BB$107</f>
        <v>0</v>
      </c>
      <c r="BC18" s="396">
        <f xml:space="preserve"> Time!BC$107</f>
        <v>0</v>
      </c>
      <c r="BD18" s="396">
        <f xml:space="preserve"> Time!BD$107</f>
        <v>0</v>
      </c>
      <c r="BE18" s="396">
        <f xml:space="preserve"> Time!BE$107</f>
        <v>0</v>
      </c>
      <c r="BF18" s="396">
        <f xml:space="preserve"> Time!BF$107</f>
        <v>0</v>
      </c>
      <c r="BG18" s="396">
        <f xml:space="preserve"> Time!BG$107</f>
        <v>0</v>
      </c>
      <c r="BH18" s="396">
        <f xml:space="preserve"> Time!BH$107</f>
        <v>0</v>
      </c>
      <c r="BI18" s="396">
        <f xml:space="preserve"> Time!BI$107</f>
        <v>0</v>
      </c>
      <c r="BJ18" s="396">
        <f xml:space="preserve"> Time!BJ$107</f>
        <v>0</v>
      </c>
      <c r="BK18" s="396">
        <f xml:space="preserve"> Time!BK$107</f>
        <v>0</v>
      </c>
      <c r="BL18" s="396">
        <f xml:space="preserve"> Time!BL$107</f>
        <v>0</v>
      </c>
      <c r="BM18" s="396">
        <f xml:space="preserve"> Time!BM$107</f>
        <v>0</v>
      </c>
      <c r="BN18" s="396">
        <f xml:space="preserve"> Time!BN$107</f>
        <v>0</v>
      </c>
      <c r="BO18" s="396">
        <f xml:space="preserve"> Time!BO$107</f>
        <v>0</v>
      </c>
      <c r="BP18" s="396">
        <f xml:space="preserve"> Time!BP$107</f>
        <v>0</v>
      </c>
      <c r="BQ18" s="396">
        <f xml:space="preserve"> Time!BQ$107</f>
        <v>0</v>
      </c>
      <c r="BR18" s="396">
        <f xml:space="preserve"> Time!BR$107</f>
        <v>0</v>
      </c>
      <c r="BS18" s="396">
        <f xml:space="preserve"> Time!BS$107</f>
        <v>0</v>
      </c>
      <c r="BT18" s="396">
        <f xml:space="preserve"> Time!BT$107</f>
        <v>0</v>
      </c>
      <c r="BU18" s="396">
        <f xml:space="preserve"> Time!BU$107</f>
        <v>0</v>
      </c>
      <c r="BV18" s="396">
        <f xml:space="preserve"> Time!BV$107</f>
        <v>0</v>
      </c>
      <c r="BW18" s="396">
        <f xml:space="preserve"> Time!BW$107</f>
        <v>0</v>
      </c>
      <c r="BX18" s="396">
        <f xml:space="preserve"> Time!BX$107</f>
        <v>0</v>
      </c>
      <c r="BY18" s="396">
        <f xml:space="preserve"> Time!BY$107</f>
        <v>0</v>
      </c>
      <c r="BZ18" s="396">
        <f xml:space="preserve"> Time!BZ$107</f>
        <v>0</v>
      </c>
      <c r="CA18" s="396">
        <f xml:space="preserve"> Time!CA$107</f>
        <v>0</v>
      </c>
    </row>
    <row r="19" spans="1:79" s="711" customFormat="1">
      <c r="A19" s="707"/>
      <c r="B19" s="708"/>
      <c r="C19" s="709"/>
      <c r="D19" s="710"/>
      <c r="E19" s="711" t="s">
        <v>176</v>
      </c>
      <c r="G19" s="711" t="s">
        <v>560</v>
      </c>
      <c r="H19" s="711">
        <f xml:space="preserve"> SUM(J19:CA19)</f>
        <v>58.520924048434445</v>
      </c>
      <c r="J19" s="711">
        <f t="shared" ref="J19:AO19" si="8" xml:space="preserve"> $F15 * J16 * J17 * J18</f>
        <v>0</v>
      </c>
      <c r="K19" s="711">
        <f t="shared" si="8"/>
        <v>0</v>
      </c>
      <c r="L19" s="711">
        <f t="shared" si="8"/>
        <v>0</v>
      </c>
      <c r="M19" s="711">
        <f t="shared" si="8"/>
        <v>0</v>
      </c>
      <c r="N19" s="711">
        <f t="shared" si="8"/>
        <v>0</v>
      </c>
      <c r="O19" s="711">
        <f t="shared" si="8"/>
        <v>0</v>
      </c>
      <c r="P19" s="711">
        <f t="shared" si="8"/>
        <v>0</v>
      </c>
      <c r="Q19" s="711">
        <f xml:space="preserve"> $F15 * Q16 * Q17 * Q18</f>
        <v>0</v>
      </c>
      <c r="R19" s="711">
        <f t="shared" si="8"/>
        <v>14.621646875</v>
      </c>
      <c r="S19" s="711">
        <f t="shared" si="8"/>
        <v>12.532840178571428</v>
      </c>
      <c r="T19" s="711">
        <f t="shared" si="8"/>
        <v>10.472647272504894</v>
      </c>
      <c r="U19" s="711">
        <f t="shared" si="8"/>
        <v>8.3552267857142848</v>
      </c>
      <c r="V19" s="711">
        <f t="shared" si="8"/>
        <v>6.266420089285714</v>
      </c>
      <c r="W19" s="711">
        <f t="shared" si="8"/>
        <v>4.1776133928571424</v>
      </c>
      <c r="X19" s="711">
        <f t="shared" si="8"/>
        <v>2.0945294545009787</v>
      </c>
      <c r="Y19" s="711">
        <f t="shared" si="8"/>
        <v>0</v>
      </c>
      <c r="Z19" s="711">
        <f t="shared" si="8"/>
        <v>0</v>
      </c>
      <c r="AA19" s="711">
        <f t="shared" si="8"/>
        <v>0</v>
      </c>
      <c r="AB19" s="711">
        <f t="shared" si="8"/>
        <v>0</v>
      </c>
      <c r="AC19" s="711">
        <f t="shared" si="8"/>
        <v>0</v>
      </c>
      <c r="AD19" s="711">
        <f t="shared" si="8"/>
        <v>0</v>
      </c>
      <c r="AE19" s="711">
        <f t="shared" si="8"/>
        <v>0</v>
      </c>
      <c r="AF19" s="711">
        <f t="shared" si="8"/>
        <v>0</v>
      </c>
      <c r="AG19" s="711">
        <f t="shared" si="8"/>
        <v>0</v>
      </c>
      <c r="AH19" s="711">
        <f t="shared" si="8"/>
        <v>0</v>
      </c>
      <c r="AI19" s="711">
        <f t="shared" si="8"/>
        <v>0</v>
      </c>
      <c r="AJ19" s="711">
        <f t="shared" si="8"/>
        <v>0</v>
      </c>
      <c r="AK19" s="711">
        <f t="shared" si="8"/>
        <v>0</v>
      </c>
      <c r="AL19" s="711">
        <f t="shared" si="8"/>
        <v>0</v>
      </c>
      <c r="AM19" s="711">
        <f t="shared" si="8"/>
        <v>0</v>
      </c>
      <c r="AN19" s="711">
        <f t="shared" si="8"/>
        <v>0</v>
      </c>
      <c r="AO19" s="711">
        <f t="shared" si="8"/>
        <v>0</v>
      </c>
      <c r="AP19" s="711">
        <f t="shared" ref="AP19:BU19" si="9" xml:space="preserve"> $F15 * AP16 * AP17 * AP18</f>
        <v>0</v>
      </c>
      <c r="AQ19" s="711">
        <f t="shared" si="9"/>
        <v>0</v>
      </c>
      <c r="AR19" s="711">
        <f t="shared" si="9"/>
        <v>0</v>
      </c>
      <c r="AS19" s="711">
        <f t="shared" si="9"/>
        <v>0</v>
      </c>
      <c r="AT19" s="711">
        <f t="shared" si="9"/>
        <v>0</v>
      </c>
      <c r="AU19" s="711">
        <f t="shared" si="9"/>
        <v>0</v>
      </c>
      <c r="AV19" s="711">
        <f t="shared" si="9"/>
        <v>0</v>
      </c>
      <c r="AW19" s="711">
        <f t="shared" si="9"/>
        <v>0</v>
      </c>
      <c r="AX19" s="711">
        <f t="shared" si="9"/>
        <v>0</v>
      </c>
      <c r="AY19" s="711">
        <f t="shared" si="9"/>
        <v>0</v>
      </c>
      <c r="AZ19" s="711">
        <f t="shared" si="9"/>
        <v>0</v>
      </c>
      <c r="BA19" s="711">
        <f t="shared" si="9"/>
        <v>0</v>
      </c>
      <c r="BB19" s="711">
        <f t="shared" si="9"/>
        <v>0</v>
      </c>
      <c r="BC19" s="711">
        <f t="shared" si="9"/>
        <v>0</v>
      </c>
      <c r="BD19" s="711">
        <f t="shared" si="9"/>
        <v>0</v>
      </c>
      <c r="BE19" s="711">
        <f t="shared" si="9"/>
        <v>0</v>
      </c>
      <c r="BF19" s="711">
        <f t="shared" si="9"/>
        <v>0</v>
      </c>
      <c r="BG19" s="711">
        <f t="shared" si="9"/>
        <v>0</v>
      </c>
      <c r="BH19" s="711">
        <f t="shared" si="9"/>
        <v>0</v>
      </c>
      <c r="BI19" s="711">
        <f t="shared" si="9"/>
        <v>0</v>
      </c>
      <c r="BJ19" s="711">
        <f t="shared" si="9"/>
        <v>0</v>
      </c>
      <c r="BK19" s="711">
        <f t="shared" si="9"/>
        <v>0</v>
      </c>
      <c r="BL19" s="711">
        <f t="shared" si="9"/>
        <v>0</v>
      </c>
      <c r="BM19" s="711">
        <f t="shared" si="9"/>
        <v>0</v>
      </c>
      <c r="BN19" s="711">
        <f t="shared" si="9"/>
        <v>0</v>
      </c>
      <c r="BO19" s="711">
        <f t="shared" si="9"/>
        <v>0</v>
      </c>
      <c r="BP19" s="711">
        <f t="shared" si="9"/>
        <v>0</v>
      </c>
      <c r="BQ19" s="711">
        <f t="shared" si="9"/>
        <v>0</v>
      </c>
      <c r="BR19" s="711">
        <f t="shared" si="9"/>
        <v>0</v>
      </c>
      <c r="BS19" s="711">
        <f t="shared" si="9"/>
        <v>0</v>
      </c>
      <c r="BT19" s="711">
        <f t="shared" si="9"/>
        <v>0</v>
      </c>
      <c r="BU19" s="711">
        <f t="shared" si="9"/>
        <v>0</v>
      </c>
      <c r="BV19" s="711">
        <f t="shared" ref="BV19:CA19" si="10" xml:space="preserve"> $F15 * BV16 * BV17 * BV18</f>
        <v>0</v>
      </c>
      <c r="BW19" s="711">
        <f t="shared" si="10"/>
        <v>0</v>
      </c>
      <c r="BX19" s="711">
        <f t="shared" si="10"/>
        <v>0</v>
      </c>
      <c r="BY19" s="711">
        <f t="shared" si="10"/>
        <v>0</v>
      </c>
      <c r="BZ19" s="711">
        <f t="shared" si="10"/>
        <v>0</v>
      </c>
      <c r="CA19" s="711">
        <f t="shared" si="10"/>
        <v>0</v>
      </c>
    </row>
    <row r="20" spans="1:79" s="711" customFormat="1">
      <c r="A20" s="707"/>
      <c r="B20" s="708"/>
      <c r="C20" s="709"/>
      <c r="D20" s="710"/>
      <c r="E20" s="711" t="str">
        <f xml:space="preserve"> LEFT(E19, LEN(E19) - 4)</f>
        <v>Senior debt interest expense</v>
      </c>
      <c r="F20" s="711" t="s">
        <v>177</v>
      </c>
      <c r="G20" s="711" t="s">
        <v>560</v>
      </c>
      <c r="H20" s="711">
        <f xml:space="preserve"> SUM(J20:CA20)</f>
        <v>-58.520924048434445</v>
      </c>
      <c r="J20" s="711">
        <f xml:space="preserve"> -1 * J19</f>
        <v>0</v>
      </c>
      <c r="K20" s="711">
        <f t="shared" ref="K20:BV20" si="11" xml:space="preserve"> -1 * K19</f>
        <v>0</v>
      </c>
      <c r="L20" s="711">
        <f t="shared" si="11"/>
        <v>0</v>
      </c>
      <c r="M20" s="711">
        <f t="shared" si="11"/>
        <v>0</v>
      </c>
      <c r="N20" s="711">
        <f t="shared" si="11"/>
        <v>0</v>
      </c>
      <c r="O20" s="711">
        <f t="shared" si="11"/>
        <v>0</v>
      </c>
      <c r="P20" s="711">
        <f t="shared" si="11"/>
        <v>0</v>
      </c>
      <c r="Q20" s="711">
        <f t="shared" si="11"/>
        <v>0</v>
      </c>
      <c r="R20" s="711">
        <f t="shared" si="11"/>
        <v>-14.621646875</v>
      </c>
      <c r="S20" s="711">
        <f t="shared" si="11"/>
        <v>-12.532840178571428</v>
      </c>
      <c r="T20" s="711">
        <f t="shared" si="11"/>
        <v>-10.472647272504894</v>
      </c>
      <c r="U20" s="711">
        <f t="shared" si="11"/>
        <v>-8.3552267857142848</v>
      </c>
      <c r="V20" s="711">
        <f t="shared" si="11"/>
        <v>-6.266420089285714</v>
      </c>
      <c r="W20" s="711">
        <f t="shared" si="11"/>
        <v>-4.1776133928571424</v>
      </c>
      <c r="X20" s="711">
        <f t="shared" si="11"/>
        <v>-2.0945294545009787</v>
      </c>
      <c r="Y20" s="711">
        <f t="shared" si="11"/>
        <v>0</v>
      </c>
      <c r="Z20" s="711">
        <f t="shared" si="11"/>
        <v>0</v>
      </c>
      <c r="AA20" s="711">
        <f t="shared" si="11"/>
        <v>0</v>
      </c>
      <c r="AB20" s="711">
        <f t="shared" si="11"/>
        <v>0</v>
      </c>
      <c r="AC20" s="711">
        <f t="shared" si="11"/>
        <v>0</v>
      </c>
      <c r="AD20" s="711">
        <f t="shared" si="11"/>
        <v>0</v>
      </c>
      <c r="AE20" s="711">
        <f t="shared" si="11"/>
        <v>0</v>
      </c>
      <c r="AF20" s="711">
        <f t="shared" si="11"/>
        <v>0</v>
      </c>
      <c r="AG20" s="711">
        <f t="shared" si="11"/>
        <v>0</v>
      </c>
      <c r="AH20" s="711">
        <f t="shared" si="11"/>
        <v>0</v>
      </c>
      <c r="AI20" s="711">
        <f t="shared" si="11"/>
        <v>0</v>
      </c>
      <c r="AJ20" s="711">
        <f t="shared" si="11"/>
        <v>0</v>
      </c>
      <c r="AK20" s="711">
        <f t="shared" si="11"/>
        <v>0</v>
      </c>
      <c r="AL20" s="711">
        <f t="shared" si="11"/>
        <v>0</v>
      </c>
      <c r="AM20" s="711">
        <f t="shared" si="11"/>
        <v>0</v>
      </c>
      <c r="AN20" s="711">
        <f t="shared" si="11"/>
        <v>0</v>
      </c>
      <c r="AO20" s="711">
        <f t="shared" si="11"/>
        <v>0</v>
      </c>
      <c r="AP20" s="711">
        <f t="shared" si="11"/>
        <v>0</v>
      </c>
      <c r="AQ20" s="711">
        <f t="shared" si="11"/>
        <v>0</v>
      </c>
      <c r="AR20" s="711">
        <f t="shared" si="11"/>
        <v>0</v>
      </c>
      <c r="AS20" s="711">
        <f t="shared" si="11"/>
        <v>0</v>
      </c>
      <c r="AT20" s="711">
        <f t="shared" si="11"/>
        <v>0</v>
      </c>
      <c r="AU20" s="711">
        <f t="shared" si="11"/>
        <v>0</v>
      </c>
      <c r="AV20" s="711">
        <f t="shared" si="11"/>
        <v>0</v>
      </c>
      <c r="AW20" s="711">
        <f t="shared" si="11"/>
        <v>0</v>
      </c>
      <c r="AX20" s="711">
        <f t="shared" si="11"/>
        <v>0</v>
      </c>
      <c r="AY20" s="711">
        <f t="shared" si="11"/>
        <v>0</v>
      </c>
      <c r="AZ20" s="711">
        <f t="shared" si="11"/>
        <v>0</v>
      </c>
      <c r="BA20" s="711">
        <f t="shared" si="11"/>
        <v>0</v>
      </c>
      <c r="BB20" s="711">
        <f t="shared" si="11"/>
        <v>0</v>
      </c>
      <c r="BC20" s="711">
        <f t="shared" si="11"/>
        <v>0</v>
      </c>
      <c r="BD20" s="711">
        <f t="shared" si="11"/>
        <v>0</v>
      </c>
      <c r="BE20" s="711">
        <f t="shared" si="11"/>
        <v>0</v>
      </c>
      <c r="BF20" s="711">
        <f t="shared" si="11"/>
        <v>0</v>
      </c>
      <c r="BG20" s="711">
        <f t="shared" si="11"/>
        <v>0</v>
      </c>
      <c r="BH20" s="711">
        <f t="shared" si="11"/>
        <v>0</v>
      </c>
      <c r="BI20" s="711">
        <f t="shared" si="11"/>
        <v>0</v>
      </c>
      <c r="BJ20" s="711">
        <f t="shared" si="11"/>
        <v>0</v>
      </c>
      <c r="BK20" s="711">
        <f t="shared" si="11"/>
        <v>0</v>
      </c>
      <c r="BL20" s="711">
        <f t="shared" si="11"/>
        <v>0</v>
      </c>
      <c r="BM20" s="711">
        <f t="shared" si="11"/>
        <v>0</v>
      </c>
      <c r="BN20" s="711">
        <f t="shared" si="11"/>
        <v>0</v>
      </c>
      <c r="BO20" s="711">
        <f t="shared" si="11"/>
        <v>0</v>
      </c>
      <c r="BP20" s="711">
        <f t="shared" si="11"/>
        <v>0</v>
      </c>
      <c r="BQ20" s="711">
        <f t="shared" si="11"/>
        <v>0</v>
      </c>
      <c r="BR20" s="711">
        <f t="shared" si="11"/>
        <v>0</v>
      </c>
      <c r="BS20" s="711">
        <f t="shared" si="11"/>
        <v>0</v>
      </c>
      <c r="BT20" s="711">
        <f t="shared" si="11"/>
        <v>0</v>
      </c>
      <c r="BU20" s="711">
        <f t="shared" si="11"/>
        <v>0</v>
      </c>
      <c r="BV20" s="711">
        <f t="shared" si="11"/>
        <v>0</v>
      </c>
      <c r="BW20" s="711">
        <f xml:space="preserve"> -1 * BW19</f>
        <v>0</v>
      </c>
      <c r="BX20" s="711">
        <f xml:space="preserve"> -1 * BX19</f>
        <v>0</v>
      </c>
      <c r="BY20" s="711">
        <f xml:space="preserve"> -1 * BY19</f>
        <v>0</v>
      </c>
      <c r="BZ20" s="711">
        <f xml:space="preserve"> -1 * BZ19</f>
        <v>0</v>
      </c>
      <c r="CA20" s="711">
        <f xml:space="preserve"> -1 * CA19</f>
        <v>0</v>
      </c>
    </row>
    <row r="21" spans="1:79" s="312" customFormat="1">
      <c r="A21" s="284"/>
      <c r="B21" s="285"/>
      <c r="C21" s="365"/>
      <c r="D21" s="413"/>
    </row>
    <row r="22" spans="1:79">
      <c r="B22" s="1" t="s">
        <v>434</v>
      </c>
    </row>
    <row r="23" spans="1:79" s="46" customFormat="1">
      <c r="A23" s="1"/>
      <c r="B23" s="1"/>
      <c r="C23" s="51"/>
      <c r="D23" s="123"/>
      <c r="E23" s="417" t="str">
        <f xml:space="preserve"> Input!E$152</f>
        <v>Debt share of required funding</v>
      </c>
      <c r="F23" s="417">
        <f xml:space="preserve"> Input!F$152</f>
        <v>0.55000000000000004</v>
      </c>
      <c r="G23" s="417" t="str">
        <f xml:space="preserve"> Input!G$152</f>
        <v>% debt</v>
      </c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7"/>
      <c r="AQ23" s="417"/>
      <c r="AR23" s="417"/>
      <c r="AS23" s="417"/>
      <c r="AT23" s="417"/>
      <c r="AU23" s="417"/>
      <c r="AV23" s="417"/>
      <c r="AW23" s="417"/>
      <c r="AX23" s="417"/>
      <c r="AY23" s="417"/>
      <c r="AZ23" s="417"/>
      <c r="BA23" s="417"/>
      <c r="BB23" s="417"/>
      <c r="BC23" s="417"/>
      <c r="BD23" s="417"/>
      <c r="BE23" s="417"/>
      <c r="BF23" s="417"/>
      <c r="BG23" s="417"/>
      <c r="BH23" s="417"/>
      <c r="BI23" s="417"/>
      <c r="BJ23" s="417"/>
      <c r="BK23" s="417"/>
      <c r="BL23" s="417"/>
      <c r="BM23" s="417"/>
      <c r="BN23" s="417"/>
      <c r="BO23" s="417"/>
      <c r="BP23" s="417"/>
      <c r="BQ23" s="417"/>
      <c r="BR23" s="417"/>
      <c r="BS23" s="417"/>
      <c r="BT23" s="417"/>
      <c r="BU23" s="417"/>
      <c r="BV23" s="417"/>
      <c r="BW23" s="417"/>
      <c r="BX23" s="417"/>
      <c r="BY23" s="417"/>
      <c r="BZ23" s="417"/>
      <c r="CA23" s="417"/>
    </row>
    <row r="24" spans="1:79" s="46" customFormat="1">
      <c r="A24" s="1"/>
      <c r="B24" s="1"/>
      <c r="C24" s="51"/>
      <c r="D24" s="123"/>
      <c r="E24" s="349" t="str">
        <f xml:space="preserve"> Capex!E$96</f>
        <v>Capital expenditure POS</v>
      </c>
      <c r="F24" s="349">
        <f xml:space="preserve"> Capex!F$96</f>
        <v>0</v>
      </c>
      <c r="G24" s="349" t="str">
        <f xml:space="preserve"> Capex!G$96</f>
        <v>£ MM</v>
      </c>
      <c r="H24" s="349">
        <f xml:space="preserve"> Capex!H$96</f>
        <v>521.27083333333326</v>
      </c>
      <c r="I24" s="349">
        <f xml:space="preserve"> Capex!I$96</f>
        <v>0</v>
      </c>
      <c r="J24" s="349">
        <f xml:space="preserve"> Capex!J$96</f>
        <v>0</v>
      </c>
      <c r="K24" s="349">
        <f xml:space="preserve"> Capex!K$96</f>
        <v>0</v>
      </c>
      <c r="L24" s="349">
        <f xml:space="preserve"> Capex!L$96</f>
        <v>0</v>
      </c>
      <c r="M24" s="349">
        <f xml:space="preserve"> Capex!M$96</f>
        <v>0</v>
      </c>
      <c r="N24" s="349">
        <f xml:space="preserve"> Capex!N$96</f>
        <v>0</v>
      </c>
      <c r="O24" s="349">
        <f xml:space="preserve"> Capex!O$96</f>
        <v>173.51598719186759</v>
      </c>
      <c r="P24" s="349">
        <f xml:space="preserve"> Capex!P$96</f>
        <v>173.87742307073282</v>
      </c>
      <c r="Q24" s="349">
        <f xml:space="preserve"> Capex!Q$96</f>
        <v>173.87742307073285</v>
      </c>
      <c r="R24" s="349">
        <f xml:space="preserve"> Capex!R$96</f>
        <v>0</v>
      </c>
      <c r="S24" s="349">
        <f xml:space="preserve"> Capex!S$96</f>
        <v>0</v>
      </c>
      <c r="T24" s="349">
        <f xml:space="preserve"> Capex!T$96</f>
        <v>0</v>
      </c>
      <c r="U24" s="349">
        <f xml:space="preserve"> Capex!U$96</f>
        <v>0</v>
      </c>
      <c r="V24" s="349">
        <f xml:space="preserve"> Capex!V$96</f>
        <v>0</v>
      </c>
      <c r="W24" s="349">
        <f xml:space="preserve"> Capex!W$96</f>
        <v>0</v>
      </c>
      <c r="X24" s="349">
        <f xml:space="preserve"> Capex!X$96</f>
        <v>0</v>
      </c>
      <c r="Y24" s="349">
        <f xml:space="preserve"> Capex!Y$96</f>
        <v>0</v>
      </c>
      <c r="Z24" s="349">
        <f xml:space="preserve"> Capex!Z$96</f>
        <v>0</v>
      </c>
      <c r="AA24" s="349">
        <f xml:space="preserve"> Capex!AA$96</f>
        <v>0</v>
      </c>
      <c r="AB24" s="349">
        <f xml:space="preserve"> Capex!AB$96</f>
        <v>0</v>
      </c>
      <c r="AC24" s="349">
        <f xml:space="preserve"> Capex!AC$96</f>
        <v>0</v>
      </c>
      <c r="AD24" s="349">
        <f xml:space="preserve"> Capex!AD$96</f>
        <v>0</v>
      </c>
      <c r="AE24" s="349">
        <f xml:space="preserve"> Capex!AE$96</f>
        <v>0</v>
      </c>
      <c r="AF24" s="349">
        <f xml:space="preserve"> Capex!AF$96</f>
        <v>0</v>
      </c>
      <c r="AG24" s="349">
        <f xml:space="preserve"> Capex!AG$96</f>
        <v>0</v>
      </c>
      <c r="AH24" s="349">
        <f xml:space="preserve"> Capex!AH$96</f>
        <v>0</v>
      </c>
      <c r="AI24" s="349">
        <f xml:space="preserve"> Capex!AI$96</f>
        <v>0</v>
      </c>
      <c r="AJ24" s="349">
        <f xml:space="preserve"> Capex!AJ$96</f>
        <v>0</v>
      </c>
      <c r="AK24" s="349">
        <f xml:space="preserve"> Capex!AK$96</f>
        <v>0</v>
      </c>
      <c r="AL24" s="349">
        <f xml:space="preserve"> Capex!AL$96</f>
        <v>0</v>
      </c>
      <c r="AM24" s="349">
        <f xml:space="preserve"> Capex!AM$96</f>
        <v>0</v>
      </c>
      <c r="AN24" s="349">
        <f xml:space="preserve"> Capex!AN$96</f>
        <v>0</v>
      </c>
      <c r="AO24" s="349">
        <f xml:space="preserve"> Capex!AO$96</f>
        <v>0</v>
      </c>
      <c r="AP24" s="349">
        <f xml:space="preserve"> Capex!AP$96</f>
        <v>0</v>
      </c>
      <c r="AQ24" s="349">
        <f xml:space="preserve"> Capex!AQ$96</f>
        <v>0</v>
      </c>
      <c r="AR24" s="349">
        <f xml:space="preserve"> Capex!AR$96</f>
        <v>0</v>
      </c>
      <c r="AS24" s="349">
        <f xml:space="preserve"> Capex!AS$96</f>
        <v>0</v>
      </c>
      <c r="AT24" s="349">
        <f xml:space="preserve"> Capex!AT$96</f>
        <v>0</v>
      </c>
      <c r="AU24" s="349">
        <f xml:space="preserve"> Capex!AU$96</f>
        <v>0</v>
      </c>
      <c r="AV24" s="349">
        <f xml:space="preserve"> Capex!AV$96</f>
        <v>0</v>
      </c>
      <c r="AW24" s="349">
        <f xml:space="preserve"> Capex!AW$96</f>
        <v>0</v>
      </c>
      <c r="AX24" s="349">
        <f xml:space="preserve"> Capex!AX$96</f>
        <v>0</v>
      </c>
      <c r="AY24" s="349">
        <f xml:space="preserve"> Capex!AY$96</f>
        <v>0</v>
      </c>
      <c r="AZ24" s="349">
        <f xml:space="preserve"> Capex!AZ$96</f>
        <v>0</v>
      </c>
      <c r="BA24" s="349">
        <f xml:space="preserve"> Capex!BA$96</f>
        <v>0</v>
      </c>
      <c r="BB24" s="349">
        <f xml:space="preserve"> Capex!BB$96</f>
        <v>0</v>
      </c>
      <c r="BC24" s="349">
        <f xml:space="preserve"> Capex!BC$96</f>
        <v>0</v>
      </c>
      <c r="BD24" s="349">
        <f xml:space="preserve"> Capex!BD$96</f>
        <v>0</v>
      </c>
      <c r="BE24" s="349">
        <f xml:space="preserve"> Capex!BE$96</f>
        <v>0</v>
      </c>
      <c r="BF24" s="349">
        <f xml:space="preserve"> Capex!BF$96</f>
        <v>0</v>
      </c>
      <c r="BG24" s="349">
        <f xml:space="preserve"> Capex!BG$96</f>
        <v>0</v>
      </c>
      <c r="BH24" s="349">
        <f xml:space="preserve"> Capex!BH$96</f>
        <v>0</v>
      </c>
      <c r="BI24" s="349">
        <f xml:space="preserve"> Capex!BI$96</f>
        <v>0</v>
      </c>
      <c r="BJ24" s="349">
        <f xml:space="preserve"> Capex!BJ$96</f>
        <v>0</v>
      </c>
      <c r="BK24" s="349">
        <f xml:space="preserve"> Capex!BK$96</f>
        <v>0</v>
      </c>
      <c r="BL24" s="349">
        <f xml:space="preserve"> Capex!BL$96</f>
        <v>0</v>
      </c>
      <c r="BM24" s="349">
        <f xml:space="preserve"> Capex!BM$96</f>
        <v>0</v>
      </c>
      <c r="BN24" s="349">
        <f xml:space="preserve"> Capex!BN$96</f>
        <v>0</v>
      </c>
      <c r="BO24" s="349">
        <f xml:space="preserve"> Capex!BO$96</f>
        <v>0</v>
      </c>
      <c r="BP24" s="349">
        <f xml:space="preserve"> Capex!BP$96</f>
        <v>0</v>
      </c>
      <c r="BQ24" s="349">
        <f xml:space="preserve"> Capex!BQ$96</f>
        <v>0</v>
      </c>
      <c r="BR24" s="349">
        <f xml:space="preserve"> Capex!BR$96</f>
        <v>0</v>
      </c>
      <c r="BS24" s="349">
        <f xml:space="preserve"> Capex!BS$96</f>
        <v>0</v>
      </c>
      <c r="BT24" s="349">
        <f xml:space="preserve"> Capex!BT$96</f>
        <v>0</v>
      </c>
      <c r="BU24" s="349">
        <f xml:space="preserve"> Capex!BU$96</f>
        <v>0</v>
      </c>
      <c r="BV24" s="349">
        <f xml:space="preserve"> Capex!BV$96</f>
        <v>0</v>
      </c>
      <c r="BW24" s="349">
        <f xml:space="preserve"> Capex!BW$96</f>
        <v>0</v>
      </c>
      <c r="BX24" s="349">
        <f xml:space="preserve"> Capex!BX$96</f>
        <v>0</v>
      </c>
      <c r="BY24" s="349">
        <f xml:space="preserve"> Capex!BY$96</f>
        <v>0</v>
      </c>
      <c r="BZ24" s="349">
        <f xml:space="preserve"> Capex!BZ$96</f>
        <v>0</v>
      </c>
      <c r="CA24" s="349">
        <f xml:space="preserve"> Capex!CA$96</f>
        <v>0</v>
      </c>
    </row>
    <row r="25" spans="1:79" s="689" customFormat="1">
      <c r="A25" s="683"/>
      <c r="B25" s="683"/>
      <c r="C25" s="684"/>
      <c r="D25" s="685"/>
      <c r="E25" s="746" t="s">
        <v>412</v>
      </c>
      <c r="F25" s="746" t="s">
        <v>152</v>
      </c>
      <c r="G25" s="746" t="s">
        <v>560</v>
      </c>
      <c r="H25" s="746">
        <f xml:space="preserve"> SUM(J25:CA25)</f>
        <v>286.69895833333334</v>
      </c>
      <c r="I25" s="746"/>
      <c r="J25" s="746">
        <f xml:space="preserve"> $F23 * J24</f>
        <v>0</v>
      </c>
      <c r="K25" s="746">
        <f t="shared" ref="K25:BV25" si="12" xml:space="preserve"> $F23 * K24</f>
        <v>0</v>
      </c>
      <c r="L25" s="746">
        <f t="shared" si="12"/>
        <v>0</v>
      </c>
      <c r="M25" s="746">
        <f t="shared" si="12"/>
        <v>0</v>
      </c>
      <c r="N25" s="746">
        <f t="shared" si="12"/>
        <v>0</v>
      </c>
      <c r="O25" s="746">
        <f t="shared" si="12"/>
        <v>95.433792955527181</v>
      </c>
      <c r="P25" s="746">
        <f t="shared" si="12"/>
        <v>95.632582688903057</v>
      </c>
      <c r="Q25" s="746">
        <f t="shared" si="12"/>
        <v>95.632582688903071</v>
      </c>
      <c r="R25" s="746">
        <f t="shared" si="12"/>
        <v>0</v>
      </c>
      <c r="S25" s="746">
        <f t="shared" si="12"/>
        <v>0</v>
      </c>
      <c r="T25" s="746">
        <f t="shared" si="12"/>
        <v>0</v>
      </c>
      <c r="U25" s="746">
        <f t="shared" si="12"/>
        <v>0</v>
      </c>
      <c r="V25" s="746">
        <f t="shared" si="12"/>
        <v>0</v>
      </c>
      <c r="W25" s="746">
        <f t="shared" si="12"/>
        <v>0</v>
      </c>
      <c r="X25" s="746">
        <f t="shared" si="12"/>
        <v>0</v>
      </c>
      <c r="Y25" s="746">
        <f t="shared" si="12"/>
        <v>0</v>
      </c>
      <c r="Z25" s="746">
        <f t="shared" si="12"/>
        <v>0</v>
      </c>
      <c r="AA25" s="746">
        <f t="shared" si="12"/>
        <v>0</v>
      </c>
      <c r="AB25" s="746">
        <f t="shared" si="12"/>
        <v>0</v>
      </c>
      <c r="AC25" s="746">
        <f t="shared" si="12"/>
        <v>0</v>
      </c>
      <c r="AD25" s="746">
        <f t="shared" si="12"/>
        <v>0</v>
      </c>
      <c r="AE25" s="746">
        <f t="shared" si="12"/>
        <v>0</v>
      </c>
      <c r="AF25" s="746">
        <f t="shared" si="12"/>
        <v>0</v>
      </c>
      <c r="AG25" s="746">
        <f t="shared" si="12"/>
        <v>0</v>
      </c>
      <c r="AH25" s="746">
        <f t="shared" si="12"/>
        <v>0</v>
      </c>
      <c r="AI25" s="746">
        <f t="shared" si="12"/>
        <v>0</v>
      </c>
      <c r="AJ25" s="746">
        <f t="shared" si="12"/>
        <v>0</v>
      </c>
      <c r="AK25" s="746">
        <f t="shared" si="12"/>
        <v>0</v>
      </c>
      <c r="AL25" s="746">
        <f t="shared" si="12"/>
        <v>0</v>
      </c>
      <c r="AM25" s="746">
        <f t="shared" si="12"/>
        <v>0</v>
      </c>
      <c r="AN25" s="746">
        <f t="shared" si="12"/>
        <v>0</v>
      </c>
      <c r="AO25" s="746">
        <f t="shared" si="12"/>
        <v>0</v>
      </c>
      <c r="AP25" s="746">
        <f t="shared" si="12"/>
        <v>0</v>
      </c>
      <c r="AQ25" s="746">
        <f t="shared" si="12"/>
        <v>0</v>
      </c>
      <c r="AR25" s="746">
        <f t="shared" si="12"/>
        <v>0</v>
      </c>
      <c r="AS25" s="746">
        <f t="shared" si="12"/>
        <v>0</v>
      </c>
      <c r="AT25" s="746">
        <f t="shared" si="12"/>
        <v>0</v>
      </c>
      <c r="AU25" s="746">
        <f t="shared" si="12"/>
        <v>0</v>
      </c>
      <c r="AV25" s="746">
        <f t="shared" si="12"/>
        <v>0</v>
      </c>
      <c r="AW25" s="746">
        <f t="shared" si="12"/>
        <v>0</v>
      </c>
      <c r="AX25" s="746">
        <f t="shared" si="12"/>
        <v>0</v>
      </c>
      <c r="AY25" s="746">
        <f t="shared" si="12"/>
        <v>0</v>
      </c>
      <c r="AZ25" s="746">
        <f t="shared" si="12"/>
        <v>0</v>
      </c>
      <c r="BA25" s="746">
        <f t="shared" si="12"/>
        <v>0</v>
      </c>
      <c r="BB25" s="746">
        <f t="shared" si="12"/>
        <v>0</v>
      </c>
      <c r="BC25" s="746">
        <f t="shared" si="12"/>
        <v>0</v>
      </c>
      <c r="BD25" s="746">
        <f t="shared" si="12"/>
        <v>0</v>
      </c>
      <c r="BE25" s="746">
        <f t="shared" si="12"/>
        <v>0</v>
      </c>
      <c r="BF25" s="746">
        <f t="shared" si="12"/>
        <v>0</v>
      </c>
      <c r="BG25" s="746">
        <f t="shared" si="12"/>
        <v>0</v>
      </c>
      <c r="BH25" s="746">
        <f t="shared" si="12"/>
        <v>0</v>
      </c>
      <c r="BI25" s="746">
        <f t="shared" si="12"/>
        <v>0</v>
      </c>
      <c r="BJ25" s="746">
        <f t="shared" si="12"/>
        <v>0</v>
      </c>
      <c r="BK25" s="746">
        <f t="shared" si="12"/>
        <v>0</v>
      </c>
      <c r="BL25" s="746">
        <f t="shared" si="12"/>
        <v>0</v>
      </c>
      <c r="BM25" s="746">
        <f t="shared" si="12"/>
        <v>0</v>
      </c>
      <c r="BN25" s="746">
        <f t="shared" si="12"/>
        <v>0</v>
      </c>
      <c r="BO25" s="746">
        <f t="shared" si="12"/>
        <v>0</v>
      </c>
      <c r="BP25" s="746">
        <f t="shared" si="12"/>
        <v>0</v>
      </c>
      <c r="BQ25" s="746">
        <f t="shared" si="12"/>
        <v>0</v>
      </c>
      <c r="BR25" s="746">
        <f t="shared" si="12"/>
        <v>0</v>
      </c>
      <c r="BS25" s="746">
        <f t="shared" si="12"/>
        <v>0</v>
      </c>
      <c r="BT25" s="746">
        <f t="shared" si="12"/>
        <v>0</v>
      </c>
      <c r="BU25" s="746">
        <f t="shared" si="12"/>
        <v>0</v>
      </c>
      <c r="BV25" s="746">
        <f t="shared" si="12"/>
        <v>0</v>
      </c>
      <c r="BW25" s="746">
        <f xml:space="preserve"> $F23 * BW24</f>
        <v>0</v>
      </c>
      <c r="BX25" s="746">
        <f xml:space="preserve"> $F23 * BX24</f>
        <v>0</v>
      </c>
      <c r="BY25" s="746">
        <f xml:space="preserve"> $F23 * BY24</f>
        <v>0</v>
      </c>
      <c r="BZ25" s="746">
        <f xml:space="preserve"> $F23 * BZ24</f>
        <v>0</v>
      </c>
      <c r="CA25" s="746">
        <f xml:space="preserve"> $F23 * CA24</f>
        <v>0</v>
      </c>
    </row>
    <row r="26" spans="1:79" s="46" customFormat="1">
      <c r="A26" s="1"/>
      <c r="B26" s="1"/>
      <c r="C26" s="51"/>
      <c r="D26" s="123"/>
      <c r="E26" s="46" t="s">
        <v>435</v>
      </c>
      <c r="F26" s="46">
        <f xml:space="preserve"> SUM( J25:CA25 )</f>
        <v>286.69895833333334</v>
      </c>
      <c r="G26" s="46" t="s">
        <v>560</v>
      </c>
      <c r="K26" s="186"/>
    </row>
    <row r="27" spans="1:79" s="46" customFormat="1">
      <c r="A27" s="1"/>
      <c r="B27" s="1"/>
      <c r="C27" s="51"/>
      <c r="D27" s="123"/>
      <c r="K27" s="186"/>
    </row>
    <row r="28" spans="1:79">
      <c r="B28" s="1" t="s">
        <v>178</v>
      </c>
    </row>
    <row r="29" spans="1:79" s="159" customFormat="1">
      <c r="A29" s="134"/>
      <c r="B29" s="135"/>
      <c r="C29" s="138"/>
      <c r="D29" s="410"/>
      <c r="E29" s="254" t="str">
        <f xml:space="preserve"> Time!E$175</f>
        <v>Senior debt term period PPF</v>
      </c>
      <c r="F29" s="254">
        <f xml:space="preserve"> Time!F$175</f>
        <v>0</v>
      </c>
      <c r="G29" s="254" t="str">
        <f xml:space="preserve"> Time!G$175</f>
        <v>factor</v>
      </c>
      <c r="H29" s="254">
        <f xml:space="preserve"> Time!H$175</f>
        <v>7</v>
      </c>
      <c r="I29" s="254">
        <f xml:space="preserve"> Time!I$175</f>
        <v>0</v>
      </c>
      <c r="J29" s="254">
        <f xml:space="preserve"> Time!J$175</f>
        <v>0</v>
      </c>
      <c r="K29" s="254">
        <f xml:space="preserve"> Time!K$175</f>
        <v>0</v>
      </c>
      <c r="L29" s="254">
        <f xml:space="preserve"> Time!L$175</f>
        <v>0</v>
      </c>
      <c r="M29" s="254">
        <f xml:space="preserve"> Time!M$175</f>
        <v>0</v>
      </c>
      <c r="N29" s="254">
        <f xml:space="preserve"> Time!N$175</f>
        <v>0</v>
      </c>
      <c r="O29" s="254">
        <f xml:space="preserve"> Time!O$175</f>
        <v>0</v>
      </c>
      <c r="P29" s="254">
        <f xml:space="preserve"> Time!P$175</f>
        <v>0</v>
      </c>
      <c r="Q29" s="254">
        <f xml:space="preserve"> Time!Q$175</f>
        <v>0</v>
      </c>
      <c r="R29" s="254">
        <f xml:space="preserve"> Time!R$175</f>
        <v>1</v>
      </c>
      <c r="S29" s="254">
        <f xml:space="preserve"> Time!S$175</f>
        <v>1</v>
      </c>
      <c r="T29" s="254">
        <f xml:space="preserve"> Time!T$175</f>
        <v>1</v>
      </c>
      <c r="U29" s="254">
        <f xml:space="preserve"> Time!U$175</f>
        <v>1</v>
      </c>
      <c r="V29" s="254">
        <f xml:space="preserve"> Time!V$175</f>
        <v>1</v>
      </c>
      <c r="W29" s="254">
        <f xml:space="preserve"> Time!W$175</f>
        <v>1</v>
      </c>
      <c r="X29" s="254">
        <f xml:space="preserve"> Time!X$175</f>
        <v>1</v>
      </c>
      <c r="Y29" s="254">
        <f xml:space="preserve"> Time!Y$175</f>
        <v>0</v>
      </c>
      <c r="Z29" s="254">
        <f xml:space="preserve"> Time!Z$175</f>
        <v>0</v>
      </c>
      <c r="AA29" s="254">
        <f xml:space="preserve"> Time!AA$175</f>
        <v>0</v>
      </c>
      <c r="AB29" s="254">
        <f xml:space="preserve"> Time!AB$175</f>
        <v>0</v>
      </c>
      <c r="AC29" s="254">
        <f xml:space="preserve"> Time!AC$175</f>
        <v>0</v>
      </c>
      <c r="AD29" s="254">
        <f xml:space="preserve"> Time!AD$175</f>
        <v>0</v>
      </c>
      <c r="AE29" s="254">
        <f xml:space="preserve"> Time!AE$175</f>
        <v>0</v>
      </c>
      <c r="AF29" s="254">
        <f xml:space="preserve"> Time!AF$175</f>
        <v>0</v>
      </c>
      <c r="AG29" s="254">
        <f xml:space="preserve"> Time!AG$175</f>
        <v>0</v>
      </c>
      <c r="AH29" s="254">
        <f xml:space="preserve"> Time!AH$175</f>
        <v>0</v>
      </c>
      <c r="AI29" s="254">
        <f xml:space="preserve"> Time!AI$175</f>
        <v>0</v>
      </c>
      <c r="AJ29" s="254">
        <f xml:space="preserve"> Time!AJ$175</f>
        <v>0</v>
      </c>
      <c r="AK29" s="254">
        <f xml:space="preserve"> Time!AK$175</f>
        <v>0</v>
      </c>
      <c r="AL29" s="254">
        <f xml:space="preserve"> Time!AL$175</f>
        <v>0</v>
      </c>
      <c r="AM29" s="254">
        <f xml:space="preserve"> Time!AM$175</f>
        <v>0</v>
      </c>
      <c r="AN29" s="254">
        <f xml:space="preserve"> Time!AN$175</f>
        <v>0</v>
      </c>
      <c r="AO29" s="254">
        <f xml:space="preserve"> Time!AO$175</f>
        <v>0</v>
      </c>
      <c r="AP29" s="254">
        <f xml:space="preserve"> Time!AP$175</f>
        <v>0</v>
      </c>
      <c r="AQ29" s="254">
        <f xml:space="preserve"> Time!AQ$175</f>
        <v>0</v>
      </c>
      <c r="AR29" s="254">
        <f xml:space="preserve"> Time!AR$175</f>
        <v>0</v>
      </c>
      <c r="AS29" s="254">
        <f xml:space="preserve"> Time!AS$175</f>
        <v>0</v>
      </c>
      <c r="AT29" s="254">
        <f xml:space="preserve"> Time!AT$175</f>
        <v>0</v>
      </c>
      <c r="AU29" s="254">
        <f xml:space="preserve"> Time!AU$175</f>
        <v>0</v>
      </c>
      <c r="AV29" s="254">
        <f xml:space="preserve"> Time!AV$175</f>
        <v>0</v>
      </c>
      <c r="AW29" s="254">
        <f xml:space="preserve"> Time!AW$175</f>
        <v>0</v>
      </c>
      <c r="AX29" s="254">
        <f xml:space="preserve"> Time!AX$175</f>
        <v>0</v>
      </c>
      <c r="AY29" s="254">
        <f xml:space="preserve"> Time!AY$175</f>
        <v>0</v>
      </c>
      <c r="AZ29" s="254">
        <f xml:space="preserve"> Time!AZ$175</f>
        <v>0</v>
      </c>
      <c r="BA29" s="254">
        <f xml:space="preserve"> Time!BA$175</f>
        <v>0</v>
      </c>
      <c r="BB29" s="254">
        <f xml:space="preserve"> Time!BB$175</f>
        <v>0</v>
      </c>
      <c r="BC29" s="254">
        <f xml:space="preserve"> Time!BC$175</f>
        <v>0</v>
      </c>
      <c r="BD29" s="254">
        <f xml:space="preserve"> Time!BD$175</f>
        <v>0</v>
      </c>
      <c r="BE29" s="254">
        <f xml:space="preserve"> Time!BE$175</f>
        <v>0</v>
      </c>
      <c r="BF29" s="254">
        <f xml:space="preserve"> Time!BF$175</f>
        <v>0</v>
      </c>
      <c r="BG29" s="254">
        <f xml:space="preserve"> Time!BG$175</f>
        <v>0</v>
      </c>
      <c r="BH29" s="254">
        <f xml:space="preserve"> Time!BH$175</f>
        <v>0</v>
      </c>
      <c r="BI29" s="254">
        <f xml:space="preserve"> Time!BI$175</f>
        <v>0</v>
      </c>
      <c r="BJ29" s="254">
        <f xml:space="preserve"> Time!BJ$175</f>
        <v>0</v>
      </c>
      <c r="BK29" s="254">
        <f xml:space="preserve"> Time!BK$175</f>
        <v>0</v>
      </c>
      <c r="BL29" s="254">
        <f xml:space="preserve"> Time!BL$175</f>
        <v>0</v>
      </c>
      <c r="BM29" s="254">
        <f xml:space="preserve"> Time!BM$175</f>
        <v>0</v>
      </c>
      <c r="BN29" s="254">
        <f xml:space="preserve"> Time!BN$175</f>
        <v>0</v>
      </c>
      <c r="BO29" s="254">
        <f xml:space="preserve"> Time!BO$175</f>
        <v>0</v>
      </c>
      <c r="BP29" s="254">
        <f xml:space="preserve"> Time!BP$175</f>
        <v>0</v>
      </c>
      <c r="BQ29" s="254">
        <f xml:space="preserve"> Time!BQ$175</f>
        <v>0</v>
      </c>
      <c r="BR29" s="254">
        <f xml:space="preserve"> Time!BR$175</f>
        <v>0</v>
      </c>
      <c r="BS29" s="254">
        <f xml:space="preserve"> Time!BS$175</f>
        <v>0</v>
      </c>
      <c r="BT29" s="254">
        <f xml:space="preserve"> Time!BT$175</f>
        <v>0</v>
      </c>
      <c r="BU29" s="254">
        <f xml:space="preserve"> Time!BU$175</f>
        <v>0</v>
      </c>
      <c r="BV29" s="254">
        <f xml:space="preserve"> Time!BV$175</f>
        <v>0</v>
      </c>
      <c r="BW29" s="254">
        <f xml:space="preserve"> Time!BW$175</f>
        <v>0</v>
      </c>
      <c r="BX29" s="254">
        <f xml:space="preserve"> Time!BX$175</f>
        <v>0</v>
      </c>
      <c r="BY29" s="254">
        <f xml:space="preserve"> Time!BY$175</f>
        <v>0</v>
      </c>
      <c r="BZ29" s="254">
        <f xml:space="preserve"> Time!BZ$175</f>
        <v>0</v>
      </c>
      <c r="CA29" s="254">
        <f xml:space="preserve"> Time!CA$175</f>
        <v>0</v>
      </c>
    </row>
    <row r="30" spans="1:79" s="160" customFormat="1">
      <c r="A30" s="113"/>
      <c r="B30" s="114"/>
      <c r="C30" s="115"/>
      <c r="D30" s="409"/>
      <c r="E30" s="160" t="s">
        <v>436</v>
      </c>
      <c r="G30" s="160" t="s">
        <v>11</v>
      </c>
      <c r="H30" s="160">
        <f xml:space="preserve"> SUM(J30:CA30)</f>
        <v>0.99999999999999978</v>
      </c>
      <c r="J30" s="160">
        <f xml:space="preserve"> J29 / SUM( $J29:$CA29 )</f>
        <v>0</v>
      </c>
      <c r="K30" s="160">
        <f t="shared" ref="K30:BV30" si="13" xml:space="preserve"> K29 / SUM( $J29:$CA29 )</f>
        <v>0</v>
      </c>
      <c r="L30" s="160">
        <f t="shared" si="13"/>
        <v>0</v>
      </c>
      <c r="M30" s="160">
        <f t="shared" si="13"/>
        <v>0</v>
      </c>
      <c r="N30" s="160">
        <f t="shared" si="13"/>
        <v>0</v>
      </c>
      <c r="O30" s="160">
        <f t="shared" si="13"/>
        <v>0</v>
      </c>
      <c r="P30" s="160">
        <f t="shared" si="13"/>
        <v>0</v>
      </c>
      <c r="Q30" s="160">
        <f xml:space="preserve"> Q29 / SUM( $J29:$CA29 )</f>
        <v>0</v>
      </c>
      <c r="R30" s="160">
        <f t="shared" si="13"/>
        <v>0.14285714285714285</v>
      </c>
      <c r="S30" s="160">
        <f t="shared" si="13"/>
        <v>0.14285714285714285</v>
      </c>
      <c r="T30" s="160">
        <f t="shared" si="13"/>
        <v>0.14285714285714285</v>
      </c>
      <c r="U30" s="160">
        <f t="shared" si="13"/>
        <v>0.14285714285714285</v>
      </c>
      <c r="V30" s="160">
        <f t="shared" si="13"/>
        <v>0.14285714285714285</v>
      </c>
      <c r="W30" s="160">
        <f t="shared" si="13"/>
        <v>0.14285714285714285</v>
      </c>
      <c r="X30" s="160">
        <f t="shared" si="13"/>
        <v>0.14285714285714285</v>
      </c>
      <c r="Y30" s="160">
        <f t="shared" si="13"/>
        <v>0</v>
      </c>
      <c r="Z30" s="160">
        <f t="shared" si="13"/>
        <v>0</v>
      </c>
      <c r="AA30" s="160">
        <f t="shared" si="13"/>
        <v>0</v>
      </c>
      <c r="AB30" s="160">
        <f t="shared" si="13"/>
        <v>0</v>
      </c>
      <c r="AC30" s="160">
        <f t="shared" si="13"/>
        <v>0</v>
      </c>
      <c r="AD30" s="160">
        <f t="shared" si="13"/>
        <v>0</v>
      </c>
      <c r="AE30" s="160">
        <f t="shared" si="13"/>
        <v>0</v>
      </c>
      <c r="AF30" s="160">
        <f t="shared" si="13"/>
        <v>0</v>
      </c>
      <c r="AG30" s="160">
        <f t="shared" si="13"/>
        <v>0</v>
      </c>
      <c r="AH30" s="160">
        <f t="shared" si="13"/>
        <v>0</v>
      </c>
      <c r="AI30" s="160">
        <f t="shared" si="13"/>
        <v>0</v>
      </c>
      <c r="AJ30" s="160">
        <f t="shared" si="13"/>
        <v>0</v>
      </c>
      <c r="AK30" s="160">
        <f t="shared" si="13"/>
        <v>0</v>
      </c>
      <c r="AL30" s="160">
        <f t="shared" si="13"/>
        <v>0</v>
      </c>
      <c r="AM30" s="160">
        <f t="shared" si="13"/>
        <v>0</v>
      </c>
      <c r="AN30" s="160">
        <f t="shared" si="13"/>
        <v>0</v>
      </c>
      <c r="AO30" s="160">
        <f t="shared" si="13"/>
        <v>0</v>
      </c>
      <c r="AP30" s="160">
        <f t="shared" si="13"/>
        <v>0</v>
      </c>
      <c r="AQ30" s="160">
        <f t="shared" si="13"/>
        <v>0</v>
      </c>
      <c r="AR30" s="160">
        <f t="shared" si="13"/>
        <v>0</v>
      </c>
      <c r="AS30" s="160">
        <f t="shared" si="13"/>
        <v>0</v>
      </c>
      <c r="AT30" s="160">
        <f t="shared" si="13"/>
        <v>0</v>
      </c>
      <c r="AU30" s="160">
        <f t="shared" si="13"/>
        <v>0</v>
      </c>
      <c r="AV30" s="160">
        <f t="shared" si="13"/>
        <v>0</v>
      </c>
      <c r="AW30" s="160">
        <f t="shared" si="13"/>
        <v>0</v>
      </c>
      <c r="AX30" s="160">
        <f t="shared" si="13"/>
        <v>0</v>
      </c>
      <c r="AY30" s="160">
        <f t="shared" si="13"/>
        <v>0</v>
      </c>
      <c r="AZ30" s="160">
        <f t="shared" si="13"/>
        <v>0</v>
      </c>
      <c r="BA30" s="160">
        <f t="shared" si="13"/>
        <v>0</v>
      </c>
      <c r="BB30" s="160">
        <f t="shared" si="13"/>
        <v>0</v>
      </c>
      <c r="BC30" s="160">
        <f t="shared" si="13"/>
        <v>0</v>
      </c>
      <c r="BD30" s="160">
        <f t="shared" si="13"/>
        <v>0</v>
      </c>
      <c r="BE30" s="160">
        <f t="shared" si="13"/>
        <v>0</v>
      </c>
      <c r="BF30" s="160">
        <f t="shared" si="13"/>
        <v>0</v>
      </c>
      <c r="BG30" s="160">
        <f t="shared" si="13"/>
        <v>0</v>
      </c>
      <c r="BH30" s="160">
        <f t="shared" si="13"/>
        <v>0</v>
      </c>
      <c r="BI30" s="160">
        <f t="shared" si="13"/>
        <v>0</v>
      </c>
      <c r="BJ30" s="160">
        <f t="shared" si="13"/>
        <v>0</v>
      </c>
      <c r="BK30" s="160">
        <f t="shared" si="13"/>
        <v>0</v>
      </c>
      <c r="BL30" s="160">
        <f t="shared" si="13"/>
        <v>0</v>
      </c>
      <c r="BM30" s="160">
        <f t="shared" si="13"/>
        <v>0</v>
      </c>
      <c r="BN30" s="160">
        <f t="shared" si="13"/>
        <v>0</v>
      </c>
      <c r="BO30" s="160">
        <f t="shared" si="13"/>
        <v>0</v>
      </c>
      <c r="BP30" s="160">
        <f t="shared" si="13"/>
        <v>0</v>
      </c>
      <c r="BQ30" s="160">
        <f t="shared" si="13"/>
        <v>0</v>
      </c>
      <c r="BR30" s="160">
        <f t="shared" si="13"/>
        <v>0</v>
      </c>
      <c r="BS30" s="160">
        <f t="shared" si="13"/>
        <v>0</v>
      </c>
      <c r="BT30" s="160">
        <f t="shared" si="13"/>
        <v>0</v>
      </c>
      <c r="BU30" s="160">
        <f t="shared" si="13"/>
        <v>0</v>
      </c>
      <c r="BV30" s="160">
        <f t="shared" si="13"/>
        <v>0</v>
      </c>
      <c r="BW30" s="160">
        <f xml:space="preserve"> BW29 / SUM( $J29:$CA29 )</f>
        <v>0</v>
      </c>
      <c r="BX30" s="160">
        <f xml:space="preserve"> BX29 / SUM( $J29:$CA29 )</f>
        <v>0</v>
      </c>
      <c r="BY30" s="160">
        <f xml:space="preserve"> BY29 / SUM( $J29:$CA29 )</f>
        <v>0</v>
      </c>
      <c r="BZ30" s="160">
        <f xml:space="preserve"> BZ29 / SUM( $J29:$CA29 )</f>
        <v>0</v>
      </c>
      <c r="CA30" s="160">
        <f xml:space="preserve"> CA29 / SUM( $J29:$CA29 )</f>
        <v>0</v>
      </c>
    </row>
    <row r="32" spans="1:79" s="46" customFormat="1">
      <c r="A32" s="1"/>
      <c r="B32" s="1"/>
      <c r="C32" s="51"/>
      <c r="D32" s="123"/>
      <c r="E32" s="386" t="str">
        <f xml:space="preserve"> E$26</f>
        <v>Senior debt initial balance</v>
      </c>
      <c r="F32" s="386">
        <f xml:space="preserve"> F$26</f>
        <v>286.69895833333334</v>
      </c>
      <c r="G32" s="386" t="str">
        <f xml:space="preserve"> G$26</f>
        <v>£ MM</v>
      </c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/>
      <c r="BY32" s="386"/>
      <c r="BZ32" s="386"/>
      <c r="CA32" s="386"/>
    </row>
    <row r="33" spans="1:79" s="46" customFormat="1">
      <c r="A33" s="1"/>
      <c r="B33" s="1"/>
      <c r="C33" s="51"/>
      <c r="D33" s="123"/>
      <c r="E33" s="404" t="str">
        <f xml:space="preserve"> E$30</f>
        <v>Senior debt repayment profile</v>
      </c>
      <c r="F33" s="404">
        <f t="shared" ref="F33:BQ33" si="14" xml:space="preserve"> F$30</f>
        <v>0</v>
      </c>
      <c r="G33" s="404" t="str">
        <f t="shared" si="14"/>
        <v>%</v>
      </c>
      <c r="H33" s="404">
        <f t="shared" si="14"/>
        <v>0.99999999999999978</v>
      </c>
      <c r="I33" s="404">
        <f t="shared" si="14"/>
        <v>0</v>
      </c>
      <c r="J33" s="404">
        <f xml:space="preserve"> J$30</f>
        <v>0</v>
      </c>
      <c r="K33" s="404">
        <f t="shared" si="14"/>
        <v>0</v>
      </c>
      <c r="L33" s="404">
        <f t="shared" si="14"/>
        <v>0</v>
      </c>
      <c r="M33" s="404">
        <f t="shared" si="14"/>
        <v>0</v>
      </c>
      <c r="N33" s="404">
        <f t="shared" si="14"/>
        <v>0</v>
      </c>
      <c r="O33" s="404">
        <f t="shared" si="14"/>
        <v>0</v>
      </c>
      <c r="P33" s="404">
        <f xml:space="preserve"> P$30</f>
        <v>0</v>
      </c>
      <c r="Q33" s="404">
        <f t="shared" si="14"/>
        <v>0</v>
      </c>
      <c r="R33" s="404">
        <f t="shared" si="14"/>
        <v>0.14285714285714285</v>
      </c>
      <c r="S33" s="404">
        <f t="shared" si="14"/>
        <v>0.14285714285714285</v>
      </c>
      <c r="T33" s="404">
        <f t="shared" si="14"/>
        <v>0.14285714285714285</v>
      </c>
      <c r="U33" s="404">
        <f t="shared" si="14"/>
        <v>0.14285714285714285</v>
      </c>
      <c r="V33" s="404">
        <f t="shared" si="14"/>
        <v>0.14285714285714285</v>
      </c>
      <c r="W33" s="404">
        <f t="shared" si="14"/>
        <v>0.14285714285714285</v>
      </c>
      <c r="X33" s="404">
        <f t="shared" si="14"/>
        <v>0.14285714285714285</v>
      </c>
      <c r="Y33" s="404">
        <f t="shared" si="14"/>
        <v>0</v>
      </c>
      <c r="Z33" s="404">
        <f t="shared" si="14"/>
        <v>0</v>
      </c>
      <c r="AA33" s="404">
        <f t="shared" si="14"/>
        <v>0</v>
      </c>
      <c r="AB33" s="404">
        <f t="shared" si="14"/>
        <v>0</v>
      </c>
      <c r="AC33" s="404">
        <f t="shared" si="14"/>
        <v>0</v>
      </c>
      <c r="AD33" s="404">
        <f t="shared" si="14"/>
        <v>0</v>
      </c>
      <c r="AE33" s="404">
        <f t="shared" si="14"/>
        <v>0</v>
      </c>
      <c r="AF33" s="404">
        <f t="shared" si="14"/>
        <v>0</v>
      </c>
      <c r="AG33" s="404">
        <f t="shared" si="14"/>
        <v>0</v>
      </c>
      <c r="AH33" s="404">
        <f t="shared" si="14"/>
        <v>0</v>
      </c>
      <c r="AI33" s="404">
        <f t="shared" si="14"/>
        <v>0</v>
      </c>
      <c r="AJ33" s="404">
        <f t="shared" si="14"/>
        <v>0</v>
      </c>
      <c r="AK33" s="404">
        <f t="shared" si="14"/>
        <v>0</v>
      </c>
      <c r="AL33" s="404">
        <f t="shared" si="14"/>
        <v>0</v>
      </c>
      <c r="AM33" s="404">
        <f t="shared" si="14"/>
        <v>0</v>
      </c>
      <c r="AN33" s="404">
        <f t="shared" si="14"/>
        <v>0</v>
      </c>
      <c r="AO33" s="404">
        <f t="shared" si="14"/>
        <v>0</v>
      </c>
      <c r="AP33" s="404">
        <f t="shared" si="14"/>
        <v>0</v>
      </c>
      <c r="AQ33" s="404">
        <f t="shared" si="14"/>
        <v>0</v>
      </c>
      <c r="AR33" s="404">
        <f t="shared" si="14"/>
        <v>0</v>
      </c>
      <c r="AS33" s="404">
        <f t="shared" si="14"/>
        <v>0</v>
      </c>
      <c r="AT33" s="404">
        <f t="shared" si="14"/>
        <v>0</v>
      </c>
      <c r="AU33" s="404">
        <f t="shared" si="14"/>
        <v>0</v>
      </c>
      <c r="AV33" s="404">
        <f t="shared" si="14"/>
        <v>0</v>
      </c>
      <c r="AW33" s="404">
        <f t="shared" si="14"/>
        <v>0</v>
      </c>
      <c r="AX33" s="404">
        <f t="shared" si="14"/>
        <v>0</v>
      </c>
      <c r="AY33" s="404">
        <f t="shared" si="14"/>
        <v>0</v>
      </c>
      <c r="AZ33" s="404">
        <f t="shared" si="14"/>
        <v>0</v>
      </c>
      <c r="BA33" s="404">
        <f t="shared" si="14"/>
        <v>0</v>
      </c>
      <c r="BB33" s="404">
        <f t="shared" si="14"/>
        <v>0</v>
      </c>
      <c r="BC33" s="404">
        <f t="shared" si="14"/>
        <v>0</v>
      </c>
      <c r="BD33" s="404">
        <f t="shared" si="14"/>
        <v>0</v>
      </c>
      <c r="BE33" s="404">
        <f t="shared" si="14"/>
        <v>0</v>
      </c>
      <c r="BF33" s="404">
        <f t="shared" si="14"/>
        <v>0</v>
      </c>
      <c r="BG33" s="404">
        <f t="shared" si="14"/>
        <v>0</v>
      </c>
      <c r="BH33" s="404">
        <f t="shared" si="14"/>
        <v>0</v>
      </c>
      <c r="BI33" s="404">
        <f t="shared" si="14"/>
        <v>0</v>
      </c>
      <c r="BJ33" s="404">
        <f t="shared" si="14"/>
        <v>0</v>
      </c>
      <c r="BK33" s="404">
        <f t="shared" si="14"/>
        <v>0</v>
      </c>
      <c r="BL33" s="404">
        <f t="shared" si="14"/>
        <v>0</v>
      </c>
      <c r="BM33" s="404">
        <f t="shared" si="14"/>
        <v>0</v>
      </c>
      <c r="BN33" s="404">
        <f t="shared" si="14"/>
        <v>0</v>
      </c>
      <c r="BO33" s="404">
        <f t="shared" si="14"/>
        <v>0</v>
      </c>
      <c r="BP33" s="404">
        <f t="shared" si="14"/>
        <v>0</v>
      </c>
      <c r="BQ33" s="404">
        <f t="shared" si="14"/>
        <v>0</v>
      </c>
      <c r="BR33" s="404">
        <f t="shared" ref="BR33:CA33" si="15" xml:space="preserve"> BR$30</f>
        <v>0</v>
      </c>
      <c r="BS33" s="404">
        <f t="shared" si="15"/>
        <v>0</v>
      </c>
      <c r="BT33" s="404">
        <f t="shared" si="15"/>
        <v>0</v>
      </c>
      <c r="BU33" s="404">
        <f t="shared" si="15"/>
        <v>0</v>
      </c>
      <c r="BV33" s="404">
        <f t="shared" si="15"/>
        <v>0</v>
      </c>
      <c r="BW33" s="404">
        <f t="shared" si="15"/>
        <v>0</v>
      </c>
      <c r="BX33" s="404">
        <f t="shared" si="15"/>
        <v>0</v>
      </c>
      <c r="BY33" s="404">
        <f t="shared" si="15"/>
        <v>0</v>
      </c>
      <c r="BZ33" s="404">
        <f t="shared" si="15"/>
        <v>0</v>
      </c>
      <c r="CA33" s="404">
        <f t="shared" si="15"/>
        <v>0</v>
      </c>
    </row>
    <row r="34" spans="1:79" s="705" customFormat="1">
      <c r="A34" s="712"/>
      <c r="B34" s="712"/>
      <c r="C34" s="713"/>
      <c r="E34" s="705" t="s">
        <v>179</v>
      </c>
      <c r="G34" s="705" t="s">
        <v>560</v>
      </c>
      <c r="H34" s="705">
        <f xml:space="preserve"> SUM(J34:CA34)</f>
        <v>286.69895833333334</v>
      </c>
      <c r="J34" s="705">
        <f t="shared" ref="J34:AO34" si="16" xml:space="preserve"> $F32 * J33</f>
        <v>0</v>
      </c>
      <c r="K34" s="705">
        <f t="shared" si="16"/>
        <v>0</v>
      </c>
      <c r="L34" s="705">
        <f t="shared" si="16"/>
        <v>0</v>
      </c>
      <c r="M34" s="705">
        <f t="shared" si="16"/>
        <v>0</v>
      </c>
      <c r="N34" s="705">
        <f t="shared" si="16"/>
        <v>0</v>
      </c>
      <c r="O34" s="705">
        <f t="shared" si="16"/>
        <v>0</v>
      </c>
      <c r="P34" s="705">
        <f t="shared" si="16"/>
        <v>0</v>
      </c>
      <c r="Q34" s="705">
        <f t="shared" si="16"/>
        <v>0</v>
      </c>
      <c r="R34" s="705">
        <f t="shared" si="16"/>
        <v>40.956994047619048</v>
      </c>
      <c r="S34" s="705">
        <f t="shared" si="16"/>
        <v>40.956994047619048</v>
      </c>
      <c r="T34" s="705">
        <f t="shared" si="16"/>
        <v>40.956994047619048</v>
      </c>
      <c r="U34" s="705">
        <f t="shared" si="16"/>
        <v>40.956994047619048</v>
      </c>
      <c r="V34" s="705">
        <f t="shared" si="16"/>
        <v>40.956994047619048</v>
      </c>
      <c r="W34" s="705">
        <f t="shared" si="16"/>
        <v>40.956994047619048</v>
      </c>
      <c r="X34" s="705">
        <f t="shared" si="16"/>
        <v>40.956994047619048</v>
      </c>
      <c r="Y34" s="705">
        <f t="shared" si="16"/>
        <v>0</v>
      </c>
      <c r="Z34" s="705">
        <f t="shared" si="16"/>
        <v>0</v>
      </c>
      <c r="AA34" s="705">
        <f t="shared" si="16"/>
        <v>0</v>
      </c>
      <c r="AB34" s="705">
        <f t="shared" si="16"/>
        <v>0</v>
      </c>
      <c r="AC34" s="705">
        <f t="shared" si="16"/>
        <v>0</v>
      </c>
      <c r="AD34" s="705">
        <f t="shared" si="16"/>
        <v>0</v>
      </c>
      <c r="AE34" s="705">
        <f t="shared" si="16"/>
        <v>0</v>
      </c>
      <c r="AF34" s="705">
        <f t="shared" si="16"/>
        <v>0</v>
      </c>
      <c r="AG34" s="705">
        <f t="shared" si="16"/>
        <v>0</v>
      </c>
      <c r="AH34" s="705">
        <f t="shared" si="16"/>
        <v>0</v>
      </c>
      <c r="AI34" s="705">
        <f t="shared" si="16"/>
        <v>0</v>
      </c>
      <c r="AJ34" s="705">
        <f t="shared" si="16"/>
        <v>0</v>
      </c>
      <c r="AK34" s="705">
        <f t="shared" si="16"/>
        <v>0</v>
      </c>
      <c r="AL34" s="705">
        <f t="shared" si="16"/>
        <v>0</v>
      </c>
      <c r="AM34" s="705">
        <f t="shared" si="16"/>
        <v>0</v>
      </c>
      <c r="AN34" s="705">
        <f t="shared" si="16"/>
        <v>0</v>
      </c>
      <c r="AO34" s="705">
        <f t="shared" si="16"/>
        <v>0</v>
      </c>
      <c r="AP34" s="705">
        <f t="shared" ref="AP34:BU34" si="17" xml:space="preserve"> $F32 * AP33</f>
        <v>0</v>
      </c>
      <c r="AQ34" s="705">
        <f t="shared" si="17"/>
        <v>0</v>
      </c>
      <c r="AR34" s="705">
        <f t="shared" si="17"/>
        <v>0</v>
      </c>
      <c r="AS34" s="705">
        <f t="shared" si="17"/>
        <v>0</v>
      </c>
      <c r="AT34" s="705">
        <f t="shared" si="17"/>
        <v>0</v>
      </c>
      <c r="AU34" s="705">
        <f t="shared" si="17"/>
        <v>0</v>
      </c>
      <c r="AV34" s="705">
        <f t="shared" si="17"/>
        <v>0</v>
      </c>
      <c r="AW34" s="705">
        <f t="shared" si="17"/>
        <v>0</v>
      </c>
      <c r="AX34" s="705">
        <f t="shared" si="17"/>
        <v>0</v>
      </c>
      <c r="AY34" s="705">
        <f t="shared" si="17"/>
        <v>0</v>
      </c>
      <c r="AZ34" s="705">
        <f t="shared" si="17"/>
        <v>0</v>
      </c>
      <c r="BA34" s="705">
        <f t="shared" si="17"/>
        <v>0</v>
      </c>
      <c r="BB34" s="705">
        <f t="shared" si="17"/>
        <v>0</v>
      </c>
      <c r="BC34" s="705">
        <f t="shared" si="17"/>
        <v>0</v>
      </c>
      <c r="BD34" s="705">
        <f t="shared" si="17"/>
        <v>0</v>
      </c>
      <c r="BE34" s="705">
        <f t="shared" si="17"/>
        <v>0</v>
      </c>
      <c r="BF34" s="705">
        <f t="shared" si="17"/>
        <v>0</v>
      </c>
      <c r="BG34" s="705">
        <f t="shared" si="17"/>
        <v>0</v>
      </c>
      <c r="BH34" s="705">
        <f t="shared" si="17"/>
        <v>0</v>
      </c>
      <c r="BI34" s="705">
        <f t="shared" si="17"/>
        <v>0</v>
      </c>
      <c r="BJ34" s="705">
        <f t="shared" si="17"/>
        <v>0</v>
      </c>
      <c r="BK34" s="705">
        <f t="shared" si="17"/>
        <v>0</v>
      </c>
      <c r="BL34" s="705">
        <f t="shared" si="17"/>
        <v>0</v>
      </c>
      <c r="BM34" s="705">
        <f t="shared" si="17"/>
        <v>0</v>
      </c>
      <c r="BN34" s="705">
        <f t="shared" si="17"/>
        <v>0</v>
      </c>
      <c r="BO34" s="705">
        <f t="shared" si="17"/>
        <v>0</v>
      </c>
      <c r="BP34" s="705">
        <f t="shared" si="17"/>
        <v>0</v>
      </c>
      <c r="BQ34" s="705">
        <f t="shared" si="17"/>
        <v>0</v>
      </c>
      <c r="BR34" s="705">
        <f t="shared" si="17"/>
        <v>0</v>
      </c>
      <c r="BS34" s="705">
        <f t="shared" si="17"/>
        <v>0</v>
      </c>
      <c r="BT34" s="705">
        <f t="shared" si="17"/>
        <v>0</v>
      </c>
      <c r="BU34" s="705">
        <f t="shared" si="17"/>
        <v>0</v>
      </c>
      <c r="BV34" s="705">
        <f t="shared" ref="BV34:CA34" si="18" xml:space="preserve"> $F32 * BV33</f>
        <v>0</v>
      </c>
      <c r="BW34" s="705">
        <f t="shared" si="18"/>
        <v>0</v>
      </c>
      <c r="BX34" s="705">
        <f t="shared" si="18"/>
        <v>0</v>
      </c>
      <c r="BY34" s="705">
        <f t="shared" si="18"/>
        <v>0</v>
      </c>
      <c r="BZ34" s="705">
        <f t="shared" si="18"/>
        <v>0</v>
      </c>
      <c r="CA34" s="705">
        <f t="shared" si="18"/>
        <v>0</v>
      </c>
    </row>
    <row r="35" spans="1:79" s="705" customFormat="1">
      <c r="A35" s="712"/>
      <c r="B35" s="712"/>
      <c r="C35" s="713"/>
      <c r="E35" s="705" t="str">
        <f xml:space="preserve"> LEFT(E34, LEN(E34) - 4)</f>
        <v>Senior debt principal repayment</v>
      </c>
      <c r="F35" s="705" t="s">
        <v>152</v>
      </c>
      <c r="G35" s="705" t="s">
        <v>560</v>
      </c>
      <c r="H35" s="705">
        <f xml:space="preserve"> SUM(J35:CA35)</f>
        <v>-286.69895833333334</v>
      </c>
      <c r="J35" s="705">
        <f xml:space="preserve"> -1 * J34</f>
        <v>0</v>
      </c>
      <c r="K35" s="705">
        <f t="shared" ref="K35:BV35" si="19" xml:space="preserve"> -1 * K34</f>
        <v>0</v>
      </c>
      <c r="L35" s="705">
        <f t="shared" si="19"/>
        <v>0</v>
      </c>
      <c r="M35" s="705">
        <f t="shared" si="19"/>
        <v>0</v>
      </c>
      <c r="N35" s="705">
        <f t="shared" si="19"/>
        <v>0</v>
      </c>
      <c r="O35" s="705">
        <f t="shared" si="19"/>
        <v>0</v>
      </c>
      <c r="P35" s="705">
        <f t="shared" si="19"/>
        <v>0</v>
      </c>
      <c r="Q35" s="705">
        <f t="shared" si="19"/>
        <v>0</v>
      </c>
      <c r="R35" s="705">
        <f t="shared" si="19"/>
        <v>-40.956994047619048</v>
      </c>
      <c r="S35" s="705">
        <f t="shared" si="19"/>
        <v>-40.956994047619048</v>
      </c>
      <c r="T35" s="705">
        <f t="shared" si="19"/>
        <v>-40.956994047619048</v>
      </c>
      <c r="U35" s="705">
        <f t="shared" si="19"/>
        <v>-40.956994047619048</v>
      </c>
      <c r="V35" s="705">
        <f t="shared" si="19"/>
        <v>-40.956994047619048</v>
      </c>
      <c r="W35" s="705">
        <f t="shared" si="19"/>
        <v>-40.956994047619048</v>
      </c>
      <c r="X35" s="705">
        <f t="shared" si="19"/>
        <v>-40.956994047619048</v>
      </c>
      <c r="Y35" s="705">
        <f t="shared" si="19"/>
        <v>0</v>
      </c>
      <c r="Z35" s="705">
        <f t="shared" si="19"/>
        <v>0</v>
      </c>
      <c r="AA35" s="705">
        <f t="shared" si="19"/>
        <v>0</v>
      </c>
      <c r="AB35" s="705">
        <f t="shared" si="19"/>
        <v>0</v>
      </c>
      <c r="AC35" s="705">
        <f t="shared" si="19"/>
        <v>0</v>
      </c>
      <c r="AD35" s="705">
        <f t="shared" si="19"/>
        <v>0</v>
      </c>
      <c r="AE35" s="705">
        <f t="shared" si="19"/>
        <v>0</v>
      </c>
      <c r="AF35" s="705">
        <f t="shared" si="19"/>
        <v>0</v>
      </c>
      <c r="AG35" s="705">
        <f t="shared" si="19"/>
        <v>0</v>
      </c>
      <c r="AH35" s="705">
        <f t="shared" si="19"/>
        <v>0</v>
      </c>
      <c r="AI35" s="705">
        <f t="shared" si="19"/>
        <v>0</v>
      </c>
      <c r="AJ35" s="705">
        <f t="shared" si="19"/>
        <v>0</v>
      </c>
      <c r="AK35" s="705">
        <f t="shared" si="19"/>
        <v>0</v>
      </c>
      <c r="AL35" s="705">
        <f t="shared" si="19"/>
        <v>0</v>
      </c>
      <c r="AM35" s="705">
        <f t="shared" si="19"/>
        <v>0</v>
      </c>
      <c r="AN35" s="705">
        <f t="shared" si="19"/>
        <v>0</v>
      </c>
      <c r="AO35" s="705">
        <f t="shared" si="19"/>
        <v>0</v>
      </c>
      <c r="AP35" s="705">
        <f t="shared" si="19"/>
        <v>0</v>
      </c>
      <c r="AQ35" s="705">
        <f t="shared" si="19"/>
        <v>0</v>
      </c>
      <c r="AR35" s="705">
        <f t="shared" si="19"/>
        <v>0</v>
      </c>
      <c r="AS35" s="705">
        <f t="shared" si="19"/>
        <v>0</v>
      </c>
      <c r="AT35" s="705">
        <f t="shared" si="19"/>
        <v>0</v>
      </c>
      <c r="AU35" s="705">
        <f t="shared" si="19"/>
        <v>0</v>
      </c>
      <c r="AV35" s="705">
        <f t="shared" si="19"/>
        <v>0</v>
      </c>
      <c r="AW35" s="705">
        <f t="shared" si="19"/>
        <v>0</v>
      </c>
      <c r="AX35" s="705">
        <f t="shared" si="19"/>
        <v>0</v>
      </c>
      <c r="AY35" s="705">
        <f t="shared" si="19"/>
        <v>0</v>
      </c>
      <c r="AZ35" s="705">
        <f t="shared" si="19"/>
        <v>0</v>
      </c>
      <c r="BA35" s="705">
        <f t="shared" si="19"/>
        <v>0</v>
      </c>
      <c r="BB35" s="705">
        <f t="shared" si="19"/>
        <v>0</v>
      </c>
      <c r="BC35" s="705">
        <f t="shared" si="19"/>
        <v>0</v>
      </c>
      <c r="BD35" s="705">
        <f t="shared" si="19"/>
        <v>0</v>
      </c>
      <c r="BE35" s="705">
        <f t="shared" si="19"/>
        <v>0</v>
      </c>
      <c r="BF35" s="705">
        <f t="shared" si="19"/>
        <v>0</v>
      </c>
      <c r="BG35" s="705">
        <f t="shared" si="19"/>
        <v>0</v>
      </c>
      <c r="BH35" s="705">
        <f t="shared" si="19"/>
        <v>0</v>
      </c>
      <c r="BI35" s="705">
        <f t="shared" si="19"/>
        <v>0</v>
      </c>
      <c r="BJ35" s="705">
        <f t="shared" si="19"/>
        <v>0</v>
      </c>
      <c r="BK35" s="705">
        <f t="shared" si="19"/>
        <v>0</v>
      </c>
      <c r="BL35" s="705">
        <f t="shared" si="19"/>
        <v>0</v>
      </c>
      <c r="BM35" s="705">
        <f t="shared" si="19"/>
        <v>0</v>
      </c>
      <c r="BN35" s="705">
        <f t="shared" si="19"/>
        <v>0</v>
      </c>
      <c r="BO35" s="705">
        <f t="shared" si="19"/>
        <v>0</v>
      </c>
      <c r="BP35" s="705">
        <f t="shared" si="19"/>
        <v>0</v>
      </c>
      <c r="BQ35" s="705">
        <f t="shared" si="19"/>
        <v>0</v>
      </c>
      <c r="BR35" s="705">
        <f t="shared" si="19"/>
        <v>0</v>
      </c>
      <c r="BS35" s="705">
        <f t="shared" si="19"/>
        <v>0</v>
      </c>
      <c r="BT35" s="705">
        <f t="shared" si="19"/>
        <v>0</v>
      </c>
      <c r="BU35" s="705">
        <f t="shared" si="19"/>
        <v>0</v>
      </c>
      <c r="BV35" s="705">
        <f t="shared" si="19"/>
        <v>0</v>
      </c>
      <c r="BW35" s="705">
        <f xml:space="preserve"> -1 * BW34</f>
        <v>0</v>
      </c>
      <c r="BX35" s="705">
        <f xml:space="preserve"> -1 * BX34</f>
        <v>0</v>
      </c>
      <c r="BY35" s="705">
        <f xml:space="preserve"> -1 * BY34</f>
        <v>0</v>
      </c>
      <c r="BZ35" s="705">
        <f xml:space="preserve"> -1 * BZ34</f>
        <v>0</v>
      </c>
      <c r="CA35" s="705">
        <f xml:space="preserve"> -1 * CA34</f>
        <v>0</v>
      </c>
    </row>
    <row r="37" spans="1:79">
      <c r="B37" s="1" t="s">
        <v>180</v>
      </c>
    </row>
    <row r="38" spans="1:79" s="372" customFormat="1">
      <c r="A38" s="321"/>
      <c r="B38" s="322"/>
      <c r="C38" s="331"/>
      <c r="D38" s="371"/>
      <c r="E38" s="372" t="s">
        <v>437</v>
      </c>
      <c r="G38" s="372" t="s">
        <v>560</v>
      </c>
      <c r="J38" s="372">
        <f xml:space="preserve"> I41</f>
        <v>0</v>
      </c>
      <c r="K38" s="372">
        <f t="shared" ref="K38:BV38" si="20" xml:space="preserve"> J41</f>
        <v>0</v>
      </c>
      <c r="L38" s="372">
        <f t="shared" si="20"/>
        <v>0</v>
      </c>
      <c r="M38" s="372">
        <f t="shared" si="20"/>
        <v>0</v>
      </c>
      <c r="N38" s="372">
        <f t="shared" si="20"/>
        <v>0</v>
      </c>
      <c r="O38" s="372">
        <f t="shared" si="20"/>
        <v>0</v>
      </c>
      <c r="P38" s="372">
        <f t="shared" si="20"/>
        <v>95.433792955527181</v>
      </c>
      <c r="Q38" s="372">
        <f t="shared" si="20"/>
        <v>191.06637564443025</v>
      </c>
      <c r="R38" s="372">
        <f t="shared" si="20"/>
        <v>286.69895833333334</v>
      </c>
      <c r="S38" s="372">
        <f t="shared" si="20"/>
        <v>245.74196428571429</v>
      </c>
      <c r="T38" s="372">
        <f t="shared" si="20"/>
        <v>204.78497023809524</v>
      </c>
      <c r="U38" s="372">
        <f t="shared" si="20"/>
        <v>163.82797619047619</v>
      </c>
      <c r="V38" s="372">
        <f t="shared" si="20"/>
        <v>122.87098214285714</v>
      </c>
      <c r="W38" s="372">
        <f t="shared" si="20"/>
        <v>81.913988095238096</v>
      </c>
      <c r="X38" s="372">
        <f t="shared" si="20"/>
        <v>40.956994047619048</v>
      </c>
      <c r="Y38" s="372">
        <f t="shared" si="20"/>
        <v>0</v>
      </c>
      <c r="Z38" s="372">
        <f t="shared" si="20"/>
        <v>0</v>
      </c>
      <c r="AA38" s="372">
        <f t="shared" si="20"/>
        <v>0</v>
      </c>
      <c r="AB38" s="372">
        <f t="shared" si="20"/>
        <v>0</v>
      </c>
      <c r="AC38" s="372">
        <f t="shared" si="20"/>
        <v>0</v>
      </c>
      <c r="AD38" s="372">
        <f t="shared" si="20"/>
        <v>0</v>
      </c>
      <c r="AE38" s="372">
        <f t="shared" si="20"/>
        <v>0</v>
      </c>
      <c r="AF38" s="372">
        <f t="shared" si="20"/>
        <v>0</v>
      </c>
      <c r="AG38" s="372">
        <f t="shared" si="20"/>
        <v>0</v>
      </c>
      <c r="AH38" s="372">
        <f t="shared" si="20"/>
        <v>0</v>
      </c>
      <c r="AI38" s="372">
        <f t="shared" si="20"/>
        <v>0</v>
      </c>
      <c r="AJ38" s="372">
        <f t="shared" si="20"/>
        <v>0</v>
      </c>
      <c r="AK38" s="372">
        <f t="shared" si="20"/>
        <v>0</v>
      </c>
      <c r="AL38" s="372">
        <f t="shared" si="20"/>
        <v>0</v>
      </c>
      <c r="AM38" s="372">
        <f t="shared" si="20"/>
        <v>0</v>
      </c>
      <c r="AN38" s="372">
        <f t="shared" si="20"/>
        <v>0</v>
      </c>
      <c r="AO38" s="372">
        <f t="shared" si="20"/>
        <v>0</v>
      </c>
      <c r="AP38" s="372">
        <f t="shared" si="20"/>
        <v>0</v>
      </c>
      <c r="AQ38" s="372">
        <f t="shared" si="20"/>
        <v>0</v>
      </c>
      <c r="AR38" s="372">
        <f t="shared" si="20"/>
        <v>0</v>
      </c>
      <c r="AS38" s="372">
        <f t="shared" si="20"/>
        <v>0</v>
      </c>
      <c r="AT38" s="372">
        <f t="shared" si="20"/>
        <v>0</v>
      </c>
      <c r="AU38" s="372">
        <f xml:space="preserve"> AT41</f>
        <v>0</v>
      </c>
      <c r="AV38" s="372">
        <f xml:space="preserve"> AU41</f>
        <v>0</v>
      </c>
      <c r="AW38" s="372">
        <f t="shared" si="20"/>
        <v>0</v>
      </c>
      <c r="AX38" s="372">
        <f t="shared" si="20"/>
        <v>0</v>
      </c>
      <c r="AY38" s="372">
        <f t="shared" si="20"/>
        <v>0</v>
      </c>
      <c r="AZ38" s="372">
        <f t="shared" si="20"/>
        <v>0</v>
      </c>
      <c r="BA38" s="372">
        <f t="shared" si="20"/>
        <v>0</v>
      </c>
      <c r="BB38" s="372">
        <f t="shared" si="20"/>
        <v>0</v>
      </c>
      <c r="BC38" s="372">
        <f t="shared" si="20"/>
        <v>0</v>
      </c>
      <c r="BD38" s="372">
        <f t="shared" si="20"/>
        <v>0</v>
      </c>
      <c r="BE38" s="372">
        <f t="shared" si="20"/>
        <v>0</v>
      </c>
      <c r="BF38" s="372">
        <f t="shared" si="20"/>
        <v>0</v>
      </c>
      <c r="BG38" s="372">
        <f t="shared" si="20"/>
        <v>0</v>
      </c>
      <c r="BH38" s="372">
        <f t="shared" si="20"/>
        <v>0</v>
      </c>
      <c r="BI38" s="372">
        <f t="shared" si="20"/>
        <v>0</v>
      </c>
      <c r="BJ38" s="372">
        <f t="shared" si="20"/>
        <v>0</v>
      </c>
      <c r="BK38" s="372">
        <f t="shared" si="20"/>
        <v>0</v>
      </c>
      <c r="BL38" s="372">
        <f t="shared" si="20"/>
        <v>0</v>
      </c>
      <c r="BM38" s="372">
        <f t="shared" si="20"/>
        <v>0</v>
      </c>
      <c r="BN38" s="372">
        <f t="shared" si="20"/>
        <v>0</v>
      </c>
      <c r="BO38" s="372">
        <f t="shared" si="20"/>
        <v>0</v>
      </c>
      <c r="BP38" s="372">
        <f t="shared" si="20"/>
        <v>0</v>
      </c>
      <c r="BQ38" s="372">
        <f t="shared" si="20"/>
        <v>0</v>
      </c>
      <c r="BR38" s="372">
        <f t="shared" si="20"/>
        <v>0</v>
      </c>
      <c r="BS38" s="372">
        <f t="shared" si="20"/>
        <v>0</v>
      </c>
      <c r="BT38" s="372">
        <f t="shared" si="20"/>
        <v>0</v>
      </c>
      <c r="BU38" s="372">
        <f t="shared" si="20"/>
        <v>0</v>
      </c>
      <c r="BV38" s="372">
        <f t="shared" si="20"/>
        <v>0</v>
      </c>
      <c r="BW38" s="372">
        <f xml:space="preserve"> BV41</f>
        <v>0</v>
      </c>
      <c r="BX38" s="372">
        <f xml:space="preserve"> BW41</f>
        <v>0</v>
      </c>
      <c r="BY38" s="372">
        <f xml:space="preserve"> BX41</f>
        <v>0</v>
      </c>
      <c r="BZ38" s="372">
        <f xml:space="preserve"> BY41</f>
        <v>0</v>
      </c>
      <c r="CA38" s="372">
        <f xml:space="preserve"> BZ41</f>
        <v>0</v>
      </c>
    </row>
    <row r="39" spans="1:79" s="8" customFormat="1">
      <c r="A39" s="5"/>
      <c r="B39" s="45"/>
      <c r="C39" s="54"/>
      <c r="D39" s="7" t="s">
        <v>21</v>
      </c>
      <c r="E39" s="383" t="str">
        <f xml:space="preserve"> E$25</f>
        <v>Senior debt drawdown</v>
      </c>
      <c r="F39" s="383" t="str">
        <f t="shared" ref="F39:BQ39" si="21" xml:space="preserve"> F$25</f>
        <v>CF</v>
      </c>
      <c r="G39" s="383" t="str">
        <f t="shared" si="21"/>
        <v>£ MM</v>
      </c>
      <c r="H39" s="383">
        <f t="shared" si="21"/>
        <v>286.69895833333334</v>
      </c>
      <c r="I39" s="383">
        <f t="shared" si="21"/>
        <v>0</v>
      </c>
      <c r="J39" s="383">
        <f t="shared" si="21"/>
        <v>0</v>
      </c>
      <c r="K39" s="383">
        <f t="shared" si="21"/>
        <v>0</v>
      </c>
      <c r="L39" s="383">
        <f t="shared" si="21"/>
        <v>0</v>
      </c>
      <c r="M39" s="383">
        <f t="shared" si="21"/>
        <v>0</v>
      </c>
      <c r="N39" s="383">
        <f t="shared" si="21"/>
        <v>0</v>
      </c>
      <c r="O39" s="383">
        <f t="shared" si="21"/>
        <v>95.433792955527181</v>
      </c>
      <c r="P39" s="383">
        <f t="shared" si="21"/>
        <v>95.632582688903057</v>
      </c>
      <c r="Q39" s="383">
        <f t="shared" si="21"/>
        <v>95.632582688903071</v>
      </c>
      <c r="R39" s="383">
        <f t="shared" si="21"/>
        <v>0</v>
      </c>
      <c r="S39" s="383">
        <f t="shared" si="21"/>
        <v>0</v>
      </c>
      <c r="T39" s="383">
        <f t="shared" si="21"/>
        <v>0</v>
      </c>
      <c r="U39" s="383">
        <f t="shared" si="21"/>
        <v>0</v>
      </c>
      <c r="V39" s="383">
        <f t="shared" si="21"/>
        <v>0</v>
      </c>
      <c r="W39" s="383">
        <f t="shared" si="21"/>
        <v>0</v>
      </c>
      <c r="X39" s="383">
        <f t="shared" si="21"/>
        <v>0</v>
      </c>
      <c r="Y39" s="383">
        <f t="shared" si="21"/>
        <v>0</v>
      </c>
      <c r="Z39" s="383">
        <f t="shared" si="21"/>
        <v>0</v>
      </c>
      <c r="AA39" s="383">
        <f t="shared" si="21"/>
        <v>0</v>
      </c>
      <c r="AB39" s="383">
        <f t="shared" si="21"/>
        <v>0</v>
      </c>
      <c r="AC39" s="383">
        <f t="shared" si="21"/>
        <v>0</v>
      </c>
      <c r="AD39" s="383">
        <f t="shared" si="21"/>
        <v>0</v>
      </c>
      <c r="AE39" s="383">
        <f t="shared" si="21"/>
        <v>0</v>
      </c>
      <c r="AF39" s="383">
        <f t="shared" si="21"/>
        <v>0</v>
      </c>
      <c r="AG39" s="383">
        <f t="shared" si="21"/>
        <v>0</v>
      </c>
      <c r="AH39" s="383">
        <f t="shared" si="21"/>
        <v>0</v>
      </c>
      <c r="AI39" s="383">
        <f t="shared" si="21"/>
        <v>0</v>
      </c>
      <c r="AJ39" s="383">
        <f t="shared" si="21"/>
        <v>0</v>
      </c>
      <c r="AK39" s="383">
        <f t="shared" si="21"/>
        <v>0</v>
      </c>
      <c r="AL39" s="383">
        <f t="shared" si="21"/>
        <v>0</v>
      </c>
      <c r="AM39" s="383">
        <f t="shared" si="21"/>
        <v>0</v>
      </c>
      <c r="AN39" s="383">
        <f t="shared" si="21"/>
        <v>0</v>
      </c>
      <c r="AO39" s="383">
        <f t="shared" si="21"/>
        <v>0</v>
      </c>
      <c r="AP39" s="383">
        <f t="shared" si="21"/>
        <v>0</v>
      </c>
      <c r="AQ39" s="383">
        <f t="shared" si="21"/>
        <v>0</v>
      </c>
      <c r="AR39" s="383">
        <f t="shared" si="21"/>
        <v>0</v>
      </c>
      <c r="AS39" s="383">
        <f t="shared" si="21"/>
        <v>0</v>
      </c>
      <c r="AT39" s="383">
        <f t="shared" si="21"/>
        <v>0</v>
      </c>
      <c r="AU39" s="383">
        <f t="shared" si="21"/>
        <v>0</v>
      </c>
      <c r="AV39" s="383">
        <f t="shared" si="21"/>
        <v>0</v>
      </c>
      <c r="AW39" s="383">
        <f t="shared" si="21"/>
        <v>0</v>
      </c>
      <c r="AX39" s="383">
        <f t="shared" si="21"/>
        <v>0</v>
      </c>
      <c r="AY39" s="383">
        <f t="shared" si="21"/>
        <v>0</v>
      </c>
      <c r="AZ39" s="383">
        <f t="shared" si="21"/>
        <v>0</v>
      </c>
      <c r="BA39" s="383">
        <f t="shared" si="21"/>
        <v>0</v>
      </c>
      <c r="BB39" s="383">
        <f t="shared" si="21"/>
        <v>0</v>
      </c>
      <c r="BC39" s="383">
        <f t="shared" si="21"/>
        <v>0</v>
      </c>
      <c r="BD39" s="383">
        <f t="shared" si="21"/>
        <v>0</v>
      </c>
      <c r="BE39" s="383">
        <f t="shared" si="21"/>
        <v>0</v>
      </c>
      <c r="BF39" s="383">
        <f t="shared" si="21"/>
        <v>0</v>
      </c>
      <c r="BG39" s="383">
        <f t="shared" si="21"/>
        <v>0</v>
      </c>
      <c r="BH39" s="383">
        <f t="shared" si="21"/>
        <v>0</v>
      </c>
      <c r="BI39" s="383">
        <f t="shared" si="21"/>
        <v>0</v>
      </c>
      <c r="BJ39" s="383">
        <f t="shared" si="21"/>
        <v>0</v>
      </c>
      <c r="BK39" s="383">
        <f t="shared" si="21"/>
        <v>0</v>
      </c>
      <c r="BL39" s="383">
        <f t="shared" si="21"/>
        <v>0</v>
      </c>
      <c r="BM39" s="383">
        <f t="shared" si="21"/>
        <v>0</v>
      </c>
      <c r="BN39" s="383">
        <f t="shared" si="21"/>
        <v>0</v>
      </c>
      <c r="BO39" s="383">
        <f t="shared" si="21"/>
        <v>0</v>
      </c>
      <c r="BP39" s="383">
        <f t="shared" si="21"/>
        <v>0</v>
      </c>
      <c r="BQ39" s="383">
        <f t="shared" si="21"/>
        <v>0</v>
      </c>
      <c r="BR39" s="383">
        <f t="shared" ref="BR39:CA39" si="22" xml:space="preserve"> BR$25</f>
        <v>0</v>
      </c>
      <c r="BS39" s="383">
        <f t="shared" si="22"/>
        <v>0</v>
      </c>
      <c r="BT39" s="383">
        <f t="shared" si="22"/>
        <v>0</v>
      </c>
      <c r="BU39" s="383">
        <f t="shared" si="22"/>
        <v>0</v>
      </c>
      <c r="BV39" s="383">
        <f t="shared" si="22"/>
        <v>0</v>
      </c>
      <c r="BW39" s="383">
        <f t="shared" si="22"/>
        <v>0</v>
      </c>
      <c r="BX39" s="383">
        <f t="shared" si="22"/>
        <v>0</v>
      </c>
      <c r="BY39" s="383">
        <f t="shared" si="22"/>
        <v>0</v>
      </c>
      <c r="BZ39" s="383">
        <f t="shared" si="22"/>
        <v>0</v>
      </c>
      <c r="CA39" s="383">
        <f t="shared" si="22"/>
        <v>0</v>
      </c>
    </row>
    <row r="40" spans="1:79" s="399" customFormat="1">
      <c r="A40" s="398"/>
      <c r="B40" s="192"/>
      <c r="C40" s="193"/>
      <c r="D40" s="7" t="s">
        <v>108</v>
      </c>
      <c r="E40" s="400" t="str">
        <f xml:space="preserve"> E$34</f>
        <v>Senior debt principal repayment POS</v>
      </c>
      <c r="F40" s="400">
        <f t="shared" ref="F40:BQ40" si="23" xml:space="preserve"> F$34</f>
        <v>0</v>
      </c>
      <c r="G40" s="400" t="str">
        <f t="shared" si="23"/>
        <v>£ MM</v>
      </c>
      <c r="H40" s="400">
        <f t="shared" si="23"/>
        <v>286.69895833333334</v>
      </c>
      <c r="I40" s="400">
        <f t="shared" si="23"/>
        <v>0</v>
      </c>
      <c r="J40" s="400">
        <f t="shared" si="23"/>
        <v>0</v>
      </c>
      <c r="K40" s="400">
        <f t="shared" si="23"/>
        <v>0</v>
      </c>
      <c r="L40" s="400">
        <f t="shared" si="23"/>
        <v>0</v>
      </c>
      <c r="M40" s="400">
        <f t="shared" si="23"/>
        <v>0</v>
      </c>
      <c r="N40" s="400">
        <f t="shared" si="23"/>
        <v>0</v>
      </c>
      <c r="O40" s="400">
        <f t="shared" si="23"/>
        <v>0</v>
      </c>
      <c r="P40" s="400">
        <f t="shared" si="23"/>
        <v>0</v>
      </c>
      <c r="Q40" s="400">
        <f t="shared" si="23"/>
        <v>0</v>
      </c>
      <c r="R40" s="400">
        <f t="shared" si="23"/>
        <v>40.956994047619048</v>
      </c>
      <c r="S40" s="400">
        <f t="shared" si="23"/>
        <v>40.956994047619048</v>
      </c>
      <c r="T40" s="400">
        <f t="shared" si="23"/>
        <v>40.956994047619048</v>
      </c>
      <c r="U40" s="400">
        <f t="shared" si="23"/>
        <v>40.956994047619048</v>
      </c>
      <c r="V40" s="400">
        <f t="shared" si="23"/>
        <v>40.956994047619048</v>
      </c>
      <c r="W40" s="400">
        <f t="shared" si="23"/>
        <v>40.956994047619048</v>
      </c>
      <c r="X40" s="400">
        <f t="shared" si="23"/>
        <v>40.956994047619048</v>
      </c>
      <c r="Y40" s="400">
        <f t="shared" si="23"/>
        <v>0</v>
      </c>
      <c r="Z40" s="400">
        <f t="shared" si="23"/>
        <v>0</v>
      </c>
      <c r="AA40" s="400">
        <f t="shared" si="23"/>
        <v>0</v>
      </c>
      <c r="AB40" s="400">
        <f t="shared" si="23"/>
        <v>0</v>
      </c>
      <c r="AC40" s="400">
        <f t="shared" si="23"/>
        <v>0</v>
      </c>
      <c r="AD40" s="400">
        <f t="shared" si="23"/>
        <v>0</v>
      </c>
      <c r="AE40" s="400">
        <f t="shared" si="23"/>
        <v>0</v>
      </c>
      <c r="AF40" s="400">
        <f t="shared" si="23"/>
        <v>0</v>
      </c>
      <c r="AG40" s="400">
        <f t="shared" si="23"/>
        <v>0</v>
      </c>
      <c r="AH40" s="400">
        <f t="shared" si="23"/>
        <v>0</v>
      </c>
      <c r="AI40" s="400">
        <f t="shared" si="23"/>
        <v>0</v>
      </c>
      <c r="AJ40" s="400">
        <f t="shared" si="23"/>
        <v>0</v>
      </c>
      <c r="AK40" s="400">
        <f t="shared" si="23"/>
        <v>0</v>
      </c>
      <c r="AL40" s="400">
        <f t="shared" si="23"/>
        <v>0</v>
      </c>
      <c r="AM40" s="400">
        <f t="shared" si="23"/>
        <v>0</v>
      </c>
      <c r="AN40" s="400">
        <f t="shared" si="23"/>
        <v>0</v>
      </c>
      <c r="AO40" s="400">
        <f t="shared" si="23"/>
        <v>0</v>
      </c>
      <c r="AP40" s="400">
        <f t="shared" si="23"/>
        <v>0</v>
      </c>
      <c r="AQ40" s="400">
        <f t="shared" si="23"/>
        <v>0</v>
      </c>
      <c r="AR40" s="400">
        <f t="shared" si="23"/>
        <v>0</v>
      </c>
      <c r="AS40" s="400">
        <f t="shared" si="23"/>
        <v>0</v>
      </c>
      <c r="AT40" s="400">
        <f t="shared" si="23"/>
        <v>0</v>
      </c>
      <c r="AU40" s="400">
        <f t="shared" si="23"/>
        <v>0</v>
      </c>
      <c r="AV40" s="400">
        <f t="shared" si="23"/>
        <v>0</v>
      </c>
      <c r="AW40" s="400">
        <f t="shared" si="23"/>
        <v>0</v>
      </c>
      <c r="AX40" s="400">
        <f t="shared" si="23"/>
        <v>0</v>
      </c>
      <c r="AY40" s="400">
        <f t="shared" si="23"/>
        <v>0</v>
      </c>
      <c r="AZ40" s="400">
        <f t="shared" si="23"/>
        <v>0</v>
      </c>
      <c r="BA40" s="400">
        <f t="shared" si="23"/>
        <v>0</v>
      </c>
      <c r="BB40" s="400">
        <f t="shared" si="23"/>
        <v>0</v>
      </c>
      <c r="BC40" s="400">
        <f t="shared" si="23"/>
        <v>0</v>
      </c>
      <c r="BD40" s="400">
        <f t="shared" si="23"/>
        <v>0</v>
      </c>
      <c r="BE40" s="400">
        <f t="shared" si="23"/>
        <v>0</v>
      </c>
      <c r="BF40" s="400">
        <f t="shared" si="23"/>
        <v>0</v>
      </c>
      <c r="BG40" s="400">
        <f t="shared" si="23"/>
        <v>0</v>
      </c>
      <c r="BH40" s="400">
        <f t="shared" si="23"/>
        <v>0</v>
      </c>
      <c r="BI40" s="400">
        <f t="shared" si="23"/>
        <v>0</v>
      </c>
      <c r="BJ40" s="400">
        <f t="shared" si="23"/>
        <v>0</v>
      </c>
      <c r="BK40" s="400">
        <f t="shared" si="23"/>
        <v>0</v>
      </c>
      <c r="BL40" s="400">
        <f t="shared" si="23"/>
        <v>0</v>
      </c>
      <c r="BM40" s="400">
        <f t="shared" si="23"/>
        <v>0</v>
      </c>
      <c r="BN40" s="400">
        <f t="shared" si="23"/>
        <v>0</v>
      </c>
      <c r="BO40" s="400">
        <f t="shared" si="23"/>
        <v>0</v>
      </c>
      <c r="BP40" s="400">
        <f t="shared" si="23"/>
        <v>0</v>
      </c>
      <c r="BQ40" s="400">
        <f t="shared" si="23"/>
        <v>0</v>
      </c>
      <c r="BR40" s="400">
        <f t="shared" ref="BR40:CA40" si="24" xml:space="preserve"> BR$34</f>
        <v>0</v>
      </c>
      <c r="BS40" s="400">
        <f t="shared" si="24"/>
        <v>0</v>
      </c>
      <c r="BT40" s="400">
        <f t="shared" si="24"/>
        <v>0</v>
      </c>
      <c r="BU40" s="400">
        <f t="shared" si="24"/>
        <v>0</v>
      </c>
      <c r="BV40" s="400">
        <f t="shared" si="24"/>
        <v>0</v>
      </c>
      <c r="BW40" s="400">
        <f t="shared" si="24"/>
        <v>0</v>
      </c>
      <c r="BX40" s="400">
        <f t="shared" si="24"/>
        <v>0</v>
      </c>
      <c r="BY40" s="400">
        <f t="shared" si="24"/>
        <v>0</v>
      </c>
      <c r="BZ40" s="400">
        <f t="shared" si="24"/>
        <v>0</v>
      </c>
      <c r="CA40" s="400">
        <f t="shared" si="24"/>
        <v>0</v>
      </c>
    </row>
    <row r="41" spans="1:79" s="750" customFormat="1">
      <c r="A41" s="747"/>
      <c r="B41" s="748"/>
      <c r="C41" s="749"/>
      <c r="D41" s="742"/>
      <c r="E41" s="750" t="s">
        <v>180</v>
      </c>
      <c r="F41" s="750" t="s">
        <v>157</v>
      </c>
      <c r="G41" s="750" t="s">
        <v>560</v>
      </c>
      <c r="I41" s="751"/>
      <c r="J41" s="752">
        <f xml:space="preserve"> J38 + J39 - J40</f>
        <v>0</v>
      </c>
      <c r="K41" s="752">
        <f t="shared" ref="K41:BV41" si="25" xml:space="preserve"> K38 + K39 - K40</f>
        <v>0</v>
      </c>
      <c r="L41" s="752">
        <f t="shared" si="25"/>
        <v>0</v>
      </c>
      <c r="M41" s="752">
        <f t="shared" si="25"/>
        <v>0</v>
      </c>
      <c r="N41" s="752">
        <f t="shared" si="25"/>
        <v>0</v>
      </c>
      <c r="O41" s="752">
        <f t="shared" si="25"/>
        <v>95.433792955527181</v>
      </c>
      <c r="P41" s="752">
        <f t="shared" si="25"/>
        <v>191.06637564443025</v>
      </c>
      <c r="Q41" s="752">
        <f t="shared" si="25"/>
        <v>286.69895833333334</v>
      </c>
      <c r="R41" s="752">
        <f t="shared" si="25"/>
        <v>245.74196428571429</v>
      </c>
      <c r="S41" s="752">
        <f t="shared" si="25"/>
        <v>204.78497023809524</v>
      </c>
      <c r="T41" s="752">
        <f t="shared" si="25"/>
        <v>163.82797619047619</v>
      </c>
      <c r="U41" s="752">
        <f t="shared" si="25"/>
        <v>122.87098214285714</v>
      </c>
      <c r="V41" s="752">
        <f t="shared" si="25"/>
        <v>81.913988095238096</v>
      </c>
      <c r="W41" s="752">
        <f t="shared" si="25"/>
        <v>40.956994047619048</v>
      </c>
      <c r="X41" s="752">
        <f t="shared" si="25"/>
        <v>0</v>
      </c>
      <c r="Y41" s="752">
        <f t="shared" si="25"/>
        <v>0</v>
      </c>
      <c r="Z41" s="752">
        <f t="shared" si="25"/>
        <v>0</v>
      </c>
      <c r="AA41" s="752">
        <f t="shared" si="25"/>
        <v>0</v>
      </c>
      <c r="AB41" s="752">
        <f t="shared" si="25"/>
        <v>0</v>
      </c>
      <c r="AC41" s="752">
        <f t="shared" si="25"/>
        <v>0</v>
      </c>
      <c r="AD41" s="752">
        <f t="shared" si="25"/>
        <v>0</v>
      </c>
      <c r="AE41" s="752">
        <f t="shared" si="25"/>
        <v>0</v>
      </c>
      <c r="AF41" s="752">
        <f t="shared" si="25"/>
        <v>0</v>
      </c>
      <c r="AG41" s="752">
        <f t="shared" si="25"/>
        <v>0</v>
      </c>
      <c r="AH41" s="752">
        <f t="shared" si="25"/>
        <v>0</v>
      </c>
      <c r="AI41" s="752">
        <f t="shared" si="25"/>
        <v>0</v>
      </c>
      <c r="AJ41" s="752">
        <f t="shared" si="25"/>
        <v>0</v>
      </c>
      <c r="AK41" s="752">
        <f t="shared" si="25"/>
        <v>0</v>
      </c>
      <c r="AL41" s="752">
        <f t="shared" si="25"/>
        <v>0</v>
      </c>
      <c r="AM41" s="752">
        <f t="shared" si="25"/>
        <v>0</v>
      </c>
      <c r="AN41" s="752">
        <f t="shared" si="25"/>
        <v>0</v>
      </c>
      <c r="AO41" s="752">
        <f t="shared" si="25"/>
        <v>0</v>
      </c>
      <c r="AP41" s="752">
        <f t="shared" si="25"/>
        <v>0</v>
      </c>
      <c r="AQ41" s="752">
        <f t="shared" si="25"/>
        <v>0</v>
      </c>
      <c r="AR41" s="752">
        <f t="shared" si="25"/>
        <v>0</v>
      </c>
      <c r="AS41" s="752">
        <f t="shared" si="25"/>
        <v>0</v>
      </c>
      <c r="AT41" s="752">
        <f t="shared" si="25"/>
        <v>0</v>
      </c>
      <c r="AU41" s="752">
        <f t="shared" si="25"/>
        <v>0</v>
      </c>
      <c r="AV41" s="752">
        <f t="shared" si="25"/>
        <v>0</v>
      </c>
      <c r="AW41" s="752">
        <f t="shared" si="25"/>
        <v>0</v>
      </c>
      <c r="AX41" s="752">
        <f t="shared" si="25"/>
        <v>0</v>
      </c>
      <c r="AY41" s="752">
        <f t="shared" si="25"/>
        <v>0</v>
      </c>
      <c r="AZ41" s="752">
        <f t="shared" si="25"/>
        <v>0</v>
      </c>
      <c r="BA41" s="752">
        <f t="shared" si="25"/>
        <v>0</v>
      </c>
      <c r="BB41" s="752">
        <f t="shared" si="25"/>
        <v>0</v>
      </c>
      <c r="BC41" s="752">
        <f t="shared" si="25"/>
        <v>0</v>
      </c>
      <c r="BD41" s="752">
        <f t="shared" si="25"/>
        <v>0</v>
      </c>
      <c r="BE41" s="752">
        <f t="shared" si="25"/>
        <v>0</v>
      </c>
      <c r="BF41" s="752">
        <f t="shared" si="25"/>
        <v>0</v>
      </c>
      <c r="BG41" s="752">
        <f t="shared" si="25"/>
        <v>0</v>
      </c>
      <c r="BH41" s="752">
        <f t="shared" si="25"/>
        <v>0</v>
      </c>
      <c r="BI41" s="752">
        <f t="shared" si="25"/>
        <v>0</v>
      </c>
      <c r="BJ41" s="752">
        <f t="shared" si="25"/>
        <v>0</v>
      </c>
      <c r="BK41" s="752">
        <f t="shared" si="25"/>
        <v>0</v>
      </c>
      <c r="BL41" s="752">
        <f t="shared" si="25"/>
        <v>0</v>
      </c>
      <c r="BM41" s="752">
        <f t="shared" si="25"/>
        <v>0</v>
      </c>
      <c r="BN41" s="752">
        <f t="shared" si="25"/>
        <v>0</v>
      </c>
      <c r="BO41" s="752">
        <f t="shared" si="25"/>
        <v>0</v>
      </c>
      <c r="BP41" s="752">
        <f t="shared" si="25"/>
        <v>0</v>
      </c>
      <c r="BQ41" s="752">
        <f t="shared" si="25"/>
        <v>0</v>
      </c>
      <c r="BR41" s="752">
        <f t="shared" si="25"/>
        <v>0</v>
      </c>
      <c r="BS41" s="752">
        <f t="shared" si="25"/>
        <v>0</v>
      </c>
      <c r="BT41" s="752">
        <f t="shared" si="25"/>
        <v>0</v>
      </c>
      <c r="BU41" s="752">
        <f t="shared" si="25"/>
        <v>0</v>
      </c>
      <c r="BV41" s="752">
        <f t="shared" si="25"/>
        <v>0</v>
      </c>
      <c r="BW41" s="752">
        <f xml:space="preserve"> BW38 + BW39 - BW40</f>
        <v>0</v>
      </c>
      <c r="BX41" s="752">
        <f xml:space="preserve"> BX38 + BX39 - BX40</f>
        <v>0</v>
      </c>
      <c r="BY41" s="752">
        <f xml:space="preserve"> BY38 + BY39 - BY40</f>
        <v>0</v>
      </c>
      <c r="BZ41" s="752">
        <f xml:space="preserve"> BZ38 + BZ39 - BZ40</f>
        <v>0</v>
      </c>
      <c r="CA41" s="752">
        <f xml:space="preserve"> CA38 + CA39 - CA40</f>
        <v>0</v>
      </c>
    </row>
    <row r="43" spans="1:79">
      <c r="B43" s="1" t="s">
        <v>159</v>
      </c>
    </row>
    <row r="44" spans="1:79">
      <c r="E44" s="267" t="str">
        <f xml:space="preserve"> E$41</f>
        <v>Senior debt balance</v>
      </c>
      <c r="F44" s="267" t="str">
        <f t="shared" ref="F44:BQ44" si="26" xml:space="preserve"> F$41</f>
        <v>BS</v>
      </c>
      <c r="G44" s="267" t="str">
        <f t="shared" si="26"/>
        <v>£ MM</v>
      </c>
      <c r="H44" s="267">
        <f t="shared" si="26"/>
        <v>0</v>
      </c>
      <c r="I44" s="267">
        <f t="shared" si="26"/>
        <v>0</v>
      </c>
      <c r="J44" s="267">
        <f t="shared" si="26"/>
        <v>0</v>
      </c>
      <c r="K44" s="267">
        <f t="shared" si="26"/>
        <v>0</v>
      </c>
      <c r="L44" s="267">
        <f xml:space="preserve"> L$41</f>
        <v>0</v>
      </c>
      <c r="M44" s="267">
        <f t="shared" si="26"/>
        <v>0</v>
      </c>
      <c r="N44" s="267">
        <f t="shared" si="26"/>
        <v>0</v>
      </c>
      <c r="O44" s="267">
        <f t="shared" si="26"/>
        <v>95.433792955527181</v>
      </c>
      <c r="P44" s="267">
        <f t="shared" si="26"/>
        <v>191.06637564443025</v>
      </c>
      <c r="Q44" s="267">
        <f t="shared" si="26"/>
        <v>286.69895833333334</v>
      </c>
      <c r="R44" s="267">
        <f t="shared" si="26"/>
        <v>245.74196428571429</v>
      </c>
      <c r="S44" s="267">
        <f t="shared" si="26"/>
        <v>204.78497023809524</v>
      </c>
      <c r="T44" s="267">
        <f t="shared" si="26"/>
        <v>163.82797619047619</v>
      </c>
      <c r="U44" s="267">
        <f t="shared" si="26"/>
        <v>122.87098214285714</v>
      </c>
      <c r="V44" s="267">
        <f t="shared" si="26"/>
        <v>81.913988095238096</v>
      </c>
      <c r="W44" s="267">
        <f t="shared" si="26"/>
        <v>40.956994047619048</v>
      </c>
      <c r="X44" s="267">
        <f t="shared" si="26"/>
        <v>0</v>
      </c>
      <c r="Y44" s="267">
        <f t="shared" si="26"/>
        <v>0</v>
      </c>
      <c r="Z44" s="267">
        <f t="shared" si="26"/>
        <v>0</v>
      </c>
      <c r="AA44" s="267">
        <f t="shared" si="26"/>
        <v>0</v>
      </c>
      <c r="AB44" s="267">
        <f t="shared" si="26"/>
        <v>0</v>
      </c>
      <c r="AC44" s="267">
        <f t="shared" si="26"/>
        <v>0</v>
      </c>
      <c r="AD44" s="267">
        <f t="shared" si="26"/>
        <v>0</v>
      </c>
      <c r="AE44" s="267">
        <f t="shared" si="26"/>
        <v>0</v>
      </c>
      <c r="AF44" s="267">
        <f t="shared" si="26"/>
        <v>0</v>
      </c>
      <c r="AG44" s="267">
        <f t="shared" si="26"/>
        <v>0</v>
      </c>
      <c r="AH44" s="267">
        <f t="shared" si="26"/>
        <v>0</v>
      </c>
      <c r="AI44" s="267">
        <f t="shared" si="26"/>
        <v>0</v>
      </c>
      <c r="AJ44" s="267">
        <f t="shared" si="26"/>
        <v>0</v>
      </c>
      <c r="AK44" s="267">
        <f t="shared" si="26"/>
        <v>0</v>
      </c>
      <c r="AL44" s="267">
        <f t="shared" si="26"/>
        <v>0</v>
      </c>
      <c r="AM44" s="267">
        <f t="shared" si="26"/>
        <v>0</v>
      </c>
      <c r="AN44" s="267">
        <f t="shared" si="26"/>
        <v>0</v>
      </c>
      <c r="AO44" s="267">
        <f t="shared" si="26"/>
        <v>0</v>
      </c>
      <c r="AP44" s="267">
        <f t="shared" si="26"/>
        <v>0</v>
      </c>
      <c r="AQ44" s="267">
        <f t="shared" si="26"/>
        <v>0</v>
      </c>
      <c r="AR44" s="267">
        <f t="shared" si="26"/>
        <v>0</v>
      </c>
      <c r="AS44" s="267">
        <f t="shared" si="26"/>
        <v>0</v>
      </c>
      <c r="AT44" s="267">
        <f t="shared" si="26"/>
        <v>0</v>
      </c>
      <c r="AU44" s="267">
        <f t="shared" si="26"/>
        <v>0</v>
      </c>
      <c r="AV44" s="267">
        <f t="shared" si="26"/>
        <v>0</v>
      </c>
      <c r="AW44" s="267">
        <f t="shared" si="26"/>
        <v>0</v>
      </c>
      <c r="AX44" s="267">
        <f t="shared" si="26"/>
        <v>0</v>
      </c>
      <c r="AY44" s="267">
        <f t="shared" si="26"/>
        <v>0</v>
      </c>
      <c r="AZ44" s="267">
        <f t="shared" si="26"/>
        <v>0</v>
      </c>
      <c r="BA44" s="267">
        <f t="shared" si="26"/>
        <v>0</v>
      </c>
      <c r="BB44" s="267">
        <f t="shared" si="26"/>
        <v>0</v>
      </c>
      <c r="BC44" s="267">
        <f t="shared" si="26"/>
        <v>0</v>
      </c>
      <c r="BD44" s="267">
        <f t="shared" si="26"/>
        <v>0</v>
      </c>
      <c r="BE44" s="267">
        <f t="shared" si="26"/>
        <v>0</v>
      </c>
      <c r="BF44" s="267">
        <f t="shared" si="26"/>
        <v>0</v>
      </c>
      <c r="BG44" s="267">
        <f t="shared" si="26"/>
        <v>0</v>
      </c>
      <c r="BH44" s="267">
        <f t="shared" si="26"/>
        <v>0</v>
      </c>
      <c r="BI44" s="267">
        <f t="shared" si="26"/>
        <v>0</v>
      </c>
      <c r="BJ44" s="267">
        <f t="shared" si="26"/>
        <v>0</v>
      </c>
      <c r="BK44" s="267">
        <f t="shared" si="26"/>
        <v>0</v>
      </c>
      <c r="BL44" s="267">
        <f t="shared" si="26"/>
        <v>0</v>
      </c>
      <c r="BM44" s="267">
        <f t="shared" si="26"/>
        <v>0</v>
      </c>
      <c r="BN44" s="267">
        <f t="shared" si="26"/>
        <v>0</v>
      </c>
      <c r="BO44" s="267">
        <f t="shared" si="26"/>
        <v>0</v>
      </c>
      <c r="BP44" s="267">
        <f t="shared" si="26"/>
        <v>0</v>
      </c>
      <c r="BQ44" s="267">
        <f t="shared" si="26"/>
        <v>0</v>
      </c>
      <c r="BR44" s="267">
        <f t="shared" ref="BR44:CA44" si="27" xml:space="preserve"> BR$41</f>
        <v>0</v>
      </c>
      <c r="BS44" s="267">
        <f t="shared" si="27"/>
        <v>0</v>
      </c>
      <c r="BT44" s="267">
        <f t="shared" si="27"/>
        <v>0</v>
      </c>
      <c r="BU44" s="267">
        <f t="shared" si="27"/>
        <v>0</v>
      </c>
      <c r="BV44" s="267">
        <f t="shared" si="27"/>
        <v>0</v>
      </c>
      <c r="BW44" s="267">
        <f t="shared" si="27"/>
        <v>0</v>
      </c>
      <c r="BX44" s="267">
        <f t="shared" si="27"/>
        <v>0</v>
      </c>
      <c r="BY44" s="267">
        <f t="shared" si="27"/>
        <v>0</v>
      </c>
      <c r="BZ44" s="267">
        <f t="shared" si="27"/>
        <v>0</v>
      </c>
      <c r="CA44" s="267">
        <f t="shared" si="27"/>
        <v>0</v>
      </c>
    </row>
    <row r="45" spans="1:79">
      <c r="E45" s="231" t="str">
        <f xml:space="preserve"> Time!E$88</f>
        <v>Operations period end flag</v>
      </c>
      <c r="F45" s="231">
        <f xml:space="preserve"> Time!F$88</f>
        <v>0</v>
      </c>
      <c r="G45" s="231" t="str">
        <f xml:space="preserve"> Time!G$88</f>
        <v>flag</v>
      </c>
      <c r="H45" s="231">
        <f xml:space="preserve"> Time!H$88</f>
        <v>1</v>
      </c>
      <c r="I45" s="231">
        <f xml:space="preserve"> Time!I$88</f>
        <v>0</v>
      </c>
      <c r="J45" s="231">
        <f xml:space="preserve"> Time!J$88</f>
        <v>0</v>
      </c>
      <c r="K45" s="231">
        <f xml:space="preserve"> Time!K$88</f>
        <v>0</v>
      </c>
      <c r="L45" s="231">
        <f xml:space="preserve"> Time!L$88</f>
        <v>0</v>
      </c>
      <c r="M45" s="231">
        <f xml:space="preserve"> Time!M$88</f>
        <v>0</v>
      </c>
      <c r="N45" s="231">
        <f xml:space="preserve"> Time!N$88</f>
        <v>0</v>
      </c>
      <c r="O45" s="231">
        <f xml:space="preserve"> Time!O$88</f>
        <v>0</v>
      </c>
      <c r="P45" s="231">
        <f xml:space="preserve"> Time!P$88</f>
        <v>0</v>
      </c>
      <c r="Q45" s="231">
        <f xml:space="preserve"> Time!Q$88</f>
        <v>0</v>
      </c>
      <c r="R45" s="231">
        <f xml:space="preserve"> Time!R$88</f>
        <v>0</v>
      </c>
      <c r="S45" s="231">
        <f xml:space="preserve"> Time!S$88</f>
        <v>0</v>
      </c>
      <c r="T45" s="231">
        <f xml:space="preserve"> Time!T$88</f>
        <v>0</v>
      </c>
      <c r="U45" s="231">
        <f xml:space="preserve"> Time!U$88</f>
        <v>0</v>
      </c>
      <c r="V45" s="231">
        <f xml:space="preserve"> Time!V$88</f>
        <v>0</v>
      </c>
      <c r="W45" s="231">
        <f xml:space="preserve"> Time!W$88</f>
        <v>0</v>
      </c>
      <c r="X45" s="231">
        <f xml:space="preserve"> Time!X$88</f>
        <v>0</v>
      </c>
      <c r="Y45" s="231">
        <f xml:space="preserve"> Time!Y$88</f>
        <v>0</v>
      </c>
      <c r="Z45" s="231">
        <f xml:space="preserve"> Time!Z$88</f>
        <v>0</v>
      </c>
      <c r="AA45" s="231">
        <f xml:space="preserve"> Time!AA$88</f>
        <v>0</v>
      </c>
      <c r="AB45" s="231">
        <f xml:space="preserve"> Time!AB$88</f>
        <v>0</v>
      </c>
      <c r="AC45" s="231">
        <f xml:space="preserve"> Time!AC$88</f>
        <v>0</v>
      </c>
      <c r="AD45" s="231">
        <f xml:space="preserve"> Time!AD$88</f>
        <v>0</v>
      </c>
      <c r="AE45" s="231">
        <f xml:space="preserve"> Time!AE$88</f>
        <v>0</v>
      </c>
      <c r="AF45" s="231">
        <f xml:space="preserve"> Time!AF$88</f>
        <v>0</v>
      </c>
      <c r="AG45" s="231">
        <f xml:space="preserve"> Time!AG$88</f>
        <v>0</v>
      </c>
      <c r="AH45" s="231">
        <f xml:space="preserve"> Time!AH$88</f>
        <v>0</v>
      </c>
      <c r="AI45" s="231">
        <f xml:space="preserve"> Time!AI$88</f>
        <v>0</v>
      </c>
      <c r="AJ45" s="231">
        <f xml:space="preserve"> Time!AJ$88</f>
        <v>0</v>
      </c>
      <c r="AK45" s="231">
        <f xml:space="preserve"> Time!AK$88</f>
        <v>1</v>
      </c>
      <c r="AL45" s="231">
        <f xml:space="preserve"> Time!AL$88</f>
        <v>0</v>
      </c>
      <c r="AM45" s="231">
        <f xml:space="preserve"> Time!AM$88</f>
        <v>0</v>
      </c>
      <c r="AN45" s="231">
        <f xml:space="preserve"> Time!AN$88</f>
        <v>0</v>
      </c>
      <c r="AO45" s="231">
        <f xml:space="preserve"> Time!AO$88</f>
        <v>0</v>
      </c>
      <c r="AP45" s="231">
        <f xml:space="preserve"> Time!AP$88</f>
        <v>0</v>
      </c>
      <c r="AQ45" s="231">
        <f xml:space="preserve"> Time!AQ$88</f>
        <v>0</v>
      </c>
      <c r="AR45" s="231">
        <f xml:space="preserve"> Time!AR$88</f>
        <v>0</v>
      </c>
      <c r="AS45" s="231">
        <f xml:space="preserve"> Time!AS$88</f>
        <v>0</v>
      </c>
      <c r="AT45" s="231">
        <f xml:space="preserve"> Time!AT$88</f>
        <v>0</v>
      </c>
      <c r="AU45" s="231">
        <f xml:space="preserve"> Time!AU$88</f>
        <v>0</v>
      </c>
      <c r="AV45" s="231">
        <f xml:space="preserve"> Time!AV$88</f>
        <v>0</v>
      </c>
      <c r="AW45" s="231">
        <f xml:space="preserve"> Time!AW$88</f>
        <v>0</v>
      </c>
      <c r="AX45" s="231">
        <f xml:space="preserve"> Time!AX$88</f>
        <v>0</v>
      </c>
      <c r="AY45" s="231">
        <f xml:space="preserve"> Time!AY$88</f>
        <v>0</v>
      </c>
      <c r="AZ45" s="231">
        <f xml:space="preserve"> Time!AZ$88</f>
        <v>0</v>
      </c>
      <c r="BA45" s="231">
        <f xml:space="preserve"> Time!BA$88</f>
        <v>0</v>
      </c>
      <c r="BB45" s="231">
        <f xml:space="preserve"> Time!BB$88</f>
        <v>0</v>
      </c>
      <c r="BC45" s="231">
        <f xml:space="preserve"> Time!BC$88</f>
        <v>0</v>
      </c>
      <c r="BD45" s="231">
        <f xml:space="preserve"> Time!BD$88</f>
        <v>0</v>
      </c>
      <c r="BE45" s="231">
        <f xml:space="preserve"> Time!BE$88</f>
        <v>0</v>
      </c>
      <c r="BF45" s="231">
        <f xml:space="preserve"> Time!BF$88</f>
        <v>0</v>
      </c>
      <c r="BG45" s="231">
        <f xml:space="preserve"> Time!BG$88</f>
        <v>0</v>
      </c>
      <c r="BH45" s="231">
        <f xml:space="preserve"> Time!BH$88</f>
        <v>0</v>
      </c>
      <c r="BI45" s="231">
        <f xml:space="preserve"> Time!BI$88</f>
        <v>0</v>
      </c>
      <c r="BJ45" s="231">
        <f xml:space="preserve"> Time!BJ$88</f>
        <v>0</v>
      </c>
      <c r="BK45" s="231">
        <f xml:space="preserve"> Time!BK$88</f>
        <v>0</v>
      </c>
      <c r="BL45" s="231">
        <f xml:space="preserve"> Time!BL$88</f>
        <v>0</v>
      </c>
      <c r="BM45" s="231">
        <f xml:space="preserve"> Time!BM$88</f>
        <v>0</v>
      </c>
      <c r="BN45" s="231">
        <f xml:space="preserve"> Time!BN$88</f>
        <v>0</v>
      </c>
      <c r="BO45" s="231">
        <f xml:space="preserve"> Time!BO$88</f>
        <v>0</v>
      </c>
      <c r="BP45" s="231">
        <f xml:space="preserve"> Time!BP$88</f>
        <v>0</v>
      </c>
      <c r="BQ45" s="231">
        <f xml:space="preserve"> Time!BQ$88</f>
        <v>0</v>
      </c>
      <c r="BR45" s="231">
        <f xml:space="preserve"> Time!BR$88</f>
        <v>0</v>
      </c>
      <c r="BS45" s="231">
        <f xml:space="preserve"> Time!BS$88</f>
        <v>0</v>
      </c>
      <c r="BT45" s="231">
        <f xml:space="preserve"> Time!BT$88</f>
        <v>0</v>
      </c>
      <c r="BU45" s="231">
        <f xml:space="preserve"> Time!BU$88</f>
        <v>0</v>
      </c>
      <c r="BV45" s="231">
        <f xml:space="preserve"> Time!BV$88</f>
        <v>0</v>
      </c>
      <c r="BW45" s="231">
        <f xml:space="preserve"> Time!BW$88</f>
        <v>0</v>
      </c>
      <c r="BX45" s="231">
        <f xml:space="preserve"> Time!BX$88</f>
        <v>0</v>
      </c>
      <c r="BY45" s="231">
        <f xml:space="preserve"> Time!BY$88</f>
        <v>0</v>
      </c>
      <c r="BZ45" s="231">
        <f xml:space="preserve"> Time!BZ$88</f>
        <v>0</v>
      </c>
      <c r="CA45" s="231">
        <f xml:space="preserve"> Time!CA$88</f>
        <v>0</v>
      </c>
    </row>
    <row r="46" spans="1:79">
      <c r="E46" s="4" t="s">
        <v>438</v>
      </c>
      <c r="F46" s="247">
        <f xml:space="preserve"> SUMPRODUCT(J44:CA44, J45:CA45)</f>
        <v>0</v>
      </c>
      <c r="G46" s="4" t="s">
        <v>560</v>
      </c>
    </row>
    <row r="47" spans="1:79">
      <c r="E47" s="4" t="s">
        <v>439</v>
      </c>
      <c r="F47" s="368">
        <f xml:space="preserve"> IF(ABS(F46) &gt; 0.001, 1, 0)</f>
        <v>0</v>
      </c>
      <c r="G47" s="4" t="s">
        <v>26</v>
      </c>
    </row>
    <row r="50" spans="1:1">
      <c r="A50" s="9" t="s">
        <v>300</v>
      </c>
    </row>
  </sheetData>
  <conditionalFormatting sqref="F2">
    <cfRule type="cellIs" dxfId="151" priority="7" stopIfTrue="1" operator="notEqual">
      <formula>0</formula>
    </cfRule>
    <cfRule type="cellIs" dxfId="150" priority="8" stopIfTrue="1" operator="equal">
      <formula>""</formula>
    </cfRule>
  </conditionalFormatting>
  <conditionalFormatting sqref="F3:F4">
    <cfRule type="cellIs" dxfId="149" priority="9" stopIfTrue="1" operator="notEqual">
      <formula>0</formula>
    </cfRule>
    <cfRule type="cellIs" dxfId="148" priority="10" stopIfTrue="1" operator="equal">
      <formula>""</formula>
    </cfRule>
  </conditionalFormatting>
  <conditionalFormatting sqref="F47">
    <cfRule type="cellIs" dxfId="147" priority="3" stopIfTrue="1" operator="notEqual">
      <formula>0</formula>
    </cfRule>
    <cfRule type="cellIs" dxfId="146" priority="4" stopIfTrue="1" operator="equal">
      <formula>""</formula>
    </cfRule>
  </conditionalFormatting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7" stopIfTrue="1" operator="equal" id="{99978125-DB5A-44B5-853D-CAAA2869DA17}">
            <xm:f>Input!$F$205</xm:f>
            <x14:dxf>
              <fill>
                <patternFill>
                  <bgColor indexed="47"/>
                </patternFill>
              </fill>
            </x14:dxf>
          </x14:cfRule>
          <x14:cfRule type="cellIs" priority="258" stopIfTrue="1" operator="equal" id="{5570A9CF-E89D-4FC1-AA81-E1602B0141AF}">
            <xm:f>Input!$F$206</xm:f>
            <x14:dxf>
              <fill>
                <patternFill>
                  <bgColor indexed="44"/>
                </patternFill>
              </fill>
            </x14:dxf>
          </x14:cfRule>
          <xm:sqref>J3:CA3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outlinePr summaryBelow="0" summaryRight="0"/>
  </sheetPr>
  <dimension ref="A1:CA85"/>
  <sheetViews>
    <sheetView defaultGridColor="0" colorId="22" zoomScale="80" zoomScaleNormal="8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J76" activeCellId="19" sqref="E12 G12:H12 J12:CA12 E17:E18 G17:H17 F18:H18 J17:CA18 E24:G24 J24:CA24 E48 G48:H48 J48:CA48 E53:E54 G53:H53 F54:H54 J53:CA54 E62:G62 J62:CA62 E76:G76 J76:CA76"/>
    </sheetView>
  </sheetViews>
  <sheetFormatPr defaultColWidth="0" defaultRowHeight="12.75"/>
  <cols>
    <col min="1" max="1" width="1.42578125" style="9" customWidth="1"/>
    <col min="2" max="2" width="1.42578125" style="1" customWidth="1"/>
    <col min="3" max="3" width="1.42578125" style="51" customWidth="1"/>
    <col min="4" max="4" width="1.42578125" style="3" customWidth="1"/>
    <col min="5" max="5" width="40.5703125" style="4" customWidth="1"/>
    <col min="6" max="6" width="12.5703125" style="4" customWidth="1"/>
    <col min="7" max="8" width="11.5703125" style="4" customWidth="1"/>
    <col min="9" max="9" width="2.5703125" style="4" customWidth="1"/>
    <col min="10" max="79" width="11.5703125" style="4" customWidth="1"/>
    <col min="80" max="16384" width="0" style="4" hidden="1"/>
  </cols>
  <sheetData>
    <row r="1" spans="1:79" ht="26.25">
      <c r="A1" s="64" t="str">
        <f ca="1" xml:space="preserve"> RIGHT(CELL("filename", A1), LEN(CELL("filename", A1)) - SEARCH("]", CELL("filename", A1)))</f>
        <v>Equity</v>
      </c>
    </row>
    <row r="2" spans="1:79" s="62" customFormat="1">
      <c r="B2" s="63"/>
      <c r="C2" s="65"/>
      <c r="D2" s="407"/>
      <c r="E2" s="103" t="str">
        <f xml:space="preserve"> Time!E$23</f>
        <v>Model period ending</v>
      </c>
      <c r="F2" s="101">
        <f xml:space="preserve"> Check!$F$9</f>
        <v>0</v>
      </c>
      <c r="G2" s="106" t="s">
        <v>30</v>
      </c>
      <c r="J2" s="62">
        <f xml:space="preserve"> Time!J$23</f>
        <v>44926</v>
      </c>
      <c r="K2" s="62">
        <f xml:space="preserve"> Time!K$23</f>
        <v>45291</v>
      </c>
      <c r="L2" s="62">
        <f xml:space="preserve"> Time!L$23</f>
        <v>45657</v>
      </c>
      <c r="M2" s="62">
        <f xml:space="preserve"> Time!M$23</f>
        <v>46022</v>
      </c>
      <c r="N2" s="62">
        <f xml:space="preserve"> Time!N$23</f>
        <v>46387</v>
      </c>
      <c r="O2" s="62">
        <f xml:space="preserve"> Time!O$23</f>
        <v>46752</v>
      </c>
      <c r="P2" s="62">
        <f xml:space="preserve"> Time!P$23</f>
        <v>47118</v>
      </c>
      <c r="Q2" s="62">
        <f xml:space="preserve"> Time!Q$23</f>
        <v>47483</v>
      </c>
      <c r="R2" s="62">
        <f xml:space="preserve"> Time!R$23</f>
        <v>47848</v>
      </c>
      <c r="S2" s="62">
        <f xml:space="preserve"> Time!S$23</f>
        <v>48213</v>
      </c>
      <c r="T2" s="62">
        <f xml:space="preserve"> Time!T$23</f>
        <v>48579</v>
      </c>
      <c r="U2" s="62">
        <f xml:space="preserve"> Time!U$23</f>
        <v>48944</v>
      </c>
      <c r="V2" s="62">
        <f xml:space="preserve"> Time!V$23</f>
        <v>49309</v>
      </c>
      <c r="W2" s="62">
        <f xml:space="preserve"> Time!W$23</f>
        <v>49674</v>
      </c>
      <c r="X2" s="62">
        <f xml:space="preserve"> Time!X$23</f>
        <v>50040</v>
      </c>
      <c r="Y2" s="62">
        <f xml:space="preserve"> Time!Y$23</f>
        <v>50405</v>
      </c>
      <c r="Z2" s="62">
        <f xml:space="preserve"> Time!Z$23</f>
        <v>50770</v>
      </c>
      <c r="AA2" s="62">
        <f xml:space="preserve"> Time!AA$23</f>
        <v>51135</v>
      </c>
      <c r="AB2" s="62">
        <f xml:space="preserve"> Time!AB$23</f>
        <v>51501</v>
      </c>
      <c r="AC2" s="62">
        <f xml:space="preserve"> Time!AC$23</f>
        <v>51866</v>
      </c>
      <c r="AD2" s="62">
        <f xml:space="preserve"> Time!AD$23</f>
        <v>52231</v>
      </c>
      <c r="AE2" s="62">
        <f xml:space="preserve"> Time!AE$23</f>
        <v>52596</v>
      </c>
      <c r="AF2" s="62">
        <f xml:space="preserve"> Time!AF$23</f>
        <v>52962</v>
      </c>
      <c r="AG2" s="62">
        <f xml:space="preserve"> Time!AG$23</f>
        <v>53327</v>
      </c>
      <c r="AH2" s="62">
        <f xml:space="preserve"> Time!AH$23</f>
        <v>53692</v>
      </c>
      <c r="AI2" s="62">
        <f xml:space="preserve"> Time!AI$23</f>
        <v>54057</v>
      </c>
      <c r="AJ2" s="62">
        <f xml:space="preserve"> Time!AJ$23</f>
        <v>54423</v>
      </c>
      <c r="AK2" s="62">
        <f xml:space="preserve"> Time!AK$23</f>
        <v>54788</v>
      </c>
      <c r="AL2" s="62">
        <f xml:space="preserve"> Time!AL$23</f>
        <v>55153</v>
      </c>
      <c r="AM2" s="62">
        <f xml:space="preserve"> Time!AM$23</f>
        <v>55518</v>
      </c>
      <c r="AN2" s="62">
        <f xml:space="preserve"> Time!AN$23</f>
        <v>55884</v>
      </c>
      <c r="AO2" s="62">
        <f xml:space="preserve"> Time!AO$23</f>
        <v>56249</v>
      </c>
      <c r="AP2" s="62">
        <f xml:space="preserve"> Time!AP$23</f>
        <v>56614</v>
      </c>
      <c r="AQ2" s="62">
        <f xml:space="preserve"> Time!AQ$23</f>
        <v>56979</v>
      </c>
      <c r="AR2" s="62">
        <f xml:space="preserve"> Time!AR$23</f>
        <v>57345</v>
      </c>
      <c r="AS2" s="62">
        <f xml:space="preserve"> Time!AS$23</f>
        <v>57710</v>
      </c>
      <c r="AT2" s="62">
        <f xml:space="preserve"> Time!AT$23</f>
        <v>58075</v>
      </c>
      <c r="AU2" s="62">
        <f xml:space="preserve"> Time!AU$23</f>
        <v>58440</v>
      </c>
      <c r="AV2" s="62">
        <f xml:space="preserve"> Time!AV$23</f>
        <v>58806</v>
      </c>
      <c r="AW2" s="62">
        <f xml:space="preserve"> Time!AW$23</f>
        <v>59171</v>
      </c>
      <c r="AX2" s="62">
        <f xml:space="preserve"> Time!AX$23</f>
        <v>59536</v>
      </c>
      <c r="AY2" s="62">
        <f xml:space="preserve"> Time!AY$23</f>
        <v>59901</v>
      </c>
      <c r="AZ2" s="62">
        <f xml:space="preserve"> Time!AZ$23</f>
        <v>60267</v>
      </c>
      <c r="BA2" s="62">
        <f xml:space="preserve"> Time!BA$23</f>
        <v>60632</v>
      </c>
      <c r="BB2" s="62">
        <f xml:space="preserve"> Time!BB$23</f>
        <v>60997</v>
      </c>
      <c r="BC2" s="62">
        <f xml:space="preserve"> Time!BC$23</f>
        <v>61362</v>
      </c>
      <c r="BD2" s="62">
        <f xml:space="preserve"> Time!BD$23</f>
        <v>61728</v>
      </c>
      <c r="BE2" s="62">
        <f xml:space="preserve"> Time!BE$23</f>
        <v>62093</v>
      </c>
      <c r="BF2" s="62">
        <f xml:space="preserve"> Time!BF$23</f>
        <v>62458</v>
      </c>
      <c r="BG2" s="62">
        <f xml:space="preserve"> Time!BG$23</f>
        <v>62823</v>
      </c>
      <c r="BH2" s="62">
        <f xml:space="preserve"> Time!BH$23</f>
        <v>63189</v>
      </c>
      <c r="BI2" s="62">
        <f xml:space="preserve"> Time!BI$23</f>
        <v>63554</v>
      </c>
      <c r="BJ2" s="62">
        <f xml:space="preserve"> Time!BJ$23</f>
        <v>63919</v>
      </c>
      <c r="BK2" s="62">
        <f xml:space="preserve"> Time!BK$23</f>
        <v>64284</v>
      </c>
      <c r="BL2" s="62">
        <f xml:space="preserve"> Time!BL$23</f>
        <v>64650</v>
      </c>
      <c r="BM2" s="62">
        <f xml:space="preserve"> Time!BM$23</f>
        <v>65015</v>
      </c>
      <c r="BN2" s="62">
        <f xml:space="preserve"> Time!BN$23</f>
        <v>65380</v>
      </c>
      <c r="BO2" s="62">
        <f xml:space="preserve"> Time!BO$23</f>
        <v>65745</v>
      </c>
      <c r="BP2" s="62">
        <f xml:space="preserve"> Time!BP$23</f>
        <v>66111</v>
      </c>
      <c r="BQ2" s="62">
        <f xml:space="preserve"> Time!BQ$23</f>
        <v>66476</v>
      </c>
      <c r="BR2" s="62">
        <f xml:space="preserve"> Time!BR$23</f>
        <v>66841</v>
      </c>
      <c r="BS2" s="62">
        <f xml:space="preserve"> Time!BS$23</f>
        <v>67206</v>
      </c>
      <c r="BT2" s="62">
        <f xml:space="preserve"> Time!BT$23</f>
        <v>67572</v>
      </c>
      <c r="BU2" s="62">
        <f xml:space="preserve"> Time!BU$23</f>
        <v>67937</v>
      </c>
      <c r="BV2" s="62">
        <f xml:space="preserve"> Time!BV$23</f>
        <v>68302</v>
      </c>
      <c r="BW2" s="62">
        <f xml:space="preserve"> Time!BW$23</f>
        <v>68667</v>
      </c>
      <c r="BX2" s="62">
        <f xml:space="preserve"> Time!BX$23</f>
        <v>69033</v>
      </c>
      <c r="BY2" s="62">
        <f xml:space="preserve"> Time!BY$23</f>
        <v>69398</v>
      </c>
      <c r="BZ2" s="62">
        <f xml:space="preserve"> Time!BZ$23</f>
        <v>69763</v>
      </c>
      <c r="CA2" s="62">
        <f xml:space="preserve"> Time!CA$23</f>
        <v>70128</v>
      </c>
    </row>
    <row r="3" spans="1:79">
      <c r="E3" s="4" t="str">
        <f xml:space="preserve"> Time!E$136</f>
        <v>Timeline label</v>
      </c>
      <c r="F3" s="104">
        <f xml:space="preserve"> Track!$J$2</f>
        <v>0</v>
      </c>
      <c r="G3" s="107" t="s">
        <v>32</v>
      </c>
      <c r="J3" s="203" t="str">
        <f xml:space="preserve"> Time!J$136</f>
        <v>FEL</v>
      </c>
      <c r="K3" s="203" t="str">
        <f xml:space="preserve"> Time!K$136</f>
        <v>FEL</v>
      </c>
      <c r="L3" s="203" t="str">
        <f xml:space="preserve"> Time!L$136</f>
        <v>FEL</v>
      </c>
      <c r="M3" s="203" t="str">
        <f xml:space="preserve"> Time!M$136</f>
        <v>FEL</v>
      </c>
      <c r="N3" s="203" t="str">
        <f xml:space="preserve"> Time!N$136</f>
        <v>FEL</v>
      </c>
      <c r="O3" s="203" t="str">
        <f xml:space="preserve"> Time!O$136</f>
        <v>EPC</v>
      </c>
      <c r="P3" s="203" t="str">
        <f xml:space="preserve"> Time!P$136</f>
        <v>EPC</v>
      </c>
      <c r="Q3" s="203" t="str">
        <f xml:space="preserve"> Time!Q$136</f>
        <v>EPC</v>
      </c>
      <c r="R3" s="203" t="str">
        <f xml:space="preserve"> Time!R$136</f>
        <v>Operations</v>
      </c>
      <c r="S3" s="203" t="str">
        <f xml:space="preserve"> Time!S$136</f>
        <v>Operations</v>
      </c>
      <c r="T3" s="203" t="str">
        <f xml:space="preserve"> Time!T$136</f>
        <v>Operations</v>
      </c>
      <c r="U3" s="203" t="str">
        <f xml:space="preserve"> Time!U$136</f>
        <v>Operations</v>
      </c>
      <c r="V3" s="203" t="str">
        <f xml:space="preserve"> Time!V$136</f>
        <v>Operations</v>
      </c>
      <c r="W3" s="203" t="str">
        <f xml:space="preserve"> Time!W$136</f>
        <v>Operations</v>
      </c>
      <c r="X3" s="203" t="str">
        <f xml:space="preserve"> Time!X$136</f>
        <v>Operations</v>
      </c>
      <c r="Y3" s="203" t="str">
        <f xml:space="preserve"> Time!Y$136</f>
        <v>Operations</v>
      </c>
      <c r="Z3" s="203" t="str">
        <f xml:space="preserve"> Time!Z$136</f>
        <v>Operations</v>
      </c>
      <c r="AA3" s="203" t="str">
        <f xml:space="preserve"> Time!AA$136</f>
        <v>Operations</v>
      </c>
      <c r="AB3" s="203" t="str">
        <f xml:space="preserve"> Time!AB$136</f>
        <v>Operations</v>
      </c>
      <c r="AC3" s="203" t="str">
        <f xml:space="preserve"> Time!AC$136</f>
        <v>Operations</v>
      </c>
      <c r="AD3" s="203" t="str">
        <f xml:space="preserve"> Time!AD$136</f>
        <v>Operations</v>
      </c>
      <c r="AE3" s="203" t="str">
        <f xml:space="preserve"> Time!AE$136</f>
        <v>Operations</v>
      </c>
      <c r="AF3" s="203" t="str">
        <f xml:space="preserve"> Time!AF$136</f>
        <v>Operations</v>
      </c>
      <c r="AG3" s="203" t="str">
        <f xml:space="preserve"> Time!AG$136</f>
        <v>Operations</v>
      </c>
      <c r="AH3" s="203" t="str">
        <f xml:space="preserve"> Time!AH$136</f>
        <v>Operations</v>
      </c>
      <c r="AI3" s="203" t="str">
        <f xml:space="preserve"> Time!AI$136</f>
        <v>Operations</v>
      </c>
      <c r="AJ3" s="203" t="str">
        <f xml:space="preserve"> Time!AJ$136</f>
        <v>Operations</v>
      </c>
      <c r="AK3" s="203" t="str">
        <f xml:space="preserve"> Time!AK$136</f>
        <v>Operations</v>
      </c>
      <c r="AL3" s="203" t="str">
        <f xml:space="preserve"> Time!AL$136</f>
        <v>Post-Frcst</v>
      </c>
      <c r="AM3" s="203" t="str">
        <f xml:space="preserve"> Time!AM$136</f>
        <v>Post-Frcst</v>
      </c>
      <c r="AN3" s="203" t="str">
        <f xml:space="preserve"> Time!AN$136</f>
        <v>Post-Frcst</v>
      </c>
      <c r="AO3" s="203" t="str">
        <f xml:space="preserve"> Time!AO$136</f>
        <v>Post-Frcst</v>
      </c>
      <c r="AP3" s="203" t="str">
        <f xml:space="preserve"> Time!AP$136</f>
        <v>Post-Frcst</v>
      </c>
      <c r="AQ3" s="203" t="str">
        <f xml:space="preserve"> Time!AQ$136</f>
        <v>Post-Frcst</v>
      </c>
      <c r="AR3" s="203" t="str">
        <f xml:space="preserve"> Time!AR$136</f>
        <v>Post-Frcst</v>
      </c>
      <c r="AS3" s="203" t="str">
        <f xml:space="preserve"> Time!AS$136</f>
        <v>Post-Frcst</v>
      </c>
      <c r="AT3" s="203" t="str">
        <f xml:space="preserve"> Time!AT$136</f>
        <v>Post-Frcst</v>
      </c>
      <c r="AU3" s="203" t="str">
        <f xml:space="preserve"> Time!AU$136</f>
        <v>Post-Frcst</v>
      </c>
      <c r="AV3" s="203" t="str">
        <f xml:space="preserve"> Time!AV$136</f>
        <v>Post-Frcst</v>
      </c>
      <c r="AW3" s="203" t="str">
        <f xml:space="preserve"> Time!AW$136</f>
        <v>Post-Frcst</v>
      </c>
      <c r="AX3" s="203" t="str">
        <f xml:space="preserve"> Time!AX$136</f>
        <v>Post-Frcst</v>
      </c>
      <c r="AY3" s="203" t="str">
        <f xml:space="preserve"> Time!AY$136</f>
        <v>Post-Frcst</v>
      </c>
      <c r="AZ3" s="203" t="str">
        <f xml:space="preserve"> Time!AZ$136</f>
        <v>Post-Frcst</v>
      </c>
      <c r="BA3" s="203" t="str">
        <f xml:space="preserve"> Time!BA$136</f>
        <v>Post-Frcst</v>
      </c>
      <c r="BB3" s="203" t="str">
        <f xml:space="preserve"> Time!BB$136</f>
        <v>Post-Frcst</v>
      </c>
      <c r="BC3" s="203" t="str">
        <f xml:space="preserve"> Time!BC$136</f>
        <v>Post-Frcst</v>
      </c>
      <c r="BD3" s="203" t="str">
        <f xml:space="preserve"> Time!BD$136</f>
        <v>Post-Frcst</v>
      </c>
      <c r="BE3" s="203" t="str">
        <f xml:space="preserve"> Time!BE$136</f>
        <v>Post-Frcst</v>
      </c>
      <c r="BF3" s="203" t="str">
        <f xml:space="preserve"> Time!BF$136</f>
        <v>Post-Frcst</v>
      </c>
      <c r="BG3" s="203" t="str">
        <f xml:space="preserve"> Time!BG$136</f>
        <v>Post-Frcst</v>
      </c>
      <c r="BH3" s="203" t="str">
        <f xml:space="preserve"> Time!BH$136</f>
        <v>Post-Frcst</v>
      </c>
      <c r="BI3" s="203" t="str">
        <f xml:space="preserve"> Time!BI$136</f>
        <v>Post-Frcst</v>
      </c>
      <c r="BJ3" s="203" t="str">
        <f xml:space="preserve"> Time!BJ$136</f>
        <v>Post-Frcst</v>
      </c>
      <c r="BK3" s="203" t="str">
        <f xml:space="preserve"> Time!BK$136</f>
        <v>Post-Frcst</v>
      </c>
      <c r="BL3" s="203" t="str">
        <f xml:space="preserve"> Time!BL$136</f>
        <v>Post-Frcst</v>
      </c>
      <c r="BM3" s="203" t="str">
        <f xml:space="preserve"> Time!BM$136</f>
        <v>Post-Frcst</v>
      </c>
      <c r="BN3" s="203" t="str">
        <f xml:space="preserve"> Time!BN$136</f>
        <v>Post-Frcst</v>
      </c>
      <c r="BO3" s="203" t="str">
        <f xml:space="preserve"> Time!BO$136</f>
        <v>Post-Frcst</v>
      </c>
      <c r="BP3" s="203" t="str">
        <f xml:space="preserve"> Time!BP$136</f>
        <v>Post-Frcst</v>
      </c>
      <c r="BQ3" s="203" t="str">
        <f xml:space="preserve"> Time!BQ$136</f>
        <v>Post-Frcst</v>
      </c>
      <c r="BR3" s="203" t="str">
        <f xml:space="preserve"> Time!BR$136</f>
        <v>Post-Frcst</v>
      </c>
      <c r="BS3" s="203" t="str">
        <f xml:space="preserve"> Time!BS$136</f>
        <v>Post-Frcst</v>
      </c>
      <c r="BT3" s="203" t="str">
        <f xml:space="preserve"> Time!BT$136</f>
        <v>Post-Frcst</v>
      </c>
      <c r="BU3" s="203" t="str">
        <f xml:space="preserve"> Time!BU$136</f>
        <v>Post-Frcst</v>
      </c>
      <c r="BV3" s="203" t="str">
        <f xml:space="preserve"> Time!BV$136</f>
        <v>Post-Frcst</v>
      </c>
      <c r="BW3" s="203" t="str">
        <f xml:space="preserve"> Time!BW$136</f>
        <v>Post-Frcst</v>
      </c>
      <c r="BX3" s="203" t="str">
        <f xml:space="preserve"> Time!BX$136</f>
        <v>Post-Frcst</v>
      </c>
      <c r="BY3" s="203" t="str">
        <f xml:space="preserve"> Time!BY$136</f>
        <v>Post-Frcst</v>
      </c>
      <c r="BZ3" s="203" t="str">
        <f xml:space="preserve"> Time!BZ$136</f>
        <v>Post-Frcst</v>
      </c>
      <c r="CA3" s="203" t="str">
        <f xml:space="preserve"> Time!CA$136</f>
        <v>Post-Frcst</v>
      </c>
    </row>
    <row r="4" spans="1:79">
      <c r="E4" s="4" t="str">
        <f xml:space="preserve"> Time!E$33</f>
        <v>Financial year ending</v>
      </c>
      <c r="F4" s="104">
        <f xml:space="preserve"> Check!$F$32</f>
        <v>0</v>
      </c>
      <c r="G4" s="107" t="s">
        <v>31</v>
      </c>
      <c r="J4" s="92">
        <f xml:space="preserve"> Time!J$33</f>
        <v>2022</v>
      </c>
      <c r="K4" s="92">
        <f xml:space="preserve"> Time!K$33</f>
        <v>2023</v>
      </c>
      <c r="L4" s="92">
        <f xml:space="preserve"> Time!L$33</f>
        <v>2024</v>
      </c>
      <c r="M4" s="92">
        <f xml:space="preserve"> Time!M$33</f>
        <v>2025</v>
      </c>
      <c r="N4" s="92">
        <f xml:space="preserve"> Time!N$33</f>
        <v>2026</v>
      </c>
      <c r="O4" s="92">
        <f xml:space="preserve"> Time!O$33</f>
        <v>2027</v>
      </c>
      <c r="P4" s="92">
        <f xml:space="preserve"> Time!P$33</f>
        <v>2028</v>
      </c>
      <c r="Q4" s="92">
        <f xml:space="preserve"> Time!Q$33</f>
        <v>2029</v>
      </c>
      <c r="R4" s="92">
        <f xml:space="preserve"> Time!R$33</f>
        <v>2030</v>
      </c>
      <c r="S4" s="92">
        <f xml:space="preserve"> Time!S$33</f>
        <v>2031</v>
      </c>
      <c r="T4" s="92">
        <f xml:space="preserve"> Time!T$33</f>
        <v>2032</v>
      </c>
      <c r="U4" s="92">
        <f xml:space="preserve"> Time!U$33</f>
        <v>2033</v>
      </c>
      <c r="V4" s="92">
        <f xml:space="preserve"> Time!V$33</f>
        <v>2034</v>
      </c>
      <c r="W4" s="92">
        <f xml:space="preserve"> Time!W$33</f>
        <v>2035</v>
      </c>
      <c r="X4" s="92">
        <f xml:space="preserve"> Time!X$33</f>
        <v>2036</v>
      </c>
      <c r="Y4" s="92">
        <f xml:space="preserve"> Time!Y$33</f>
        <v>2037</v>
      </c>
      <c r="Z4" s="92">
        <f xml:space="preserve"> Time!Z$33</f>
        <v>2038</v>
      </c>
      <c r="AA4" s="92">
        <f xml:space="preserve"> Time!AA$33</f>
        <v>2039</v>
      </c>
      <c r="AB4" s="92">
        <f xml:space="preserve"> Time!AB$33</f>
        <v>2040</v>
      </c>
      <c r="AC4" s="92">
        <f xml:space="preserve"> Time!AC$33</f>
        <v>2041</v>
      </c>
      <c r="AD4" s="92">
        <f xml:space="preserve"> Time!AD$33</f>
        <v>2042</v>
      </c>
      <c r="AE4" s="92">
        <f xml:space="preserve"> Time!AE$33</f>
        <v>2043</v>
      </c>
      <c r="AF4" s="92">
        <f xml:space="preserve"> Time!AF$33</f>
        <v>2044</v>
      </c>
      <c r="AG4" s="92">
        <f xml:space="preserve"> Time!AG$33</f>
        <v>2045</v>
      </c>
      <c r="AH4" s="92">
        <f xml:space="preserve"> Time!AH$33</f>
        <v>2046</v>
      </c>
      <c r="AI4" s="92">
        <f xml:space="preserve"> Time!AI$33</f>
        <v>2047</v>
      </c>
      <c r="AJ4" s="92">
        <f xml:space="preserve"> Time!AJ$33</f>
        <v>2048</v>
      </c>
      <c r="AK4" s="92">
        <f xml:space="preserve"> Time!AK$33</f>
        <v>2049</v>
      </c>
      <c r="AL4" s="92">
        <f xml:space="preserve"> Time!AL$33</f>
        <v>2050</v>
      </c>
      <c r="AM4" s="92">
        <f xml:space="preserve"> Time!AM$33</f>
        <v>2051</v>
      </c>
      <c r="AN4" s="92">
        <f xml:space="preserve"> Time!AN$33</f>
        <v>2052</v>
      </c>
      <c r="AO4" s="92">
        <f xml:space="preserve"> Time!AO$33</f>
        <v>2053</v>
      </c>
      <c r="AP4" s="92">
        <f xml:space="preserve"> Time!AP$33</f>
        <v>2054</v>
      </c>
      <c r="AQ4" s="92">
        <f xml:space="preserve"> Time!AQ$33</f>
        <v>2055</v>
      </c>
      <c r="AR4" s="92">
        <f xml:space="preserve"> Time!AR$33</f>
        <v>2056</v>
      </c>
      <c r="AS4" s="92">
        <f xml:space="preserve"> Time!AS$33</f>
        <v>2057</v>
      </c>
      <c r="AT4" s="92">
        <f xml:space="preserve"> Time!AT$33</f>
        <v>2058</v>
      </c>
      <c r="AU4" s="92">
        <f xml:space="preserve"> Time!AU$33</f>
        <v>2059</v>
      </c>
      <c r="AV4" s="92">
        <f xml:space="preserve"> Time!AV$33</f>
        <v>2060</v>
      </c>
      <c r="AW4" s="92">
        <f xml:space="preserve"> Time!AW$33</f>
        <v>2061</v>
      </c>
      <c r="AX4" s="92">
        <f xml:space="preserve"> Time!AX$33</f>
        <v>2062</v>
      </c>
      <c r="AY4" s="92">
        <f xml:space="preserve"> Time!AY$33</f>
        <v>2063</v>
      </c>
      <c r="AZ4" s="92">
        <f xml:space="preserve"> Time!AZ$33</f>
        <v>2064</v>
      </c>
      <c r="BA4" s="92">
        <f xml:space="preserve"> Time!BA$33</f>
        <v>2065</v>
      </c>
      <c r="BB4" s="92">
        <f xml:space="preserve"> Time!BB$33</f>
        <v>2066</v>
      </c>
      <c r="BC4" s="92">
        <f xml:space="preserve"> Time!BC$33</f>
        <v>2067</v>
      </c>
      <c r="BD4" s="92">
        <f xml:space="preserve"> Time!BD$33</f>
        <v>2068</v>
      </c>
      <c r="BE4" s="92">
        <f xml:space="preserve"> Time!BE$33</f>
        <v>2069</v>
      </c>
      <c r="BF4" s="92">
        <f xml:space="preserve"> Time!BF$33</f>
        <v>2070</v>
      </c>
      <c r="BG4" s="92">
        <f xml:space="preserve"> Time!BG$33</f>
        <v>2071</v>
      </c>
      <c r="BH4" s="92">
        <f xml:space="preserve"> Time!BH$33</f>
        <v>2072</v>
      </c>
      <c r="BI4" s="92">
        <f xml:space="preserve"> Time!BI$33</f>
        <v>2073</v>
      </c>
      <c r="BJ4" s="92">
        <f xml:space="preserve"> Time!BJ$33</f>
        <v>2074</v>
      </c>
      <c r="BK4" s="92">
        <f xml:space="preserve"> Time!BK$33</f>
        <v>2075</v>
      </c>
      <c r="BL4" s="92">
        <f xml:space="preserve"> Time!BL$33</f>
        <v>2076</v>
      </c>
      <c r="BM4" s="92">
        <f xml:space="preserve"> Time!BM$33</f>
        <v>2077</v>
      </c>
      <c r="BN4" s="92">
        <f xml:space="preserve"> Time!BN$33</f>
        <v>2078</v>
      </c>
      <c r="BO4" s="92">
        <f xml:space="preserve"> Time!BO$33</f>
        <v>2079</v>
      </c>
      <c r="BP4" s="92">
        <f xml:space="preserve"> Time!BP$33</f>
        <v>2080</v>
      </c>
      <c r="BQ4" s="92">
        <f xml:space="preserve"> Time!BQ$33</f>
        <v>2081</v>
      </c>
      <c r="BR4" s="92">
        <f xml:space="preserve"> Time!BR$33</f>
        <v>2082</v>
      </c>
      <c r="BS4" s="92">
        <f xml:space="preserve"> Time!BS$33</f>
        <v>2083</v>
      </c>
      <c r="BT4" s="92">
        <f xml:space="preserve"> Time!BT$33</f>
        <v>2084</v>
      </c>
      <c r="BU4" s="92">
        <f xml:space="preserve"> Time!BU$33</f>
        <v>2085</v>
      </c>
      <c r="BV4" s="92">
        <f xml:space="preserve"> Time!BV$33</f>
        <v>2086</v>
      </c>
      <c r="BW4" s="92">
        <f xml:space="preserve"> Time!BW$33</f>
        <v>2087</v>
      </c>
      <c r="BX4" s="92">
        <f xml:space="preserve"> Time!BX$33</f>
        <v>2088</v>
      </c>
      <c r="BY4" s="92">
        <f xml:space="preserve"> Time!BY$33</f>
        <v>2089</v>
      </c>
      <c r="BZ4" s="92">
        <f xml:space="preserve"> Time!BZ$33</f>
        <v>2090</v>
      </c>
      <c r="CA4" s="92">
        <f xml:space="preserve"> Time!CA$33</f>
        <v>2091</v>
      </c>
    </row>
    <row r="5" spans="1:79">
      <c r="E5" s="4" t="str">
        <f xml:space="preserve"> Time!E$10</f>
        <v>Model column counter</v>
      </c>
      <c r="F5" s="9" t="s">
        <v>25</v>
      </c>
      <c r="G5" s="9" t="s">
        <v>23</v>
      </c>
      <c r="H5" s="9" t="s">
        <v>24</v>
      </c>
      <c r="J5" s="4">
        <f xml:space="preserve"> Time!J$10</f>
        <v>1</v>
      </c>
      <c r="K5" s="4">
        <f xml:space="preserve"> Time!K$10</f>
        <v>2</v>
      </c>
      <c r="L5" s="4">
        <f xml:space="preserve"> Time!L$10</f>
        <v>3</v>
      </c>
      <c r="M5" s="4">
        <f xml:space="preserve"> Time!M$10</f>
        <v>4</v>
      </c>
      <c r="N5" s="4">
        <f xml:space="preserve"> Time!N$10</f>
        <v>5</v>
      </c>
      <c r="O5" s="4">
        <f xml:space="preserve"> Time!O$10</f>
        <v>6</v>
      </c>
      <c r="P5" s="4">
        <f xml:space="preserve"> Time!P$10</f>
        <v>7</v>
      </c>
      <c r="Q5" s="4">
        <f xml:space="preserve"> Time!Q$10</f>
        <v>8</v>
      </c>
      <c r="R5" s="4">
        <f xml:space="preserve"> Time!R$10</f>
        <v>9</v>
      </c>
      <c r="S5" s="4">
        <f xml:space="preserve"> Time!S$10</f>
        <v>10</v>
      </c>
      <c r="T5" s="4">
        <f xml:space="preserve"> Time!T$10</f>
        <v>11</v>
      </c>
      <c r="U5" s="4">
        <f xml:space="preserve"> Time!U$10</f>
        <v>12</v>
      </c>
      <c r="V5" s="4">
        <f xml:space="preserve"> Time!V$10</f>
        <v>13</v>
      </c>
      <c r="W5" s="4">
        <f xml:space="preserve"> Time!W$10</f>
        <v>14</v>
      </c>
      <c r="X5" s="4">
        <f xml:space="preserve"> Time!X$10</f>
        <v>15</v>
      </c>
      <c r="Y5" s="4">
        <f xml:space="preserve"> Time!Y$10</f>
        <v>16</v>
      </c>
      <c r="Z5" s="4">
        <f xml:space="preserve"> Time!Z$10</f>
        <v>17</v>
      </c>
      <c r="AA5" s="4">
        <f xml:space="preserve"> Time!AA$10</f>
        <v>18</v>
      </c>
      <c r="AB5" s="4">
        <f xml:space="preserve"> Time!AB$10</f>
        <v>19</v>
      </c>
      <c r="AC5" s="4">
        <f xml:space="preserve"> Time!AC$10</f>
        <v>20</v>
      </c>
      <c r="AD5" s="4">
        <f xml:space="preserve"> Time!AD$10</f>
        <v>21</v>
      </c>
      <c r="AE5" s="4">
        <f xml:space="preserve"> Time!AE$10</f>
        <v>22</v>
      </c>
      <c r="AF5" s="4">
        <f xml:space="preserve"> Time!AF$10</f>
        <v>23</v>
      </c>
      <c r="AG5" s="4">
        <f xml:space="preserve"> Time!AG$10</f>
        <v>24</v>
      </c>
      <c r="AH5" s="4">
        <f xml:space="preserve"> Time!AH$10</f>
        <v>25</v>
      </c>
      <c r="AI5" s="4">
        <f xml:space="preserve"> Time!AI$10</f>
        <v>26</v>
      </c>
      <c r="AJ5" s="4">
        <f xml:space="preserve"> Time!AJ$10</f>
        <v>27</v>
      </c>
      <c r="AK5" s="4">
        <f xml:space="preserve"> Time!AK$10</f>
        <v>28</v>
      </c>
      <c r="AL5" s="4">
        <f xml:space="preserve"> Time!AL$10</f>
        <v>29</v>
      </c>
      <c r="AM5" s="4">
        <f xml:space="preserve"> Time!AM$10</f>
        <v>30</v>
      </c>
      <c r="AN5" s="4">
        <f xml:space="preserve"> Time!AN$10</f>
        <v>31</v>
      </c>
      <c r="AO5" s="4">
        <f xml:space="preserve"> Time!AO$10</f>
        <v>32</v>
      </c>
      <c r="AP5" s="4">
        <f xml:space="preserve"> Time!AP$10</f>
        <v>33</v>
      </c>
      <c r="AQ5" s="4">
        <f xml:space="preserve"> Time!AQ$10</f>
        <v>34</v>
      </c>
      <c r="AR5" s="4">
        <f xml:space="preserve"> Time!AR$10</f>
        <v>35</v>
      </c>
      <c r="AS5" s="4">
        <f xml:space="preserve"> Time!AS$10</f>
        <v>36</v>
      </c>
      <c r="AT5" s="4">
        <f xml:space="preserve"> Time!AT$10</f>
        <v>37</v>
      </c>
      <c r="AU5" s="4">
        <f xml:space="preserve"> Time!AU$10</f>
        <v>38</v>
      </c>
      <c r="AV5" s="4">
        <f xml:space="preserve"> Time!AV$10</f>
        <v>39</v>
      </c>
      <c r="AW5" s="4">
        <f xml:space="preserve"> Time!AW$10</f>
        <v>40</v>
      </c>
      <c r="AX5" s="4">
        <f xml:space="preserve"> Time!AX$10</f>
        <v>41</v>
      </c>
      <c r="AY5" s="4">
        <f xml:space="preserve"> Time!AY$10</f>
        <v>42</v>
      </c>
      <c r="AZ5" s="4">
        <f xml:space="preserve"> Time!AZ$10</f>
        <v>43</v>
      </c>
      <c r="BA5" s="4">
        <f xml:space="preserve"> Time!BA$10</f>
        <v>44</v>
      </c>
      <c r="BB5" s="4">
        <f xml:space="preserve"> Time!BB$10</f>
        <v>45</v>
      </c>
      <c r="BC5" s="4">
        <f xml:space="preserve"> Time!BC$10</f>
        <v>46</v>
      </c>
      <c r="BD5" s="4">
        <f xml:space="preserve"> Time!BD$10</f>
        <v>47</v>
      </c>
      <c r="BE5" s="4">
        <f xml:space="preserve"> Time!BE$10</f>
        <v>48</v>
      </c>
      <c r="BF5" s="4">
        <f xml:space="preserve"> Time!BF$10</f>
        <v>49</v>
      </c>
      <c r="BG5" s="4">
        <f xml:space="preserve"> Time!BG$10</f>
        <v>50</v>
      </c>
      <c r="BH5" s="4">
        <f xml:space="preserve"> Time!BH$10</f>
        <v>51</v>
      </c>
      <c r="BI5" s="4">
        <f xml:space="preserve"> Time!BI$10</f>
        <v>52</v>
      </c>
      <c r="BJ5" s="4">
        <f xml:space="preserve"> Time!BJ$10</f>
        <v>53</v>
      </c>
      <c r="BK5" s="4">
        <f xml:space="preserve"> Time!BK$10</f>
        <v>54</v>
      </c>
      <c r="BL5" s="4">
        <f xml:space="preserve"> Time!BL$10</f>
        <v>55</v>
      </c>
      <c r="BM5" s="4">
        <f xml:space="preserve"> Time!BM$10</f>
        <v>56</v>
      </c>
      <c r="BN5" s="4">
        <f xml:space="preserve"> Time!BN$10</f>
        <v>57</v>
      </c>
      <c r="BO5" s="4">
        <f xml:space="preserve"> Time!BO$10</f>
        <v>58</v>
      </c>
      <c r="BP5" s="4">
        <f xml:space="preserve"> Time!BP$10</f>
        <v>59</v>
      </c>
      <c r="BQ5" s="4">
        <f xml:space="preserve"> Time!BQ$10</f>
        <v>60</v>
      </c>
      <c r="BR5" s="4">
        <f xml:space="preserve"> Time!BR$10</f>
        <v>61</v>
      </c>
      <c r="BS5" s="4">
        <f xml:space="preserve"> Time!BS$10</f>
        <v>62</v>
      </c>
      <c r="BT5" s="4">
        <f xml:space="preserve"> Time!BT$10</f>
        <v>63</v>
      </c>
      <c r="BU5" s="4">
        <f xml:space="preserve"> Time!BU$10</f>
        <v>64</v>
      </c>
      <c r="BV5" s="4">
        <f xml:space="preserve"> Time!BV$10</f>
        <v>65</v>
      </c>
      <c r="BW5" s="4">
        <f xml:space="preserve"> Time!BW$10</f>
        <v>66</v>
      </c>
      <c r="BX5" s="4">
        <f xml:space="preserve"> Time!BX$10</f>
        <v>67</v>
      </c>
      <c r="BY5" s="4">
        <f xml:space="preserve"> Time!BY$10</f>
        <v>68</v>
      </c>
      <c r="BZ5" s="4">
        <f xml:space="preserve"> Time!BZ$10</f>
        <v>69</v>
      </c>
      <c r="CA5" s="4">
        <f xml:space="preserve"> Time!CA$10</f>
        <v>70</v>
      </c>
    </row>
    <row r="7" spans="1:79">
      <c r="A7" s="9" t="s">
        <v>46</v>
      </c>
    </row>
    <row r="9" spans="1:79">
      <c r="B9" s="1" t="s">
        <v>414</v>
      </c>
    </row>
    <row r="10" spans="1:79">
      <c r="E10" s="390" t="str">
        <f xml:space="preserve"> Input!E$151</f>
        <v>Equity share of required funding</v>
      </c>
      <c r="F10" s="390">
        <f xml:space="preserve"> Input!F$151</f>
        <v>0.45</v>
      </c>
      <c r="G10" s="390" t="str">
        <f xml:space="preserve"> Input!G$151</f>
        <v>% equity</v>
      </c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/>
      <c r="BU10" s="390"/>
      <c r="BV10" s="390"/>
      <c r="BW10" s="390"/>
      <c r="BX10" s="390"/>
      <c r="BY10" s="390"/>
      <c r="BZ10" s="390"/>
      <c r="CA10" s="390"/>
    </row>
    <row r="11" spans="1:79" s="46" customFormat="1">
      <c r="A11" s="1"/>
      <c r="B11" s="1"/>
      <c r="C11" s="51"/>
      <c r="D11" s="123"/>
      <c r="E11" s="349" t="str">
        <f xml:space="preserve"> Capex!E$96</f>
        <v>Capital expenditure POS</v>
      </c>
      <c r="F11" s="349">
        <f xml:space="preserve"> Capex!F$96</f>
        <v>0</v>
      </c>
      <c r="G11" s="349" t="str">
        <f xml:space="preserve"> Capex!G$96</f>
        <v>£ MM</v>
      </c>
      <c r="H11" s="349">
        <f xml:space="preserve"> Capex!H$96</f>
        <v>521.27083333333326</v>
      </c>
      <c r="I11" s="349">
        <f xml:space="preserve"> Capex!I$96</f>
        <v>0</v>
      </c>
      <c r="J11" s="349">
        <f xml:space="preserve"> Capex!J$96</f>
        <v>0</v>
      </c>
      <c r="K11" s="349">
        <f xml:space="preserve"> Capex!K$96</f>
        <v>0</v>
      </c>
      <c r="L11" s="349">
        <f xml:space="preserve"> Capex!L$96</f>
        <v>0</v>
      </c>
      <c r="M11" s="349">
        <f xml:space="preserve"> Capex!M$96</f>
        <v>0</v>
      </c>
      <c r="N11" s="349">
        <f xml:space="preserve"> Capex!N$96</f>
        <v>0</v>
      </c>
      <c r="O11" s="349">
        <f xml:space="preserve"> Capex!O$96</f>
        <v>173.51598719186759</v>
      </c>
      <c r="P11" s="349">
        <f xml:space="preserve"> Capex!P$96</f>
        <v>173.87742307073282</v>
      </c>
      <c r="Q11" s="349">
        <f xml:space="preserve"> Capex!Q$96</f>
        <v>173.87742307073285</v>
      </c>
      <c r="R11" s="349">
        <f xml:space="preserve"> Capex!R$96</f>
        <v>0</v>
      </c>
      <c r="S11" s="349">
        <f xml:space="preserve"> Capex!S$96</f>
        <v>0</v>
      </c>
      <c r="T11" s="349">
        <f xml:space="preserve"> Capex!T$96</f>
        <v>0</v>
      </c>
      <c r="U11" s="349">
        <f xml:space="preserve"> Capex!U$96</f>
        <v>0</v>
      </c>
      <c r="V11" s="349">
        <f xml:space="preserve"> Capex!V$96</f>
        <v>0</v>
      </c>
      <c r="W11" s="349">
        <f xml:space="preserve"> Capex!W$96</f>
        <v>0</v>
      </c>
      <c r="X11" s="349">
        <f xml:space="preserve"> Capex!X$96</f>
        <v>0</v>
      </c>
      <c r="Y11" s="349">
        <f xml:space="preserve"> Capex!Y$96</f>
        <v>0</v>
      </c>
      <c r="Z11" s="349">
        <f xml:space="preserve"> Capex!Z$96</f>
        <v>0</v>
      </c>
      <c r="AA11" s="349">
        <f xml:space="preserve"> Capex!AA$96</f>
        <v>0</v>
      </c>
      <c r="AB11" s="349">
        <f xml:space="preserve"> Capex!AB$96</f>
        <v>0</v>
      </c>
      <c r="AC11" s="349">
        <f xml:space="preserve"> Capex!AC$96</f>
        <v>0</v>
      </c>
      <c r="AD11" s="349">
        <f xml:space="preserve"> Capex!AD$96</f>
        <v>0</v>
      </c>
      <c r="AE11" s="349">
        <f xml:space="preserve"> Capex!AE$96</f>
        <v>0</v>
      </c>
      <c r="AF11" s="349">
        <f xml:space="preserve"> Capex!AF$96</f>
        <v>0</v>
      </c>
      <c r="AG11" s="349">
        <f xml:space="preserve"> Capex!AG$96</f>
        <v>0</v>
      </c>
      <c r="AH11" s="349">
        <f xml:space="preserve"> Capex!AH$96</f>
        <v>0</v>
      </c>
      <c r="AI11" s="349">
        <f xml:space="preserve"> Capex!AI$96</f>
        <v>0</v>
      </c>
      <c r="AJ11" s="349">
        <f xml:space="preserve"> Capex!AJ$96</f>
        <v>0</v>
      </c>
      <c r="AK11" s="349">
        <f xml:space="preserve"> Capex!AK$96</f>
        <v>0</v>
      </c>
      <c r="AL11" s="349">
        <f xml:space="preserve"> Capex!AL$96</f>
        <v>0</v>
      </c>
      <c r="AM11" s="349">
        <f xml:space="preserve"> Capex!AM$96</f>
        <v>0</v>
      </c>
      <c r="AN11" s="349">
        <f xml:space="preserve"> Capex!AN$96</f>
        <v>0</v>
      </c>
      <c r="AO11" s="349">
        <f xml:space="preserve"> Capex!AO$96</f>
        <v>0</v>
      </c>
      <c r="AP11" s="349">
        <f xml:space="preserve"> Capex!AP$96</f>
        <v>0</v>
      </c>
      <c r="AQ11" s="349">
        <f xml:space="preserve"> Capex!AQ$96</f>
        <v>0</v>
      </c>
      <c r="AR11" s="349">
        <f xml:space="preserve"> Capex!AR$96</f>
        <v>0</v>
      </c>
      <c r="AS11" s="349">
        <f xml:space="preserve"> Capex!AS$96</f>
        <v>0</v>
      </c>
      <c r="AT11" s="349">
        <f xml:space="preserve"> Capex!AT$96</f>
        <v>0</v>
      </c>
      <c r="AU11" s="349">
        <f xml:space="preserve"> Capex!AU$96</f>
        <v>0</v>
      </c>
      <c r="AV11" s="349">
        <f xml:space="preserve"> Capex!AV$96</f>
        <v>0</v>
      </c>
      <c r="AW11" s="349">
        <f xml:space="preserve"> Capex!AW$96</f>
        <v>0</v>
      </c>
      <c r="AX11" s="349">
        <f xml:space="preserve"> Capex!AX$96</f>
        <v>0</v>
      </c>
      <c r="AY11" s="349">
        <f xml:space="preserve"> Capex!AY$96</f>
        <v>0</v>
      </c>
      <c r="AZ11" s="349">
        <f xml:space="preserve"> Capex!AZ$96</f>
        <v>0</v>
      </c>
      <c r="BA11" s="349">
        <f xml:space="preserve"> Capex!BA$96</f>
        <v>0</v>
      </c>
      <c r="BB11" s="349">
        <f xml:space="preserve"> Capex!BB$96</f>
        <v>0</v>
      </c>
      <c r="BC11" s="349">
        <f xml:space="preserve"> Capex!BC$96</f>
        <v>0</v>
      </c>
      <c r="BD11" s="349">
        <f xml:space="preserve"> Capex!BD$96</f>
        <v>0</v>
      </c>
      <c r="BE11" s="349">
        <f xml:space="preserve"> Capex!BE$96</f>
        <v>0</v>
      </c>
      <c r="BF11" s="349">
        <f xml:space="preserve"> Capex!BF$96</f>
        <v>0</v>
      </c>
      <c r="BG11" s="349">
        <f xml:space="preserve"> Capex!BG$96</f>
        <v>0</v>
      </c>
      <c r="BH11" s="349">
        <f xml:space="preserve"> Capex!BH$96</f>
        <v>0</v>
      </c>
      <c r="BI11" s="349">
        <f xml:space="preserve"> Capex!BI$96</f>
        <v>0</v>
      </c>
      <c r="BJ11" s="349">
        <f xml:space="preserve"> Capex!BJ$96</f>
        <v>0</v>
      </c>
      <c r="BK11" s="349">
        <f xml:space="preserve"> Capex!BK$96</f>
        <v>0</v>
      </c>
      <c r="BL11" s="349">
        <f xml:space="preserve"> Capex!BL$96</f>
        <v>0</v>
      </c>
      <c r="BM11" s="349">
        <f xml:space="preserve"> Capex!BM$96</f>
        <v>0</v>
      </c>
      <c r="BN11" s="349">
        <f xml:space="preserve"> Capex!BN$96</f>
        <v>0</v>
      </c>
      <c r="BO11" s="349">
        <f xml:space="preserve"> Capex!BO$96</f>
        <v>0</v>
      </c>
      <c r="BP11" s="349">
        <f xml:space="preserve"> Capex!BP$96</f>
        <v>0</v>
      </c>
      <c r="BQ11" s="349">
        <f xml:space="preserve"> Capex!BQ$96</f>
        <v>0</v>
      </c>
      <c r="BR11" s="349">
        <f xml:space="preserve"> Capex!BR$96</f>
        <v>0</v>
      </c>
      <c r="BS11" s="349">
        <f xml:space="preserve"> Capex!BS$96</f>
        <v>0</v>
      </c>
      <c r="BT11" s="349">
        <f xml:space="preserve"> Capex!BT$96</f>
        <v>0</v>
      </c>
      <c r="BU11" s="349">
        <f xml:space="preserve"> Capex!BU$96</f>
        <v>0</v>
      </c>
      <c r="BV11" s="349">
        <f xml:space="preserve"> Capex!BV$96</f>
        <v>0</v>
      </c>
      <c r="BW11" s="349">
        <f xml:space="preserve"> Capex!BW$96</f>
        <v>0</v>
      </c>
      <c r="BX11" s="349">
        <f xml:space="preserve"> Capex!BX$96</f>
        <v>0</v>
      </c>
      <c r="BY11" s="349">
        <f xml:space="preserve"> Capex!BY$96</f>
        <v>0</v>
      </c>
      <c r="BZ11" s="349">
        <f xml:space="preserve"> Capex!BZ$96</f>
        <v>0</v>
      </c>
      <c r="CA11" s="349">
        <f xml:space="preserve"> Capex!CA$96</f>
        <v>0</v>
      </c>
    </row>
    <row r="12" spans="1:79" s="270" customFormat="1">
      <c r="A12" s="243"/>
      <c r="B12" s="243"/>
      <c r="C12" s="244"/>
      <c r="D12" s="269"/>
      <c r="E12" s="746" t="s">
        <v>413</v>
      </c>
      <c r="F12" s="391"/>
      <c r="G12" s="746" t="s">
        <v>560</v>
      </c>
      <c r="H12" s="746">
        <f xml:space="preserve"> SUM(J12:CA12)</f>
        <v>234.57187499999998</v>
      </c>
      <c r="I12" s="391"/>
      <c r="J12" s="746">
        <f t="shared" ref="J12:AO12" si="0" xml:space="preserve"> $F10 * J11</f>
        <v>0</v>
      </c>
      <c r="K12" s="746">
        <f t="shared" si="0"/>
        <v>0</v>
      </c>
      <c r="L12" s="746">
        <f t="shared" si="0"/>
        <v>0</v>
      </c>
      <c r="M12" s="746">
        <f t="shared" si="0"/>
        <v>0</v>
      </c>
      <c r="N12" s="746">
        <f t="shared" si="0"/>
        <v>0</v>
      </c>
      <c r="O12" s="746">
        <f t="shared" si="0"/>
        <v>78.082194236340413</v>
      </c>
      <c r="P12" s="746">
        <f t="shared" si="0"/>
        <v>78.244840381829775</v>
      </c>
      <c r="Q12" s="746">
        <f t="shared" si="0"/>
        <v>78.244840381829789</v>
      </c>
      <c r="R12" s="746">
        <f t="shared" si="0"/>
        <v>0</v>
      </c>
      <c r="S12" s="746">
        <f t="shared" si="0"/>
        <v>0</v>
      </c>
      <c r="T12" s="746">
        <f t="shared" si="0"/>
        <v>0</v>
      </c>
      <c r="U12" s="746">
        <f t="shared" si="0"/>
        <v>0</v>
      </c>
      <c r="V12" s="746">
        <f t="shared" si="0"/>
        <v>0</v>
      </c>
      <c r="W12" s="746">
        <f t="shared" si="0"/>
        <v>0</v>
      </c>
      <c r="X12" s="746">
        <f t="shared" si="0"/>
        <v>0</v>
      </c>
      <c r="Y12" s="746">
        <f t="shared" si="0"/>
        <v>0</v>
      </c>
      <c r="Z12" s="746">
        <f t="shared" si="0"/>
        <v>0</v>
      </c>
      <c r="AA12" s="746">
        <f t="shared" si="0"/>
        <v>0</v>
      </c>
      <c r="AB12" s="746">
        <f t="shared" si="0"/>
        <v>0</v>
      </c>
      <c r="AC12" s="746">
        <f t="shared" si="0"/>
        <v>0</v>
      </c>
      <c r="AD12" s="746">
        <f t="shared" si="0"/>
        <v>0</v>
      </c>
      <c r="AE12" s="746">
        <f t="shared" si="0"/>
        <v>0</v>
      </c>
      <c r="AF12" s="746">
        <f t="shared" si="0"/>
        <v>0</v>
      </c>
      <c r="AG12" s="746">
        <f t="shared" si="0"/>
        <v>0</v>
      </c>
      <c r="AH12" s="746">
        <f t="shared" si="0"/>
        <v>0</v>
      </c>
      <c r="AI12" s="746">
        <f t="shared" si="0"/>
        <v>0</v>
      </c>
      <c r="AJ12" s="746">
        <f t="shared" si="0"/>
        <v>0</v>
      </c>
      <c r="AK12" s="746">
        <f t="shared" si="0"/>
        <v>0</v>
      </c>
      <c r="AL12" s="746">
        <f t="shared" si="0"/>
        <v>0</v>
      </c>
      <c r="AM12" s="746">
        <f t="shared" si="0"/>
        <v>0</v>
      </c>
      <c r="AN12" s="746">
        <f t="shared" si="0"/>
        <v>0</v>
      </c>
      <c r="AO12" s="746">
        <f t="shared" si="0"/>
        <v>0</v>
      </c>
      <c r="AP12" s="746">
        <f t="shared" ref="AP12:BU12" si="1" xml:space="preserve"> $F10 * AP11</f>
        <v>0</v>
      </c>
      <c r="AQ12" s="746">
        <f t="shared" si="1"/>
        <v>0</v>
      </c>
      <c r="AR12" s="746">
        <f t="shared" si="1"/>
        <v>0</v>
      </c>
      <c r="AS12" s="746">
        <f t="shared" si="1"/>
        <v>0</v>
      </c>
      <c r="AT12" s="746">
        <f t="shared" si="1"/>
        <v>0</v>
      </c>
      <c r="AU12" s="746">
        <f t="shared" si="1"/>
        <v>0</v>
      </c>
      <c r="AV12" s="746">
        <f t="shared" si="1"/>
        <v>0</v>
      </c>
      <c r="AW12" s="746">
        <f t="shared" si="1"/>
        <v>0</v>
      </c>
      <c r="AX12" s="746">
        <f t="shared" si="1"/>
        <v>0</v>
      </c>
      <c r="AY12" s="746">
        <f t="shared" si="1"/>
        <v>0</v>
      </c>
      <c r="AZ12" s="746">
        <f t="shared" si="1"/>
        <v>0</v>
      </c>
      <c r="BA12" s="746">
        <f t="shared" si="1"/>
        <v>0</v>
      </c>
      <c r="BB12" s="746">
        <f t="shared" si="1"/>
        <v>0</v>
      </c>
      <c r="BC12" s="746">
        <f t="shared" si="1"/>
        <v>0</v>
      </c>
      <c r="BD12" s="746">
        <f t="shared" si="1"/>
        <v>0</v>
      </c>
      <c r="BE12" s="746">
        <f t="shared" si="1"/>
        <v>0</v>
      </c>
      <c r="BF12" s="746">
        <f t="shared" si="1"/>
        <v>0</v>
      </c>
      <c r="BG12" s="746">
        <f t="shared" si="1"/>
        <v>0</v>
      </c>
      <c r="BH12" s="746">
        <f t="shared" si="1"/>
        <v>0</v>
      </c>
      <c r="BI12" s="746">
        <f t="shared" si="1"/>
        <v>0</v>
      </c>
      <c r="BJ12" s="746">
        <f t="shared" si="1"/>
        <v>0</v>
      </c>
      <c r="BK12" s="746">
        <f t="shared" si="1"/>
        <v>0</v>
      </c>
      <c r="BL12" s="746">
        <f t="shared" si="1"/>
        <v>0</v>
      </c>
      <c r="BM12" s="746">
        <f t="shared" si="1"/>
        <v>0</v>
      </c>
      <c r="BN12" s="746">
        <f t="shared" si="1"/>
        <v>0</v>
      </c>
      <c r="BO12" s="746">
        <f t="shared" si="1"/>
        <v>0</v>
      </c>
      <c r="BP12" s="746">
        <f t="shared" si="1"/>
        <v>0</v>
      </c>
      <c r="BQ12" s="746">
        <f t="shared" si="1"/>
        <v>0</v>
      </c>
      <c r="BR12" s="746">
        <f t="shared" si="1"/>
        <v>0</v>
      </c>
      <c r="BS12" s="746">
        <f t="shared" si="1"/>
        <v>0</v>
      </c>
      <c r="BT12" s="746">
        <f t="shared" si="1"/>
        <v>0</v>
      </c>
      <c r="BU12" s="746">
        <f t="shared" si="1"/>
        <v>0</v>
      </c>
      <c r="BV12" s="746">
        <f t="shared" ref="BV12:CA12" si="2" xml:space="preserve"> $F10 * BV11</f>
        <v>0</v>
      </c>
      <c r="BW12" s="746">
        <f t="shared" si="2"/>
        <v>0</v>
      </c>
      <c r="BX12" s="746">
        <f t="shared" si="2"/>
        <v>0</v>
      </c>
      <c r="BY12" s="746">
        <f t="shared" si="2"/>
        <v>0</v>
      </c>
      <c r="BZ12" s="746">
        <f t="shared" si="2"/>
        <v>0</v>
      </c>
      <c r="CA12" s="746">
        <f t="shared" si="2"/>
        <v>0</v>
      </c>
    </row>
    <row r="13" spans="1:79" s="46" customFormat="1">
      <c r="A13" s="1"/>
      <c r="B13" s="1"/>
      <c r="C13" s="51"/>
      <c r="D13" s="123"/>
      <c r="E13" s="349"/>
      <c r="F13" s="386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</row>
    <row r="14" spans="1:79">
      <c r="B14" s="1" t="s">
        <v>181</v>
      </c>
    </row>
    <row r="15" spans="1:79" s="46" customFormat="1">
      <c r="A15" s="1"/>
      <c r="B15" s="1"/>
      <c r="C15" s="51"/>
      <c r="D15" s="123"/>
      <c r="E15" s="268" t="str">
        <f xml:space="preserve"> E$21</f>
        <v>Share capital balance BEG</v>
      </c>
      <c r="F15" s="268">
        <f t="shared" ref="F15:BQ15" si="3" xml:space="preserve"> F$21</f>
        <v>0</v>
      </c>
      <c r="G15" s="268" t="str">
        <f t="shared" si="3"/>
        <v>£ MM</v>
      </c>
      <c r="H15" s="268">
        <f t="shared" si="3"/>
        <v>0</v>
      </c>
      <c r="I15" s="268">
        <f t="shared" si="3"/>
        <v>0</v>
      </c>
      <c r="J15" s="268">
        <f t="shared" si="3"/>
        <v>0</v>
      </c>
      <c r="K15" s="268">
        <f t="shared" si="3"/>
        <v>0</v>
      </c>
      <c r="L15" s="268">
        <f t="shared" si="3"/>
        <v>0</v>
      </c>
      <c r="M15" s="268">
        <f t="shared" si="3"/>
        <v>0</v>
      </c>
      <c r="N15" s="268">
        <f t="shared" si="3"/>
        <v>0</v>
      </c>
      <c r="O15" s="268">
        <f t="shared" si="3"/>
        <v>0</v>
      </c>
      <c r="P15" s="268">
        <f t="shared" si="3"/>
        <v>78.082194236340413</v>
      </c>
      <c r="Q15" s="268">
        <f t="shared" si="3"/>
        <v>156.32703461817019</v>
      </c>
      <c r="R15" s="268">
        <f t="shared" si="3"/>
        <v>234.57187499999998</v>
      </c>
      <c r="S15" s="268">
        <f t="shared" si="3"/>
        <v>234.57187499999998</v>
      </c>
      <c r="T15" s="268">
        <f t="shared" si="3"/>
        <v>234.57187499999998</v>
      </c>
      <c r="U15" s="268">
        <f t="shared" si="3"/>
        <v>234.57187499999998</v>
      </c>
      <c r="V15" s="268">
        <f t="shared" si="3"/>
        <v>234.57187499999998</v>
      </c>
      <c r="W15" s="268">
        <f t="shared" si="3"/>
        <v>234.57187499999998</v>
      </c>
      <c r="X15" s="268">
        <f t="shared" si="3"/>
        <v>234.57187499999998</v>
      </c>
      <c r="Y15" s="268">
        <f t="shared" si="3"/>
        <v>234.57187499999998</v>
      </c>
      <c r="Z15" s="268">
        <f t="shared" si="3"/>
        <v>234.57187499999998</v>
      </c>
      <c r="AA15" s="268">
        <f t="shared" si="3"/>
        <v>234.57187499999998</v>
      </c>
      <c r="AB15" s="268">
        <f t="shared" si="3"/>
        <v>234.57187499999998</v>
      </c>
      <c r="AC15" s="268">
        <f t="shared" si="3"/>
        <v>234.57187499999998</v>
      </c>
      <c r="AD15" s="268">
        <f t="shared" si="3"/>
        <v>234.57187499999998</v>
      </c>
      <c r="AE15" s="268">
        <f t="shared" si="3"/>
        <v>234.57187499999998</v>
      </c>
      <c r="AF15" s="268">
        <f t="shared" si="3"/>
        <v>234.57187499999998</v>
      </c>
      <c r="AG15" s="268">
        <f t="shared" si="3"/>
        <v>234.57187499999998</v>
      </c>
      <c r="AH15" s="268">
        <f t="shared" si="3"/>
        <v>234.57187499999998</v>
      </c>
      <c r="AI15" s="268">
        <f t="shared" si="3"/>
        <v>234.57187499999998</v>
      </c>
      <c r="AJ15" s="268">
        <f t="shared" si="3"/>
        <v>234.57187499999998</v>
      </c>
      <c r="AK15" s="268">
        <f t="shared" si="3"/>
        <v>234.57187499999998</v>
      </c>
      <c r="AL15" s="268">
        <f t="shared" si="3"/>
        <v>0</v>
      </c>
      <c r="AM15" s="268">
        <f t="shared" si="3"/>
        <v>0</v>
      </c>
      <c r="AN15" s="268">
        <f t="shared" si="3"/>
        <v>0</v>
      </c>
      <c r="AO15" s="268">
        <f t="shared" si="3"/>
        <v>0</v>
      </c>
      <c r="AP15" s="268">
        <f t="shared" si="3"/>
        <v>0</v>
      </c>
      <c r="AQ15" s="268">
        <f t="shared" si="3"/>
        <v>0</v>
      </c>
      <c r="AR15" s="268">
        <f t="shared" si="3"/>
        <v>0</v>
      </c>
      <c r="AS15" s="268">
        <f t="shared" si="3"/>
        <v>0</v>
      </c>
      <c r="AT15" s="268">
        <f t="shared" si="3"/>
        <v>0</v>
      </c>
      <c r="AU15" s="268">
        <f t="shared" si="3"/>
        <v>0</v>
      </c>
      <c r="AV15" s="268">
        <f t="shared" si="3"/>
        <v>0</v>
      </c>
      <c r="AW15" s="268">
        <f t="shared" si="3"/>
        <v>0</v>
      </c>
      <c r="AX15" s="268">
        <f t="shared" si="3"/>
        <v>0</v>
      </c>
      <c r="AY15" s="268">
        <f t="shared" si="3"/>
        <v>0</v>
      </c>
      <c r="AZ15" s="268">
        <f t="shared" si="3"/>
        <v>0</v>
      </c>
      <c r="BA15" s="268">
        <f t="shared" si="3"/>
        <v>0</v>
      </c>
      <c r="BB15" s="268">
        <f t="shared" si="3"/>
        <v>0</v>
      </c>
      <c r="BC15" s="268">
        <f t="shared" si="3"/>
        <v>0</v>
      </c>
      <c r="BD15" s="268">
        <f t="shared" si="3"/>
        <v>0</v>
      </c>
      <c r="BE15" s="268">
        <f t="shared" si="3"/>
        <v>0</v>
      </c>
      <c r="BF15" s="268">
        <f t="shared" si="3"/>
        <v>0</v>
      </c>
      <c r="BG15" s="268">
        <f t="shared" si="3"/>
        <v>0</v>
      </c>
      <c r="BH15" s="268">
        <f t="shared" si="3"/>
        <v>0</v>
      </c>
      <c r="BI15" s="268">
        <f t="shared" si="3"/>
        <v>0</v>
      </c>
      <c r="BJ15" s="268">
        <f t="shared" si="3"/>
        <v>0</v>
      </c>
      <c r="BK15" s="268">
        <f t="shared" si="3"/>
        <v>0</v>
      </c>
      <c r="BL15" s="268">
        <f t="shared" si="3"/>
        <v>0</v>
      </c>
      <c r="BM15" s="268">
        <f t="shared" si="3"/>
        <v>0</v>
      </c>
      <c r="BN15" s="268">
        <f t="shared" si="3"/>
        <v>0</v>
      </c>
      <c r="BO15" s="268">
        <f t="shared" si="3"/>
        <v>0</v>
      </c>
      <c r="BP15" s="268">
        <f t="shared" si="3"/>
        <v>0</v>
      </c>
      <c r="BQ15" s="268">
        <f t="shared" si="3"/>
        <v>0</v>
      </c>
      <c r="BR15" s="268">
        <f t="shared" ref="BR15:CA15" si="4" xml:space="preserve"> BR$21</f>
        <v>0</v>
      </c>
      <c r="BS15" s="268">
        <f t="shared" si="4"/>
        <v>0</v>
      </c>
      <c r="BT15" s="268">
        <f t="shared" si="4"/>
        <v>0</v>
      </c>
      <c r="BU15" s="268">
        <f t="shared" si="4"/>
        <v>0</v>
      </c>
      <c r="BV15" s="268">
        <f t="shared" si="4"/>
        <v>0</v>
      </c>
      <c r="BW15" s="268">
        <f t="shared" si="4"/>
        <v>0</v>
      </c>
      <c r="BX15" s="268">
        <f t="shared" si="4"/>
        <v>0</v>
      </c>
      <c r="BY15" s="268">
        <f t="shared" si="4"/>
        <v>0</v>
      </c>
      <c r="BZ15" s="268">
        <f t="shared" si="4"/>
        <v>0</v>
      </c>
      <c r="CA15" s="268">
        <f t="shared" si="4"/>
        <v>0</v>
      </c>
    </row>
    <row r="16" spans="1:79" s="188" customFormat="1">
      <c r="A16" s="175"/>
      <c r="B16" s="175"/>
      <c r="C16" s="191"/>
      <c r="E16" s="397" t="str">
        <f xml:space="preserve"> Time!E$88</f>
        <v>Operations period end flag</v>
      </c>
      <c r="F16" s="397">
        <f xml:space="preserve"> Time!F$88</f>
        <v>0</v>
      </c>
      <c r="G16" s="397" t="str">
        <f xml:space="preserve"> Time!G$88</f>
        <v>flag</v>
      </c>
      <c r="H16" s="397">
        <f xml:space="preserve"> Time!H$88</f>
        <v>1</v>
      </c>
      <c r="I16" s="397">
        <f xml:space="preserve"> Time!I$88</f>
        <v>0</v>
      </c>
      <c r="J16" s="397">
        <f xml:space="preserve"> Time!J$88</f>
        <v>0</v>
      </c>
      <c r="K16" s="397">
        <f xml:space="preserve"> Time!K$88</f>
        <v>0</v>
      </c>
      <c r="L16" s="397">
        <f xml:space="preserve"> Time!L$88</f>
        <v>0</v>
      </c>
      <c r="M16" s="397">
        <f xml:space="preserve"> Time!M$88</f>
        <v>0</v>
      </c>
      <c r="N16" s="397">
        <f xml:space="preserve"> Time!N$88</f>
        <v>0</v>
      </c>
      <c r="O16" s="397">
        <f xml:space="preserve"> Time!O$88</f>
        <v>0</v>
      </c>
      <c r="P16" s="397">
        <f xml:space="preserve"> Time!P$88</f>
        <v>0</v>
      </c>
      <c r="Q16" s="397">
        <f xml:space="preserve"> Time!Q$88</f>
        <v>0</v>
      </c>
      <c r="R16" s="397">
        <f xml:space="preserve"> Time!R$88</f>
        <v>0</v>
      </c>
      <c r="S16" s="397">
        <f xml:space="preserve"> Time!S$88</f>
        <v>0</v>
      </c>
      <c r="T16" s="397">
        <f xml:space="preserve"> Time!T$88</f>
        <v>0</v>
      </c>
      <c r="U16" s="397">
        <f xml:space="preserve"> Time!U$88</f>
        <v>0</v>
      </c>
      <c r="V16" s="397">
        <f xml:space="preserve"> Time!V$88</f>
        <v>0</v>
      </c>
      <c r="W16" s="397">
        <f xml:space="preserve"> Time!W$88</f>
        <v>0</v>
      </c>
      <c r="X16" s="397">
        <f xml:space="preserve"> Time!X$88</f>
        <v>0</v>
      </c>
      <c r="Y16" s="397">
        <f xml:space="preserve"> Time!Y$88</f>
        <v>0</v>
      </c>
      <c r="Z16" s="397">
        <f xml:space="preserve"> Time!Z$88</f>
        <v>0</v>
      </c>
      <c r="AA16" s="397">
        <f xml:space="preserve"> Time!AA$88</f>
        <v>0</v>
      </c>
      <c r="AB16" s="397">
        <f xml:space="preserve"> Time!AB$88</f>
        <v>0</v>
      </c>
      <c r="AC16" s="397">
        <f xml:space="preserve"> Time!AC$88</f>
        <v>0</v>
      </c>
      <c r="AD16" s="397">
        <f xml:space="preserve"> Time!AD$88</f>
        <v>0</v>
      </c>
      <c r="AE16" s="397">
        <f xml:space="preserve"> Time!AE$88</f>
        <v>0</v>
      </c>
      <c r="AF16" s="397">
        <f xml:space="preserve"> Time!AF$88</f>
        <v>0</v>
      </c>
      <c r="AG16" s="397">
        <f xml:space="preserve"> Time!AG$88</f>
        <v>0</v>
      </c>
      <c r="AH16" s="397">
        <f xml:space="preserve"> Time!AH$88</f>
        <v>0</v>
      </c>
      <c r="AI16" s="397">
        <f xml:space="preserve"> Time!AI$88</f>
        <v>0</v>
      </c>
      <c r="AJ16" s="397">
        <f xml:space="preserve"> Time!AJ$88</f>
        <v>0</v>
      </c>
      <c r="AK16" s="397">
        <f xml:space="preserve"> Time!AK$88</f>
        <v>1</v>
      </c>
      <c r="AL16" s="397">
        <f xml:space="preserve"> Time!AL$88</f>
        <v>0</v>
      </c>
      <c r="AM16" s="397">
        <f xml:space="preserve"> Time!AM$88</f>
        <v>0</v>
      </c>
      <c r="AN16" s="397">
        <f xml:space="preserve"> Time!AN$88</f>
        <v>0</v>
      </c>
      <c r="AO16" s="397">
        <f xml:space="preserve"> Time!AO$88</f>
        <v>0</v>
      </c>
      <c r="AP16" s="397">
        <f xml:space="preserve"> Time!AP$88</f>
        <v>0</v>
      </c>
      <c r="AQ16" s="397">
        <f xml:space="preserve"> Time!AQ$88</f>
        <v>0</v>
      </c>
      <c r="AR16" s="397">
        <f xml:space="preserve"> Time!AR$88</f>
        <v>0</v>
      </c>
      <c r="AS16" s="397">
        <f xml:space="preserve"> Time!AS$88</f>
        <v>0</v>
      </c>
      <c r="AT16" s="397">
        <f xml:space="preserve"> Time!AT$88</f>
        <v>0</v>
      </c>
      <c r="AU16" s="397">
        <f xml:space="preserve"> Time!AU$88</f>
        <v>0</v>
      </c>
      <c r="AV16" s="397">
        <f xml:space="preserve"> Time!AV$88</f>
        <v>0</v>
      </c>
      <c r="AW16" s="397">
        <f xml:space="preserve"> Time!AW$88</f>
        <v>0</v>
      </c>
      <c r="AX16" s="397">
        <f xml:space="preserve"> Time!AX$88</f>
        <v>0</v>
      </c>
      <c r="AY16" s="397">
        <f xml:space="preserve"> Time!AY$88</f>
        <v>0</v>
      </c>
      <c r="AZ16" s="397">
        <f xml:space="preserve"> Time!AZ$88</f>
        <v>0</v>
      </c>
      <c r="BA16" s="397">
        <f xml:space="preserve"> Time!BA$88</f>
        <v>0</v>
      </c>
      <c r="BB16" s="397">
        <f xml:space="preserve"> Time!BB$88</f>
        <v>0</v>
      </c>
      <c r="BC16" s="397">
        <f xml:space="preserve"> Time!BC$88</f>
        <v>0</v>
      </c>
      <c r="BD16" s="397">
        <f xml:space="preserve"> Time!BD$88</f>
        <v>0</v>
      </c>
      <c r="BE16" s="397">
        <f xml:space="preserve"> Time!BE$88</f>
        <v>0</v>
      </c>
      <c r="BF16" s="397">
        <f xml:space="preserve"> Time!BF$88</f>
        <v>0</v>
      </c>
      <c r="BG16" s="397">
        <f xml:space="preserve"> Time!BG$88</f>
        <v>0</v>
      </c>
      <c r="BH16" s="397">
        <f xml:space="preserve"> Time!BH$88</f>
        <v>0</v>
      </c>
      <c r="BI16" s="397">
        <f xml:space="preserve"> Time!BI$88</f>
        <v>0</v>
      </c>
      <c r="BJ16" s="397">
        <f xml:space="preserve"> Time!BJ$88</f>
        <v>0</v>
      </c>
      <c r="BK16" s="397">
        <f xml:space="preserve"> Time!BK$88</f>
        <v>0</v>
      </c>
      <c r="BL16" s="397">
        <f xml:space="preserve"> Time!BL$88</f>
        <v>0</v>
      </c>
      <c r="BM16" s="397">
        <f xml:space="preserve"> Time!BM$88</f>
        <v>0</v>
      </c>
      <c r="BN16" s="397">
        <f xml:space="preserve"> Time!BN$88</f>
        <v>0</v>
      </c>
      <c r="BO16" s="397">
        <f xml:space="preserve"> Time!BO$88</f>
        <v>0</v>
      </c>
      <c r="BP16" s="397">
        <f xml:space="preserve"> Time!BP$88</f>
        <v>0</v>
      </c>
      <c r="BQ16" s="397">
        <f xml:space="preserve"> Time!BQ$88</f>
        <v>0</v>
      </c>
      <c r="BR16" s="397">
        <f xml:space="preserve"> Time!BR$88</f>
        <v>0</v>
      </c>
      <c r="BS16" s="397">
        <f xml:space="preserve"> Time!BS$88</f>
        <v>0</v>
      </c>
      <c r="BT16" s="397">
        <f xml:space="preserve"> Time!BT$88</f>
        <v>0</v>
      </c>
      <c r="BU16" s="397">
        <f xml:space="preserve"> Time!BU$88</f>
        <v>0</v>
      </c>
      <c r="BV16" s="397">
        <f xml:space="preserve"> Time!BV$88</f>
        <v>0</v>
      </c>
      <c r="BW16" s="397">
        <f xml:space="preserve"> Time!BW$88</f>
        <v>0</v>
      </c>
      <c r="BX16" s="397">
        <f xml:space="preserve"> Time!BX$88</f>
        <v>0</v>
      </c>
      <c r="BY16" s="397">
        <f xml:space="preserve"> Time!BY$88</f>
        <v>0</v>
      </c>
      <c r="BZ16" s="397">
        <f xml:space="preserve"> Time!BZ$88</f>
        <v>0</v>
      </c>
      <c r="CA16" s="397">
        <f xml:space="preserve"> Time!CA$88</f>
        <v>0</v>
      </c>
    </row>
    <row r="17" spans="1:79" s="270" customFormat="1">
      <c r="A17" s="243"/>
      <c r="B17" s="243"/>
      <c r="C17" s="244"/>
      <c r="D17" s="269"/>
      <c r="E17" s="732" t="s">
        <v>186</v>
      </c>
      <c r="F17" s="301"/>
      <c r="G17" s="732" t="s">
        <v>560</v>
      </c>
      <c r="H17" s="732">
        <f xml:space="preserve"> SUM(J17:CA17)</f>
        <v>234.57187499999998</v>
      </c>
      <c r="I17" s="301"/>
      <c r="J17" s="755">
        <f xml:space="preserve"> J15 * J16</f>
        <v>0</v>
      </c>
      <c r="K17" s="755">
        <f t="shared" ref="K17:BV17" si="5" xml:space="preserve"> K15 * K16</f>
        <v>0</v>
      </c>
      <c r="L17" s="755">
        <f t="shared" si="5"/>
        <v>0</v>
      </c>
      <c r="M17" s="755">
        <f t="shared" si="5"/>
        <v>0</v>
      </c>
      <c r="N17" s="755">
        <f t="shared" si="5"/>
        <v>0</v>
      </c>
      <c r="O17" s="755">
        <f t="shared" si="5"/>
        <v>0</v>
      </c>
      <c r="P17" s="755">
        <f t="shared" si="5"/>
        <v>0</v>
      </c>
      <c r="Q17" s="755">
        <f t="shared" si="5"/>
        <v>0</v>
      </c>
      <c r="R17" s="755">
        <f t="shared" si="5"/>
        <v>0</v>
      </c>
      <c r="S17" s="755">
        <f t="shared" si="5"/>
        <v>0</v>
      </c>
      <c r="T17" s="755">
        <f t="shared" si="5"/>
        <v>0</v>
      </c>
      <c r="U17" s="755">
        <f t="shared" si="5"/>
        <v>0</v>
      </c>
      <c r="V17" s="755">
        <f t="shared" si="5"/>
        <v>0</v>
      </c>
      <c r="W17" s="755">
        <f t="shared" si="5"/>
        <v>0</v>
      </c>
      <c r="X17" s="755">
        <f t="shared" si="5"/>
        <v>0</v>
      </c>
      <c r="Y17" s="755">
        <f t="shared" si="5"/>
        <v>0</v>
      </c>
      <c r="Z17" s="755">
        <f t="shared" si="5"/>
        <v>0</v>
      </c>
      <c r="AA17" s="755">
        <f t="shared" si="5"/>
        <v>0</v>
      </c>
      <c r="AB17" s="755">
        <f xml:space="preserve"> AB15 * AB16</f>
        <v>0</v>
      </c>
      <c r="AC17" s="755">
        <f t="shared" si="5"/>
        <v>0</v>
      </c>
      <c r="AD17" s="755">
        <f t="shared" si="5"/>
        <v>0</v>
      </c>
      <c r="AE17" s="755">
        <f t="shared" si="5"/>
        <v>0</v>
      </c>
      <c r="AF17" s="755">
        <f t="shared" si="5"/>
        <v>0</v>
      </c>
      <c r="AG17" s="755">
        <f t="shared" si="5"/>
        <v>0</v>
      </c>
      <c r="AH17" s="755">
        <f t="shared" si="5"/>
        <v>0</v>
      </c>
      <c r="AI17" s="755">
        <f t="shared" si="5"/>
        <v>0</v>
      </c>
      <c r="AJ17" s="755">
        <f t="shared" si="5"/>
        <v>0</v>
      </c>
      <c r="AK17" s="755">
        <f t="shared" si="5"/>
        <v>234.57187499999998</v>
      </c>
      <c r="AL17" s="755">
        <f t="shared" si="5"/>
        <v>0</v>
      </c>
      <c r="AM17" s="755">
        <f t="shared" si="5"/>
        <v>0</v>
      </c>
      <c r="AN17" s="755">
        <f t="shared" si="5"/>
        <v>0</v>
      </c>
      <c r="AO17" s="755">
        <f t="shared" si="5"/>
        <v>0</v>
      </c>
      <c r="AP17" s="755">
        <f t="shared" si="5"/>
        <v>0</v>
      </c>
      <c r="AQ17" s="755">
        <f t="shared" si="5"/>
        <v>0</v>
      </c>
      <c r="AR17" s="755">
        <f t="shared" si="5"/>
        <v>0</v>
      </c>
      <c r="AS17" s="755">
        <f t="shared" si="5"/>
        <v>0</v>
      </c>
      <c r="AT17" s="755">
        <f t="shared" si="5"/>
        <v>0</v>
      </c>
      <c r="AU17" s="755">
        <f t="shared" si="5"/>
        <v>0</v>
      </c>
      <c r="AV17" s="755">
        <f t="shared" si="5"/>
        <v>0</v>
      </c>
      <c r="AW17" s="755">
        <f t="shared" si="5"/>
        <v>0</v>
      </c>
      <c r="AX17" s="755">
        <f t="shared" si="5"/>
        <v>0</v>
      </c>
      <c r="AY17" s="755">
        <f t="shared" si="5"/>
        <v>0</v>
      </c>
      <c r="AZ17" s="755">
        <f t="shared" si="5"/>
        <v>0</v>
      </c>
      <c r="BA17" s="755">
        <f t="shared" si="5"/>
        <v>0</v>
      </c>
      <c r="BB17" s="755">
        <f t="shared" si="5"/>
        <v>0</v>
      </c>
      <c r="BC17" s="755">
        <f t="shared" si="5"/>
        <v>0</v>
      </c>
      <c r="BD17" s="755">
        <f t="shared" si="5"/>
        <v>0</v>
      </c>
      <c r="BE17" s="755">
        <f t="shared" si="5"/>
        <v>0</v>
      </c>
      <c r="BF17" s="755">
        <f t="shared" si="5"/>
        <v>0</v>
      </c>
      <c r="BG17" s="755">
        <f t="shared" si="5"/>
        <v>0</v>
      </c>
      <c r="BH17" s="755">
        <f t="shared" si="5"/>
        <v>0</v>
      </c>
      <c r="BI17" s="755">
        <f t="shared" si="5"/>
        <v>0</v>
      </c>
      <c r="BJ17" s="755">
        <f t="shared" si="5"/>
        <v>0</v>
      </c>
      <c r="BK17" s="755">
        <f t="shared" si="5"/>
        <v>0</v>
      </c>
      <c r="BL17" s="755">
        <f t="shared" si="5"/>
        <v>0</v>
      </c>
      <c r="BM17" s="755">
        <f xml:space="preserve"> BM15 * BM16</f>
        <v>0</v>
      </c>
      <c r="BN17" s="755">
        <f t="shared" si="5"/>
        <v>0</v>
      </c>
      <c r="BO17" s="755">
        <f t="shared" si="5"/>
        <v>0</v>
      </c>
      <c r="BP17" s="755">
        <f t="shared" si="5"/>
        <v>0</v>
      </c>
      <c r="BQ17" s="755">
        <f t="shared" si="5"/>
        <v>0</v>
      </c>
      <c r="BR17" s="755">
        <f t="shared" si="5"/>
        <v>0</v>
      </c>
      <c r="BS17" s="755">
        <f t="shared" si="5"/>
        <v>0</v>
      </c>
      <c r="BT17" s="755">
        <f t="shared" si="5"/>
        <v>0</v>
      </c>
      <c r="BU17" s="755">
        <f t="shared" si="5"/>
        <v>0</v>
      </c>
      <c r="BV17" s="755">
        <f t="shared" si="5"/>
        <v>0</v>
      </c>
      <c r="BW17" s="755">
        <f xml:space="preserve"> BW15 * BW16</f>
        <v>0</v>
      </c>
      <c r="BX17" s="755">
        <f xml:space="preserve"> BX15 * BX16</f>
        <v>0</v>
      </c>
      <c r="BY17" s="755">
        <f xml:space="preserve"> BY15 * BY16</f>
        <v>0</v>
      </c>
      <c r="BZ17" s="755">
        <f xml:space="preserve"> BZ15 * BZ16</f>
        <v>0</v>
      </c>
      <c r="CA17" s="755">
        <f xml:space="preserve"> CA15 * CA16</f>
        <v>0</v>
      </c>
    </row>
    <row r="18" spans="1:79" s="246" customFormat="1">
      <c r="A18" s="242"/>
      <c r="B18" s="243"/>
      <c r="C18" s="244"/>
      <c r="D18" s="245"/>
      <c r="E18" s="694" t="str">
        <f xml:space="preserve"> LEFT(E17, LEN(E17) - 4)</f>
        <v>Share capital redemption</v>
      </c>
      <c r="F18" s="694" t="s">
        <v>152</v>
      </c>
      <c r="G18" s="692" t="s">
        <v>560</v>
      </c>
      <c r="H18" s="692">
        <f xml:space="preserve"> SUM(J18:CA18)</f>
        <v>-234.57187499999998</v>
      </c>
      <c r="J18" s="694">
        <f t="shared" ref="J18:BU18" si="6" xml:space="preserve"> -1 * J17</f>
        <v>0</v>
      </c>
      <c r="K18" s="694">
        <f t="shared" si="6"/>
        <v>0</v>
      </c>
      <c r="L18" s="694">
        <f t="shared" si="6"/>
        <v>0</v>
      </c>
      <c r="M18" s="694">
        <f t="shared" si="6"/>
        <v>0</v>
      </c>
      <c r="N18" s="694">
        <f t="shared" si="6"/>
        <v>0</v>
      </c>
      <c r="O18" s="694">
        <f t="shared" si="6"/>
        <v>0</v>
      </c>
      <c r="P18" s="694">
        <f t="shared" si="6"/>
        <v>0</v>
      </c>
      <c r="Q18" s="694">
        <f t="shared" si="6"/>
        <v>0</v>
      </c>
      <c r="R18" s="694">
        <f t="shared" si="6"/>
        <v>0</v>
      </c>
      <c r="S18" s="694">
        <f t="shared" si="6"/>
        <v>0</v>
      </c>
      <c r="T18" s="694">
        <f t="shared" si="6"/>
        <v>0</v>
      </c>
      <c r="U18" s="694">
        <f t="shared" si="6"/>
        <v>0</v>
      </c>
      <c r="V18" s="694">
        <f t="shared" si="6"/>
        <v>0</v>
      </c>
      <c r="W18" s="694">
        <f t="shared" si="6"/>
        <v>0</v>
      </c>
      <c r="X18" s="694">
        <f t="shared" si="6"/>
        <v>0</v>
      </c>
      <c r="Y18" s="694">
        <f t="shared" si="6"/>
        <v>0</v>
      </c>
      <c r="Z18" s="694">
        <f t="shared" si="6"/>
        <v>0</v>
      </c>
      <c r="AA18" s="694">
        <f t="shared" si="6"/>
        <v>0</v>
      </c>
      <c r="AB18" s="694">
        <f t="shared" si="6"/>
        <v>0</v>
      </c>
      <c r="AC18" s="694">
        <f t="shared" si="6"/>
        <v>0</v>
      </c>
      <c r="AD18" s="694">
        <f t="shared" si="6"/>
        <v>0</v>
      </c>
      <c r="AE18" s="694">
        <f t="shared" si="6"/>
        <v>0</v>
      </c>
      <c r="AF18" s="694">
        <f t="shared" si="6"/>
        <v>0</v>
      </c>
      <c r="AG18" s="694">
        <f t="shared" si="6"/>
        <v>0</v>
      </c>
      <c r="AH18" s="694">
        <f t="shared" si="6"/>
        <v>0</v>
      </c>
      <c r="AI18" s="694">
        <f t="shared" si="6"/>
        <v>0</v>
      </c>
      <c r="AJ18" s="694">
        <f t="shared" si="6"/>
        <v>0</v>
      </c>
      <c r="AK18" s="694">
        <f t="shared" si="6"/>
        <v>-234.57187499999998</v>
      </c>
      <c r="AL18" s="694">
        <f t="shared" si="6"/>
        <v>0</v>
      </c>
      <c r="AM18" s="694">
        <f t="shared" si="6"/>
        <v>0</v>
      </c>
      <c r="AN18" s="694">
        <f t="shared" si="6"/>
        <v>0</v>
      </c>
      <c r="AO18" s="694">
        <f t="shared" si="6"/>
        <v>0</v>
      </c>
      <c r="AP18" s="694">
        <f t="shared" si="6"/>
        <v>0</v>
      </c>
      <c r="AQ18" s="694">
        <f t="shared" si="6"/>
        <v>0</v>
      </c>
      <c r="AR18" s="694">
        <f t="shared" si="6"/>
        <v>0</v>
      </c>
      <c r="AS18" s="694">
        <f t="shared" si="6"/>
        <v>0</v>
      </c>
      <c r="AT18" s="694">
        <f t="shared" si="6"/>
        <v>0</v>
      </c>
      <c r="AU18" s="694">
        <f t="shared" si="6"/>
        <v>0</v>
      </c>
      <c r="AV18" s="694">
        <f t="shared" si="6"/>
        <v>0</v>
      </c>
      <c r="AW18" s="694">
        <f t="shared" si="6"/>
        <v>0</v>
      </c>
      <c r="AX18" s="694">
        <f t="shared" si="6"/>
        <v>0</v>
      </c>
      <c r="AY18" s="694">
        <f t="shared" si="6"/>
        <v>0</v>
      </c>
      <c r="AZ18" s="694">
        <f t="shared" si="6"/>
        <v>0</v>
      </c>
      <c r="BA18" s="694">
        <f t="shared" si="6"/>
        <v>0</v>
      </c>
      <c r="BB18" s="694">
        <f t="shared" si="6"/>
        <v>0</v>
      </c>
      <c r="BC18" s="694">
        <f t="shared" si="6"/>
        <v>0</v>
      </c>
      <c r="BD18" s="694">
        <f t="shared" si="6"/>
        <v>0</v>
      </c>
      <c r="BE18" s="694">
        <f t="shared" si="6"/>
        <v>0</v>
      </c>
      <c r="BF18" s="694">
        <f t="shared" si="6"/>
        <v>0</v>
      </c>
      <c r="BG18" s="694">
        <f t="shared" si="6"/>
        <v>0</v>
      </c>
      <c r="BH18" s="694">
        <f t="shared" si="6"/>
        <v>0</v>
      </c>
      <c r="BI18" s="694">
        <f t="shared" si="6"/>
        <v>0</v>
      </c>
      <c r="BJ18" s="694">
        <f t="shared" si="6"/>
        <v>0</v>
      </c>
      <c r="BK18" s="694">
        <f t="shared" si="6"/>
        <v>0</v>
      </c>
      <c r="BL18" s="694">
        <f t="shared" si="6"/>
        <v>0</v>
      </c>
      <c r="BM18" s="694">
        <f t="shared" si="6"/>
        <v>0</v>
      </c>
      <c r="BN18" s="694">
        <f t="shared" si="6"/>
        <v>0</v>
      </c>
      <c r="BO18" s="694">
        <f t="shared" si="6"/>
        <v>0</v>
      </c>
      <c r="BP18" s="694">
        <f t="shared" si="6"/>
        <v>0</v>
      </c>
      <c r="BQ18" s="694">
        <f t="shared" si="6"/>
        <v>0</v>
      </c>
      <c r="BR18" s="694">
        <f t="shared" si="6"/>
        <v>0</v>
      </c>
      <c r="BS18" s="694">
        <f t="shared" si="6"/>
        <v>0</v>
      </c>
      <c r="BT18" s="694">
        <f t="shared" si="6"/>
        <v>0</v>
      </c>
      <c r="BU18" s="694">
        <f t="shared" si="6"/>
        <v>0</v>
      </c>
      <c r="BV18" s="694">
        <f t="shared" ref="BV18:CA18" si="7" xml:space="preserve"> -1 * BV17</f>
        <v>0</v>
      </c>
      <c r="BW18" s="694">
        <f t="shared" si="7"/>
        <v>0</v>
      </c>
      <c r="BX18" s="694">
        <f t="shared" si="7"/>
        <v>0</v>
      </c>
      <c r="BY18" s="694">
        <f t="shared" si="7"/>
        <v>0</v>
      </c>
      <c r="BZ18" s="694">
        <f t="shared" si="7"/>
        <v>0</v>
      </c>
      <c r="CA18" s="694">
        <f t="shared" si="7"/>
        <v>0</v>
      </c>
    </row>
    <row r="20" spans="1:79">
      <c r="B20" s="1" t="s">
        <v>183</v>
      </c>
    </row>
    <row r="21" spans="1:79" s="372" customFormat="1">
      <c r="A21" s="321"/>
      <c r="B21" s="322"/>
      <c r="C21" s="331"/>
      <c r="D21" s="371"/>
      <c r="E21" s="372" t="s">
        <v>182</v>
      </c>
      <c r="G21" s="372" t="s">
        <v>560</v>
      </c>
      <c r="J21" s="372">
        <f xml:space="preserve"> I24</f>
        <v>0</v>
      </c>
      <c r="K21" s="372">
        <f t="shared" ref="K21:BV21" si="8" xml:space="preserve"> J24</f>
        <v>0</v>
      </c>
      <c r="L21" s="372">
        <f t="shared" si="8"/>
        <v>0</v>
      </c>
      <c r="M21" s="372">
        <f t="shared" si="8"/>
        <v>0</v>
      </c>
      <c r="N21" s="372">
        <f t="shared" si="8"/>
        <v>0</v>
      </c>
      <c r="O21" s="372">
        <f t="shared" si="8"/>
        <v>0</v>
      </c>
      <c r="P21" s="372">
        <f t="shared" si="8"/>
        <v>78.082194236340413</v>
      </c>
      <c r="Q21" s="372">
        <f t="shared" si="8"/>
        <v>156.32703461817019</v>
      </c>
      <c r="R21" s="372">
        <f t="shared" si="8"/>
        <v>234.57187499999998</v>
      </c>
      <c r="S21" s="372">
        <f t="shared" si="8"/>
        <v>234.57187499999998</v>
      </c>
      <c r="T21" s="372">
        <f t="shared" si="8"/>
        <v>234.57187499999998</v>
      </c>
      <c r="U21" s="372">
        <f t="shared" si="8"/>
        <v>234.57187499999998</v>
      </c>
      <c r="V21" s="372">
        <f t="shared" si="8"/>
        <v>234.57187499999998</v>
      </c>
      <c r="W21" s="372">
        <f t="shared" si="8"/>
        <v>234.57187499999998</v>
      </c>
      <c r="X21" s="372">
        <f t="shared" si="8"/>
        <v>234.57187499999998</v>
      </c>
      <c r="Y21" s="372">
        <f t="shared" si="8"/>
        <v>234.57187499999998</v>
      </c>
      <c r="Z21" s="372">
        <f t="shared" si="8"/>
        <v>234.57187499999998</v>
      </c>
      <c r="AA21" s="372">
        <f t="shared" si="8"/>
        <v>234.57187499999998</v>
      </c>
      <c r="AB21" s="372">
        <f t="shared" si="8"/>
        <v>234.57187499999998</v>
      </c>
      <c r="AC21" s="372">
        <f t="shared" si="8"/>
        <v>234.57187499999998</v>
      </c>
      <c r="AD21" s="372">
        <f t="shared" si="8"/>
        <v>234.57187499999998</v>
      </c>
      <c r="AE21" s="372">
        <f t="shared" si="8"/>
        <v>234.57187499999998</v>
      </c>
      <c r="AF21" s="372">
        <f t="shared" si="8"/>
        <v>234.57187499999998</v>
      </c>
      <c r="AG21" s="372">
        <f t="shared" si="8"/>
        <v>234.57187499999998</v>
      </c>
      <c r="AH21" s="372">
        <f t="shared" si="8"/>
        <v>234.57187499999998</v>
      </c>
      <c r="AI21" s="372">
        <f t="shared" si="8"/>
        <v>234.57187499999998</v>
      </c>
      <c r="AJ21" s="372">
        <f t="shared" si="8"/>
        <v>234.57187499999998</v>
      </c>
      <c r="AK21" s="372">
        <f t="shared" si="8"/>
        <v>234.57187499999998</v>
      </c>
      <c r="AL21" s="372">
        <f t="shared" si="8"/>
        <v>0</v>
      </c>
      <c r="AM21" s="372">
        <f t="shared" si="8"/>
        <v>0</v>
      </c>
      <c r="AN21" s="372">
        <f t="shared" si="8"/>
        <v>0</v>
      </c>
      <c r="AO21" s="372">
        <f t="shared" si="8"/>
        <v>0</v>
      </c>
      <c r="AP21" s="372">
        <f t="shared" si="8"/>
        <v>0</v>
      </c>
      <c r="AQ21" s="372">
        <f t="shared" si="8"/>
        <v>0</v>
      </c>
      <c r="AR21" s="372">
        <f t="shared" si="8"/>
        <v>0</v>
      </c>
      <c r="AS21" s="372">
        <f t="shared" si="8"/>
        <v>0</v>
      </c>
      <c r="AT21" s="372">
        <f t="shared" si="8"/>
        <v>0</v>
      </c>
      <c r="AU21" s="372">
        <f t="shared" si="8"/>
        <v>0</v>
      </c>
      <c r="AV21" s="372">
        <f t="shared" si="8"/>
        <v>0</v>
      </c>
      <c r="AW21" s="372">
        <f t="shared" si="8"/>
        <v>0</v>
      </c>
      <c r="AX21" s="372">
        <f t="shared" si="8"/>
        <v>0</v>
      </c>
      <c r="AY21" s="372">
        <f t="shared" si="8"/>
        <v>0</v>
      </c>
      <c r="AZ21" s="372">
        <f t="shared" si="8"/>
        <v>0</v>
      </c>
      <c r="BA21" s="372">
        <f t="shared" si="8"/>
        <v>0</v>
      </c>
      <c r="BB21" s="372">
        <f t="shared" si="8"/>
        <v>0</v>
      </c>
      <c r="BC21" s="372">
        <f t="shared" si="8"/>
        <v>0</v>
      </c>
      <c r="BD21" s="372">
        <f t="shared" si="8"/>
        <v>0</v>
      </c>
      <c r="BE21" s="372">
        <f t="shared" si="8"/>
        <v>0</v>
      </c>
      <c r="BF21" s="372">
        <f t="shared" si="8"/>
        <v>0</v>
      </c>
      <c r="BG21" s="372">
        <f t="shared" si="8"/>
        <v>0</v>
      </c>
      <c r="BH21" s="372">
        <f t="shared" si="8"/>
        <v>0</v>
      </c>
      <c r="BI21" s="372">
        <f t="shared" si="8"/>
        <v>0</v>
      </c>
      <c r="BJ21" s="372">
        <f t="shared" si="8"/>
        <v>0</v>
      </c>
      <c r="BK21" s="372">
        <f t="shared" si="8"/>
        <v>0</v>
      </c>
      <c r="BL21" s="372">
        <f xml:space="preserve"> BK24</f>
        <v>0</v>
      </c>
      <c r="BM21" s="372">
        <f xml:space="preserve"> BL24</f>
        <v>0</v>
      </c>
      <c r="BN21" s="372">
        <f t="shared" si="8"/>
        <v>0</v>
      </c>
      <c r="BO21" s="372">
        <f t="shared" si="8"/>
        <v>0</v>
      </c>
      <c r="BP21" s="372">
        <f t="shared" si="8"/>
        <v>0</v>
      </c>
      <c r="BQ21" s="372">
        <f t="shared" si="8"/>
        <v>0</v>
      </c>
      <c r="BR21" s="372">
        <f t="shared" si="8"/>
        <v>0</v>
      </c>
      <c r="BS21" s="372">
        <f t="shared" si="8"/>
        <v>0</v>
      </c>
      <c r="BT21" s="372">
        <f t="shared" si="8"/>
        <v>0</v>
      </c>
      <c r="BU21" s="372">
        <f t="shared" si="8"/>
        <v>0</v>
      </c>
      <c r="BV21" s="372">
        <f t="shared" si="8"/>
        <v>0</v>
      </c>
      <c r="BW21" s="372">
        <f xml:space="preserve"> BV24</f>
        <v>0</v>
      </c>
      <c r="BX21" s="372">
        <f xml:space="preserve"> BW24</f>
        <v>0</v>
      </c>
      <c r="BY21" s="372">
        <f xml:space="preserve"> BX24</f>
        <v>0</v>
      </c>
      <c r="BZ21" s="372">
        <f xml:space="preserve"> BY24</f>
        <v>0</v>
      </c>
      <c r="CA21" s="372">
        <f xml:space="preserve"> BZ24</f>
        <v>0</v>
      </c>
    </row>
    <row r="22" spans="1:79" s="189" customFormat="1">
      <c r="A22" s="192"/>
      <c r="B22" s="192"/>
      <c r="C22" s="193"/>
      <c r="D22" s="316" t="s">
        <v>21</v>
      </c>
      <c r="E22" s="304" t="str">
        <f t="shared" ref="E22:AJ22" si="9" xml:space="preserve"> E$12</f>
        <v>Equity drawdown</v>
      </c>
      <c r="F22" s="304">
        <f t="shared" si="9"/>
        <v>0</v>
      </c>
      <c r="G22" s="304" t="str">
        <f t="shared" si="9"/>
        <v>£ MM</v>
      </c>
      <c r="H22" s="304">
        <f t="shared" si="9"/>
        <v>234.57187499999998</v>
      </c>
      <c r="I22" s="304">
        <f t="shared" si="9"/>
        <v>0</v>
      </c>
      <c r="J22" s="304">
        <f t="shared" si="9"/>
        <v>0</v>
      </c>
      <c r="K22" s="304">
        <f t="shared" si="9"/>
        <v>0</v>
      </c>
      <c r="L22" s="304">
        <f t="shared" si="9"/>
        <v>0</v>
      </c>
      <c r="M22" s="304">
        <f t="shared" si="9"/>
        <v>0</v>
      </c>
      <c r="N22" s="304">
        <f t="shared" si="9"/>
        <v>0</v>
      </c>
      <c r="O22" s="304">
        <f t="shared" si="9"/>
        <v>78.082194236340413</v>
      </c>
      <c r="P22" s="304">
        <f t="shared" si="9"/>
        <v>78.244840381829775</v>
      </c>
      <c r="Q22" s="304">
        <f t="shared" si="9"/>
        <v>78.244840381829789</v>
      </c>
      <c r="R22" s="304">
        <f t="shared" si="9"/>
        <v>0</v>
      </c>
      <c r="S22" s="304">
        <f t="shared" si="9"/>
        <v>0</v>
      </c>
      <c r="T22" s="304">
        <f t="shared" si="9"/>
        <v>0</v>
      </c>
      <c r="U22" s="304">
        <f t="shared" si="9"/>
        <v>0</v>
      </c>
      <c r="V22" s="304">
        <f t="shared" si="9"/>
        <v>0</v>
      </c>
      <c r="W22" s="304">
        <f t="shared" si="9"/>
        <v>0</v>
      </c>
      <c r="X22" s="304">
        <f t="shared" si="9"/>
        <v>0</v>
      </c>
      <c r="Y22" s="304">
        <f t="shared" si="9"/>
        <v>0</v>
      </c>
      <c r="Z22" s="304">
        <f t="shared" si="9"/>
        <v>0</v>
      </c>
      <c r="AA22" s="304">
        <f t="shared" si="9"/>
        <v>0</v>
      </c>
      <c r="AB22" s="304">
        <f t="shared" si="9"/>
        <v>0</v>
      </c>
      <c r="AC22" s="304">
        <f t="shared" si="9"/>
        <v>0</v>
      </c>
      <c r="AD22" s="304">
        <f t="shared" si="9"/>
        <v>0</v>
      </c>
      <c r="AE22" s="304">
        <f t="shared" si="9"/>
        <v>0</v>
      </c>
      <c r="AF22" s="304">
        <f t="shared" si="9"/>
        <v>0</v>
      </c>
      <c r="AG22" s="304">
        <f t="shared" si="9"/>
        <v>0</v>
      </c>
      <c r="AH22" s="304">
        <f t="shared" si="9"/>
        <v>0</v>
      </c>
      <c r="AI22" s="304">
        <f t="shared" si="9"/>
        <v>0</v>
      </c>
      <c r="AJ22" s="304">
        <f t="shared" si="9"/>
        <v>0</v>
      </c>
      <c r="AK22" s="304">
        <f t="shared" ref="AK22:BP22" si="10" xml:space="preserve"> AK$12</f>
        <v>0</v>
      </c>
      <c r="AL22" s="304">
        <f t="shared" si="10"/>
        <v>0</v>
      </c>
      <c r="AM22" s="304">
        <f t="shared" si="10"/>
        <v>0</v>
      </c>
      <c r="AN22" s="304">
        <f t="shared" si="10"/>
        <v>0</v>
      </c>
      <c r="AO22" s="304">
        <f t="shared" si="10"/>
        <v>0</v>
      </c>
      <c r="AP22" s="304">
        <f t="shared" si="10"/>
        <v>0</v>
      </c>
      <c r="AQ22" s="304">
        <f t="shared" si="10"/>
        <v>0</v>
      </c>
      <c r="AR22" s="304">
        <f t="shared" si="10"/>
        <v>0</v>
      </c>
      <c r="AS22" s="304">
        <f t="shared" si="10"/>
        <v>0</v>
      </c>
      <c r="AT22" s="304">
        <f t="shared" si="10"/>
        <v>0</v>
      </c>
      <c r="AU22" s="304">
        <f t="shared" si="10"/>
        <v>0</v>
      </c>
      <c r="AV22" s="304">
        <f t="shared" si="10"/>
        <v>0</v>
      </c>
      <c r="AW22" s="304">
        <f t="shared" si="10"/>
        <v>0</v>
      </c>
      <c r="AX22" s="304">
        <f t="shared" si="10"/>
        <v>0</v>
      </c>
      <c r="AY22" s="304">
        <f t="shared" si="10"/>
        <v>0</v>
      </c>
      <c r="AZ22" s="304">
        <f t="shared" si="10"/>
        <v>0</v>
      </c>
      <c r="BA22" s="304">
        <f t="shared" si="10"/>
        <v>0</v>
      </c>
      <c r="BB22" s="304">
        <f t="shared" si="10"/>
        <v>0</v>
      </c>
      <c r="BC22" s="304">
        <f t="shared" si="10"/>
        <v>0</v>
      </c>
      <c r="BD22" s="304">
        <f t="shared" si="10"/>
        <v>0</v>
      </c>
      <c r="BE22" s="304">
        <f t="shared" si="10"/>
        <v>0</v>
      </c>
      <c r="BF22" s="304">
        <f t="shared" si="10"/>
        <v>0</v>
      </c>
      <c r="BG22" s="304">
        <f t="shared" si="10"/>
        <v>0</v>
      </c>
      <c r="BH22" s="304">
        <f t="shared" si="10"/>
        <v>0</v>
      </c>
      <c r="BI22" s="304">
        <f t="shared" si="10"/>
        <v>0</v>
      </c>
      <c r="BJ22" s="304">
        <f t="shared" si="10"/>
        <v>0</v>
      </c>
      <c r="BK22" s="304">
        <f t="shared" si="10"/>
        <v>0</v>
      </c>
      <c r="BL22" s="304">
        <f t="shared" si="10"/>
        <v>0</v>
      </c>
      <c r="BM22" s="304">
        <f t="shared" si="10"/>
        <v>0</v>
      </c>
      <c r="BN22" s="304">
        <f t="shared" si="10"/>
        <v>0</v>
      </c>
      <c r="BO22" s="304">
        <f t="shared" si="10"/>
        <v>0</v>
      </c>
      <c r="BP22" s="304">
        <f t="shared" si="10"/>
        <v>0</v>
      </c>
      <c r="BQ22" s="304">
        <f t="shared" ref="BQ22:CA22" si="11" xml:space="preserve"> BQ$12</f>
        <v>0</v>
      </c>
      <c r="BR22" s="304">
        <f t="shared" si="11"/>
        <v>0</v>
      </c>
      <c r="BS22" s="304">
        <f t="shared" si="11"/>
        <v>0</v>
      </c>
      <c r="BT22" s="304">
        <f t="shared" si="11"/>
        <v>0</v>
      </c>
      <c r="BU22" s="304">
        <f t="shared" si="11"/>
        <v>0</v>
      </c>
      <c r="BV22" s="304">
        <f t="shared" si="11"/>
        <v>0</v>
      </c>
      <c r="BW22" s="304">
        <f t="shared" si="11"/>
        <v>0</v>
      </c>
      <c r="BX22" s="304">
        <f t="shared" si="11"/>
        <v>0</v>
      </c>
      <c r="BY22" s="304">
        <f t="shared" si="11"/>
        <v>0</v>
      </c>
      <c r="BZ22" s="304">
        <f t="shared" si="11"/>
        <v>0</v>
      </c>
      <c r="CA22" s="304">
        <f t="shared" si="11"/>
        <v>0</v>
      </c>
    </row>
    <row r="23" spans="1:79" s="399" customFormat="1">
      <c r="A23" s="398"/>
      <c r="B23" s="192"/>
      <c r="C23" s="193"/>
      <c r="D23" s="401" t="s">
        <v>108</v>
      </c>
      <c r="E23" s="400" t="str">
        <f xml:space="preserve"> E$17</f>
        <v>Share capital redemption POS</v>
      </c>
      <c r="F23" s="400">
        <f t="shared" ref="F23:BQ23" si="12" xml:space="preserve"> F$17</f>
        <v>0</v>
      </c>
      <c r="G23" s="400" t="str">
        <f t="shared" si="12"/>
        <v>£ MM</v>
      </c>
      <c r="H23" s="400">
        <f t="shared" si="12"/>
        <v>234.57187499999998</v>
      </c>
      <c r="I23" s="400">
        <f t="shared" si="12"/>
        <v>0</v>
      </c>
      <c r="J23" s="400">
        <f t="shared" si="12"/>
        <v>0</v>
      </c>
      <c r="K23" s="400">
        <f t="shared" si="12"/>
        <v>0</v>
      </c>
      <c r="L23" s="400">
        <f t="shared" si="12"/>
        <v>0</v>
      </c>
      <c r="M23" s="400">
        <f t="shared" si="12"/>
        <v>0</v>
      </c>
      <c r="N23" s="400">
        <f t="shared" si="12"/>
        <v>0</v>
      </c>
      <c r="O23" s="400">
        <f t="shared" si="12"/>
        <v>0</v>
      </c>
      <c r="P23" s="400">
        <f t="shared" si="12"/>
        <v>0</v>
      </c>
      <c r="Q23" s="400">
        <f t="shared" si="12"/>
        <v>0</v>
      </c>
      <c r="R23" s="400">
        <f t="shared" si="12"/>
        <v>0</v>
      </c>
      <c r="S23" s="400">
        <f t="shared" si="12"/>
        <v>0</v>
      </c>
      <c r="T23" s="400">
        <f t="shared" si="12"/>
        <v>0</v>
      </c>
      <c r="U23" s="400">
        <f t="shared" si="12"/>
        <v>0</v>
      </c>
      <c r="V23" s="400">
        <f t="shared" si="12"/>
        <v>0</v>
      </c>
      <c r="W23" s="400">
        <f t="shared" si="12"/>
        <v>0</v>
      </c>
      <c r="X23" s="400">
        <f t="shared" si="12"/>
        <v>0</v>
      </c>
      <c r="Y23" s="400">
        <f t="shared" si="12"/>
        <v>0</v>
      </c>
      <c r="Z23" s="400">
        <f t="shared" si="12"/>
        <v>0</v>
      </c>
      <c r="AA23" s="400">
        <f t="shared" si="12"/>
        <v>0</v>
      </c>
      <c r="AB23" s="400">
        <f t="shared" si="12"/>
        <v>0</v>
      </c>
      <c r="AC23" s="400">
        <f t="shared" si="12"/>
        <v>0</v>
      </c>
      <c r="AD23" s="400">
        <f t="shared" si="12"/>
        <v>0</v>
      </c>
      <c r="AE23" s="400">
        <f t="shared" si="12"/>
        <v>0</v>
      </c>
      <c r="AF23" s="400">
        <f t="shared" si="12"/>
        <v>0</v>
      </c>
      <c r="AG23" s="400">
        <f t="shared" si="12"/>
        <v>0</v>
      </c>
      <c r="AH23" s="400">
        <f t="shared" si="12"/>
        <v>0</v>
      </c>
      <c r="AI23" s="400">
        <f t="shared" si="12"/>
        <v>0</v>
      </c>
      <c r="AJ23" s="400">
        <f t="shared" si="12"/>
        <v>0</v>
      </c>
      <c r="AK23" s="400">
        <f t="shared" si="12"/>
        <v>234.57187499999998</v>
      </c>
      <c r="AL23" s="400">
        <f t="shared" si="12"/>
        <v>0</v>
      </c>
      <c r="AM23" s="400">
        <f t="shared" si="12"/>
        <v>0</v>
      </c>
      <c r="AN23" s="400">
        <f t="shared" si="12"/>
        <v>0</v>
      </c>
      <c r="AO23" s="400">
        <f t="shared" si="12"/>
        <v>0</v>
      </c>
      <c r="AP23" s="400">
        <f t="shared" si="12"/>
        <v>0</v>
      </c>
      <c r="AQ23" s="400">
        <f t="shared" si="12"/>
        <v>0</v>
      </c>
      <c r="AR23" s="400">
        <f t="shared" si="12"/>
        <v>0</v>
      </c>
      <c r="AS23" s="400">
        <f t="shared" si="12"/>
        <v>0</v>
      </c>
      <c r="AT23" s="400">
        <f t="shared" si="12"/>
        <v>0</v>
      </c>
      <c r="AU23" s="400">
        <f t="shared" si="12"/>
        <v>0</v>
      </c>
      <c r="AV23" s="400">
        <f t="shared" si="12"/>
        <v>0</v>
      </c>
      <c r="AW23" s="400">
        <f t="shared" si="12"/>
        <v>0</v>
      </c>
      <c r="AX23" s="400">
        <f t="shared" si="12"/>
        <v>0</v>
      </c>
      <c r="AY23" s="400">
        <f t="shared" si="12"/>
        <v>0</v>
      </c>
      <c r="AZ23" s="400">
        <f t="shared" si="12"/>
        <v>0</v>
      </c>
      <c r="BA23" s="400">
        <f t="shared" si="12"/>
        <v>0</v>
      </c>
      <c r="BB23" s="400">
        <f t="shared" si="12"/>
        <v>0</v>
      </c>
      <c r="BC23" s="400">
        <f t="shared" si="12"/>
        <v>0</v>
      </c>
      <c r="BD23" s="400">
        <f t="shared" si="12"/>
        <v>0</v>
      </c>
      <c r="BE23" s="400">
        <f t="shared" si="12"/>
        <v>0</v>
      </c>
      <c r="BF23" s="400">
        <f t="shared" si="12"/>
        <v>0</v>
      </c>
      <c r="BG23" s="400">
        <f t="shared" si="12"/>
        <v>0</v>
      </c>
      <c r="BH23" s="400">
        <f t="shared" si="12"/>
        <v>0</v>
      </c>
      <c r="BI23" s="400">
        <f t="shared" si="12"/>
        <v>0</v>
      </c>
      <c r="BJ23" s="400">
        <f t="shared" si="12"/>
        <v>0</v>
      </c>
      <c r="BK23" s="400">
        <f t="shared" si="12"/>
        <v>0</v>
      </c>
      <c r="BL23" s="400">
        <f t="shared" si="12"/>
        <v>0</v>
      </c>
      <c r="BM23" s="400">
        <f xml:space="preserve"> BM$17</f>
        <v>0</v>
      </c>
      <c r="BN23" s="400">
        <f t="shared" si="12"/>
        <v>0</v>
      </c>
      <c r="BO23" s="400">
        <f t="shared" si="12"/>
        <v>0</v>
      </c>
      <c r="BP23" s="400">
        <f t="shared" si="12"/>
        <v>0</v>
      </c>
      <c r="BQ23" s="400">
        <f t="shared" si="12"/>
        <v>0</v>
      </c>
      <c r="BR23" s="400">
        <f t="shared" ref="BR23:CA23" si="13" xml:space="preserve"> BR$17</f>
        <v>0</v>
      </c>
      <c r="BS23" s="400">
        <f t="shared" si="13"/>
        <v>0</v>
      </c>
      <c r="BT23" s="400">
        <f t="shared" si="13"/>
        <v>0</v>
      </c>
      <c r="BU23" s="400">
        <f t="shared" si="13"/>
        <v>0</v>
      </c>
      <c r="BV23" s="400">
        <f t="shared" si="13"/>
        <v>0</v>
      </c>
      <c r="BW23" s="400">
        <f t="shared" si="13"/>
        <v>0</v>
      </c>
      <c r="BX23" s="400">
        <f t="shared" si="13"/>
        <v>0</v>
      </c>
      <c r="BY23" s="400">
        <f t="shared" si="13"/>
        <v>0</v>
      </c>
      <c r="BZ23" s="400">
        <f t="shared" si="13"/>
        <v>0</v>
      </c>
      <c r="CA23" s="400">
        <f t="shared" si="13"/>
        <v>0</v>
      </c>
    </row>
    <row r="24" spans="1:79" s="381" customFormat="1">
      <c r="A24" s="377"/>
      <c r="B24" s="378"/>
      <c r="C24" s="379"/>
      <c r="D24" s="380"/>
      <c r="E24" s="750" t="s">
        <v>183</v>
      </c>
      <c r="F24" s="750" t="s">
        <v>157</v>
      </c>
      <c r="G24" s="750" t="s">
        <v>560</v>
      </c>
      <c r="I24" s="382"/>
      <c r="J24" s="760">
        <f xml:space="preserve"> SUM( J21:J22 ) - J23</f>
        <v>0</v>
      </c>
      <c r="K24" s="760">
        <f t="shared" ref="K24:BV24" si="14" xml:space="preserve"> SUM( K21:K22 ) - K23</f>
        <v>0</v>
      </c>
      <c r="L24" s="760">
        <f t="shared" si="14"/>
        <v>0</v>
      </c>
      <c r="M24" s="760">
        <f t="shared" si="14"/>
        <v>0</v>
      </c>
      <c r="N24" s="760">
        <f t="shared" si="14"/>
        <v>0</v>
      </c>
      <c r="O24" s="760">
        <f t="shared" si="14"/>
        <v>78.082194236340413</v>
      </c>
      <c r="P24" s="760">
        <f t="shared" si="14"/>
        <v>156.32703461817019</v>
      </c>
      <c r="Q24" s="760">
        <f t="shared" si="14"/>
        <v>234.57187499999998</v>
      </c>
      <c r="R24" s="760">
        <f t="shared" si="14"/>
        <v>234.57187499999998</v>
      </c>
      <c r="S24" s="760">
        <f t="shared" si="14"/>
        <v>234.57187499999998</v>
      </c>
      <c r="T24" s="760">
        <f t="shared" si="14"/>
        <v>234.57187499999998</v>
      </c>
      <c r="U24" s="760">
        <f t="shared" si="14"/>
        <v>234.57187499999998</v>
      </c>
      <c r="V24" s="760">
        <f t="shared" si="14"/>
        <v>234.57187499999998</v>
      </c>
      <c r="W24" s="760">
        <f t="shared" si="14"/>
        <v>234.57187499999998</v>
      </c>
      <c r="X24" s="760">
        <f t="shared" si="14"/>
        <v>234.57187499999998</v>
      </c>
      <c r="Y24" s="760">
        <f t="shared" si="14"/>
        <v>234.57187499999998</v>
      </c>
      <c r="Z24" s="760">
        <f t="shared" si="14"/>
        <v>234.57187499999998</v>
      </c>
      <c r="AA24" s="760">
        <f t="shared" si="14"/>
        <v>234.57187499999998</v>
      </c>
      <c r="AB24" s="760">
        <f t="shared" si="14"/>
        <v>234.57187499999998</v>
      </c>
      <c r="AC24" s="760">
        <f t="shared" si="14"/>
        <v>234.57187499999998</v>
      </c>
      <c r="AD24" s="760">
        <f t="shared" si="14"/>
        <v>234.57187499999998</v>
      </c>
      <c r="AE24" s="760">
        <f t="shared" si="14"/>
        <v>234.57187499999998</v>
      </c>
      <c r="AF24" s="760">
        <f t="shared" si="14"/>
        <v>234.57187499999998</v>
      </c>
      <c r="AG24" s="760">
        <f t="shared" si="14"/>
        <v>234.57187499999998</v>
      </c>
      <c r="AH24" s="760">
        <f t="shared" si="14"/>
        <v>234.57187499999998</v>
      </c>
      <c r="AI24" s="760">
        <f t="shared" si="14"/>
        <v>234.57187499999998</v>
      </c>
      <c r="AJ24" s="760">
        <f t="shared" si="14"/>
        <v>234.57187499999998</v>
      </c>
      <c r="AK24" s="760">
        <f t="shared" si="14"/>
        <v>0</v>
      </c>
      <c r="AL24" s="760">
        <f t="shared" si="14"/>
        <v>0</v>
      </c>
      <c r="AM24" s="760">
        <f t="shared" si="14"/>
        <v>0</v>
      </c>
      <c r="AN24" s="760">
        <f t="shared" si="14"/>
        <v>0</v>
      </c>
      <c r="AO24" s="760">
        <f t="shared" si="14"/>
        <v>0</v>
      </c>
      <c r="AP24" s="760">
        <f t="shared" si="14"/>
        <v>0</v>
      </c>
      <c r="AQ24" s="760">
        <f t="shared" si="14"/>
        <v>0</v>
      </c>
      <c r="AR24" s="760">
        <f t="shared" si="14"/>
        <v>0</v>
      </c>
      <c r="AS24" s="760">
        <f t="shared" si="14"/>
        <v>0</v>
      </c>
      <c r="AT24" s="760">
        <f t="shared" si="14"/>
        <v>0</v>
      </c>
      <c r="AU24" s="760">
        <f t="shared" si="14"/>
        <v>0</v>
      </c>
      <c r="AV24" s="760">
        <f t="shared" si="14"/>
        <v>0</v>
      </c>
      <c r="AW24" s="760">
        <f t="shared" si="14"/>
        <v>0</v>
      </c>
      <c r="AX24" s="760">
        <f t="shared" si="14"/>
        <v>0</v>
      </c>
      <c r="AY24" s="760">
        <f t="shared" si="14"/>
        <v>0</v>
      </c>
      <c r="AZ24" s="760">
        <f t="shared" si="14"/>
        <v>0</v>
      </c>
      <c r="BA24" s="760">
        <f t="shared" si="14"/>
        <v>0</v>
      </c>
      <c r="BB24" s="760">
        <f t="shared" si="14"/>
        <v>0</v>
      </c>
      <c r="BC24" s="760">
        <f t="shared" si="14"/>
        <v>0</v>
      </c>
      <c r="BD24" s="760">
        <f t="shared" si="14"/>
        <v>0</v>
      </c>
      <c r="BE24" s="760">
        <f t="shared" si="14"/>
        <v>0</v>
      </c>
      <c r="BF24" s="760">
        <f t="shared" si="14"/>
        <v>0</v>
      </c>
      <c r="BG24" s="760">
        <f t="shared" si="14"/>
        <v>0</v>
      </c>
      <c r="BH24" s="760">
        <f t="shared" si="14"/>
        <v>0</v>
      </c>
      <c r="BI24" s="760">
        <f t="shared" si="14"/>
        <v>0</v>
      </c>
      <c r="BJ24" s="760">
        <f t="shared" si="14"/>
        <v>0</v>
      </c>
      <c r="BK24" s="760">
        <f t="shared" si="14"/>
        <v>0</v>
      </c>
      <c r="BL24" s="760">
        <f t="shared" si="14"/>
        <v>0</v>
      </c>
      <c r="BM24" s="760">
        <f t="shared" si="14"/>
        <v>0</v>
      </c>
      <c r="BN24" s="760">
        <f xml:space="preserve"> SUM( BN21:BN22 ) - BN23</f>
        <v>0</v>
      </c>
      <c r="BO24" s="760">
        <f xml:space="preserve"> SUM( BO21:BO22 ) - BO23</f>
        <v>0</v>
      </c>
      <c r="BP24" s="760">
        <f t="shared" si="14"/>
        <v>0</v>
      </c>
      <c r="BQ24" s="760">
        <f t="shared" si="14"/>
        <v>0</v>
      </c>
      <c r="BR24" s="760">
        <f t="shared" si="14"/>
        <v>0</v>
      </c>
      <c r="BS24" s="760">
        <f t="shared" si="14"/>
        <v>0</v>
      </c>
      <c r="BT24" s="760">
        <f t="shared" si="14"/>
        <v>0</v>
      </c>
      <c r="BU24" s="760">
        <f t="shared" si="14"/>
        <v>0</v>
      </c>
      <c r="BV24" s="760">
        <f t="shared" si="14"/>
        <v>0</v>
      </c>
      <c r="BW24" s="760">
        <f xml:space="preserve"> SUM( BW21:BW22 ) - BW23</f>
        <v>0</v>
      </c>
      <c r="BX24" s="760">
        <f xml:space="preserve"> SUM( BX21:BX22 ) - BX23</f>
        <v>0</v>
      </c>
      <c r="BY24" s="760">
        <f xml:space="preserve"> SUM( BY21:BY22 ) - BY23</f>
        <v>0</v>
      </c>
      <c r="BZ24" s="760">
        <f xml:space="preserve"> SUM( BZ21:BZ22 ) - BZ23</f>
        <v>0</v>
      </c>
      <c r="CA24" s="760">
        <f xml:space="preserve"> SUM( CA21:CA22 ) - CA23</f>
        <v>0</v>
      </c>
    </row>
    <row r="26" spans="1:79">
      <c r="B26" s="1" t="s">
        <v>159</v>
      </c>
    </row>
    <row r="27" spans="1:79">
      <c r="E27" s="267" t="str">
        <f xml:space="preserve"> E$24</f>
        <v>Share capital balance</v>
      </c>
      <c r="F27" s="267" t="str">
        <f t="shared" ref="F27:BQ27" si="15" xml:space="preserve"> F$24</f>
        <v>BS</v>
      </c>
      <c r="G27" s="267" t="str">
        <f t="shared" si="15"/>
        <v>£ MM</v>
      </c>
      <c r="H27" s="267">
        <f t="shared" si="15"/>
        <v>0</v>
      </c>
      <c r="I27" s="267">
        <f t="shared" si="15"/>
        <v>0</v>
      </c>
      <c r="J27" s="267">
        <f t="shared" si="15"/>
        <v>0</v>
      </c>
      <c r="K27" s="267">
        <f t="shared" si="15"/>
        <v>0</v>
      </c>
      <c r="L27" s="267">
        <f t="shared" si="15"/>
        <v>0</v>
      </c>
      <c r="M27" s="267">
        <f t="shared" si="15"/>
        <v>0</v>
      </c>
      <c r="N27" s="267">
        <f t="shared" si="15"/>
        <v>0</v>
      </c>
      <c r="O27" s="267">
        <f t="shared" si="15"/>
        <v>78.082194236340413</v>
      </c>
      <c r="P27" s="267">
        <f t="shared" si="15"/>
        <v>156.32703461817019</v>
      </c>
      <c r="Q27" s="267">
        <f t="shared" si="15"/>
        <v>234.57187499999998</v>
      </c>
      <c r="R27" s="267">
        <f t="shared" si="15"/>
        <v>234.57187499999998</v>
      </c>
      <c r="S27" s="267">
        <f t="shared" si="15"/>
        <v>234.57187499999998</v>
      </c>
      <c r="T27" s="267">
        <f t="shared" si="15"/>
        <v>234.57187499999998</v>
      </c>
      <c r="U27" s="267">
        <f t="shared" si="15"/>
        <v>234.57187499999998</v>
      </c>
      <c r="V27" s="267">
        <f t="shared" si="15"/>
        <v>234.57187499999998</v>
      </c>
      <c r="W27" s="267">
        <f t="shared" si="15"/>
        <v>234.57187499999998</v>
      </c>
      <c r="X27" s="267">
        <f t="shared" si="15"/>
        <v>234.57187499999998</v>
      </c>
      <c r="Y27" s="267">
        <f t="shared" si="15"/>
        <v>234.57187499999998</v>
      </c>
      <c r="Z27" s="267">
        <f t="shared" si="15"/>
        <v>234.57187499999998</v>
      </c>
      <c r="AA27" s="267">
        <f t="shared" si="15"/>
        <v>234.57187499999998</v>
      </c>
      <c r="AB27" s="267">
        <f t="shared" si="15"/>
        <v>234.57187499999998</v>
      </c>
      <c r="AC27" s="267">
        <f t="shared" si="15"/>
        <v>234.57187499999998</v>
      </c>
      <c r="AD27" s="267">
        <f t="shared" si="15"/>
        <v>234.57187499999998</v>
      </c>
      <c r="AE27" s="267">
        <f t="shared" si="15"/>
        <v>234.57187499999998</v>
      </c>
      <c r="AF27" s="267">
        <f t="shared" si="15"/>
        <v>234.57187499999998</v>
      </c>
      <c r="AG27" s="267">
        <f t="shared" si="15"/>
        <v>234.57187499999998</v>
      </c>
      <c r="AH27" s="267">
        <f t="shared" si="15"/>
        <v>234.57187499999998</v>
      </c>
      <c r="AI27" s="267">
        <f t="shared" si="15"/>
        <v>234.57187499999998</v>
      </c>
      <c r="AJ27" s="267">
        <f t="shared" si="15"/>
        <v>234.57187499999998</v>
      </c>
      <c r="AK27" s="267">
        <f t="shared" si="15"/>
        <v>0</v>
      </c>
      <c r="AL27" s="267">
        <f t="shared" si="15"/>
        <v>0</v>
      </c>
      <c r="AM27" s="267">
        <f t="shared" si="15"/>
        <v>0</v>
      </c>
      <c r="AN27" s="267">
        <f t="shared" si="15"/>
        <v>0</v>
      </c>
      <c r="AO27" s="267">
        <f t="shared" si="15"/>
        <v>0</v>
      </c>
      <c r="AP27" s="267">
        <f t="shared" si="15"/>
        <v>0</v>
      </c>
      <c r="AQ27" s="267">
        <f t="shared" si="15"/>
        <v>0</v>
      </c>
      <c r="AR27" s="267">
        <f t="shared" si="15"/>
        <v>0</v>
      </c>
      <c r="AS27" s="267">
        <f t="shared" si="15"/>
        <v>0</v>
      </c>
      <c r="AT27" s="267">
        <f t="shared" si="15"/>
        <v>0</v>
      </c>
      <c r="AU27" s="267">
        <f t="shared" si="15"/>
        <v>0</v>
      </c>
      <c r="AV27" s="267">
        <f t="shared" si="15"/>
        <v>0</v>
      </c>
      <c r="AW27" s="267">
        <f t="shared" si="15"/>
        <v>0</v>
      </c>
      <c r="AX27" s="267">
        <f t="shared" si="15"/>
        <v>0</v>
      </c>
      <c r="AY27" s="267">
        <f t="shared" si="15"/>
        <v>0</v>
      </c>
      <c r="AZ27" s="267">
        <f t="shared" si="15"/>
        <v>0</v>
      </c>
      <c r="BA27" s="267">
        <f t="shared" si="15"/>
        <v>0</v>
      </c>
      <c r="BB27" s="267">
        <f t="shared" si="15"/>
        <v>0</v>
      </c>
      <c r="BC27" s="267">
        <f t="shared" si="15"/>
        <v>0</v>
      </c>
      <c r="BD27" s="267">
        <f t="shared" si="15"/>
        <v>0</v>
      </c>
      <c r="BE27" s="267">
        <f t="shared" si="15"/>
        <v>0</v>
      </c>
      <c r="BF27" s="267">
        <f t="shared" si="15"/>
        <v>0</v>
      </c>
      <c r="BG27" s="267">
        <f t="shared" si="15"/>
        <v>0</v>
      </c>
      <c r="BH27" s="267">
        <f t="shared" si="15"/>
        <v>0</v>
      </c>
      <c r="BI27" s="267">
        <f t="shared" si="15"/>
        <v>0</v>
      </c>
      <c r="BJ27" s="267">
        <f t="shared" si="15"/>
        <v>0</v>
      </c>
      <c r="BK27" s="267">
        <f t="shared" si="15"/>
        <v>0</v>
      </c>
      <c r="BL27" s="267">
        <f t="shared" si="15"/>
        <v>0</v>
      </c>
      <c r="BM27" s="267">
        <f xml:space="preserve"> BM$24</f>
        <v>0</v>
      </c>
      <c r="BN27" s="267">
        <f t="shared" si="15"/>
        <v>0</v>
      </c>
      <c r="BO27" s="267">
        <f t="shared" si="15"/>
        <v>0</v>
      </c>
      <c r="BP27" s="267">
        <f t="shared" si="15"/>
        <v>0</v>
      </c>
      <c r="BQ27" s="267">
        <f t="shared" si="15"/>
        <v>0</v>
      </c>
      <c r="BR27" s="267">
        <f t="shared" ref="BR27:CA27" si="16" xml:space="preserve"> BR$24</f>
        <v>0</v>
      </c>
      <c r="BS27" s="267">
        <f t="shared" si="16"/>
        <v>0</v>
      </c>
      <c r="BT27" s="267">
        <f t="shared" si="16"/>
        <v>0</v>
      </c>
      <c r="BU27" s="267">
        <f t="shared" si="16"/>
        <v>0</v>
      </c>
      <c r="BV27" s="267">
        <f t="shared" si="16"/>
        <v>0</v>
      </c>
      <c r="BW27" s="267">
        <f t="shared" si="16"/>
        <v>0</v>
      </c>
      <c r="BX27" s="267">
        <f t="shared" si="16"/>
        <v>0</v>
      </c>
      <c r="BY27" s="267">
        <f t="shared" si="16"/>
        <v>0</v>
      </c>
      <c r="BZ27" s="267">
        <f t="shared" si="16"/>
        <v>0</v>
      </c>
      <c r="CA27" s="267">
        <f t="shared" si="16"/>
        <v>0</v>
      </c>
    </row>
    <row r="28" spans="1:79">
      <c r="E28" s="231" t="str">
        <f xml:space="preserve"> Time!E$88</f>
        <v>Operations period end flag</v>
      </c>
      <c r="F28" s="231">
        <f xml:space="preserve"> Time!F$88</f>
        <v>0</v>
      </c>
      <c r="G28" s="231" t="str">
        <f xml:space="preserve"> Time!G$88</f>
        <v>flag</v>
      </c>
      <c r="H28" s="231">
        <f xml:space="preserve"> Time!H$88</f>
        <v>1</v>
      </c>
      <c r="I28" s="231">
        <f xml:space="preserve"> Time!I$88</f>
        <v>0</v>
      </c>
      <c r="J28" s="231">
        <f xml:space="preserve"> Time!J$88</f>
        <v>0</v>
      </c>
      <c r="K28" s="231">
        <f xml:space="preserve"> Time!K$88</f>
        <v>0</v>
      </c>
      <c r="L28" s="231">
        <f xml:space="preserve"> Time!L$88</f>
        <v>0</v>
      </c>
      <c r="M28" s="231">
        <f xml:space="preserve"> Time!M$88</f>
        <v>0</v>
      </c>
      <c r="N28" s="231">
        <f xml:space="preserve"> Time!N$88</f>
        <v>0</v>
      </c>
      <c r="O28" s="231">
        <f xml:space="preserve"> Time!O$88</f>
        <v>0</v>
      </c>
      <c r="P28" s="231">
        <f xml:space="preserve"> Time!P$88</f>
        <v>0</v>
      </c>
      <c r="Q28" s="231">
        <f xml:space="preserve"> Time!Q$88</f>
        <v>0</v>
      </c>
      <c r="R28" s="231">
        <f xml:space="preserve"> Time!R$88</f>
        <v>0</v>
      </c>
      <c r="S28" s="231">
        <f xml:space="preserve"> Time!S$88</f>
        <v>0</v>
      </c>
      <c r="T28" s="231">
        <f xml:space="preserve"> Time!T$88</f>
        <v>0</v>
      </c>
      <c r="U28" s="231">
        <f xml:space="preserve"> Time!U$88</f>
        <v>0</v>
      </c>
      <c r="V28" s="231">
        <f xml:space="preserve"> Time!V$88</f>
        <v>0</v>
      </c>
      <c r="W28" s="231">
        <f xml:space="preserve"> Time!W$88</f>
        <v>0</v>
      </c>
      <c r="X28" s="231">
        <f xml:space="preserve"> Time!X$88</f>
        <v>0</v>
      </c>
      <c r="Y28" s="231">
        <f xml:space="preserve"> Time!Y$88</f>
        <v>0</v>
      </c>
      <c r="Z28" s="231">
        <f xml:space="preserve"> Time!Z$88</f>
        <v>0</v>
      </c>
      <c r="AA28" s="231">
        <f xml:space="preserve"> Time!AA$88</f>
        <v>0</v>
      </c>
      <c r="AB28" s="231">
        <f xml:space="preserve"> Time!AB$88</f>
        <v>0</v>
      </c>
      <c r="AC28" s="231">
        <f xml:space="preserve"> Time!AC$88</f>
        <v>0</v>
      </c>
      <c r="AD28" s="231">
        <f xml:space="preserve"> Time!AD$88</f>
        <v>0</v>
      </c>
      <c r="AE28" s="231">
        <f xml:space="preserve"> Time!AE$88</f>
        <v>0</v>
      </c>
      <c r="AF28" s="231">
        <f xml:space="preserve"> Time!AF$88</f>
        <v>0</v>
      </c>
      <c r="AG28" s="231">
        <f xml:space="preserve"> Time!AG$88</f>
        <v>0</v>
      </c>
      <c r="AH28" s="231">
        <f xml:space="preserve"> Time!AH$88</f>
        <v>0</v>
      </c>
      <c r="AI28" s="231">
        <f xml:space="preserve"> Time!AI$88</f>
        <v>0</v>
      </c>
      <c r="AJ28" s="231">
        <f xml:space="preserve"> Time!AJ$88</f>
        <v>0</v>
      </c>
      <c r="AK28" s="231">
        <f xml:space="preserve"> Time!AK$88</f>
        <v>1</v>
      </c>
      <c r="AL28" s="231">
        <f xml:space="preserve"> Time!AL$88</f>
        <v>0</v>
      </c>
      <c r="AM28" s="231">
        <f xml:space="preserve"> Time!AM$88</f>
        <v>0</v>
      </c>
      <c r="AN28" s="231">
        <f xml:space="preserve"> Time!AN$88</f>
        <v>0</v>
      </c>
      <c r="AO28" s="231">
        <f xml:space="preserve"> Time!AO$88</f>
        <v>0</v>
      </c>
      <c r="AP28" s="231">
        <f xml:space="preserve"> Time!AP$88</f>
        <v>0</v>
      </c>
      <c r="AQ28" s="231">
        <f xml:space="preserve"> Time!AQ$88</f>
        <v>0</v>
      </c>
      <c r="AR28" s="231">
        <f xml:space="preserve"> Time!AR$88</f>
        <v>0</v>
      </c>
      <c r="AS28" s="231">
        <f xml:space="preserve"> Time!AS$88</f>
        <v>0</v>
      </c>
      <c r="AT28" s="231">
        <f xml:space="preserve"> Time!AT$88</f>
        <v>0</v>
      </c>
      <c r="AU28" s="231">
        <f xml:space="preserve"> Time!AU$88</f>
        <v>0</v>
      </c>
      <c r="AV28" s="231">
        <f xml:space="preserve"> Time!AV$88</f>
        <v>0</v>
      </c>
      <c r="AW28" s="231">
        <f xml:space="preserve"> Time!AW$88</f>
        <v>0</v>
      </c>
      <c r="AX28" s="231">
        <f xml:space="preserve"> Time!AX$88</f>
        <v>0</v>
      </c>
      <c r="AY28" s="231">
        <f xml:space="preserve"> Time!AY$88</f>
        <v>0</v>
      </c>
      <c r="AZ28" s="231">
        <f xml:space="preserve"> Time!AZ$88</f>
        <v>0</v>
      </c>
      <c r="BA28" s="231">
        <f xml:space="preserve"> Time!BA$88</f>
        <v>0</v>
      </c>
      <c r="BB28" s="231">
        <f xml:space="preserve"> Time!BB$88</f>
        <v>0</v>
      </c>
      <c r="BC28" s="231">
        <f xml:space="preserve"> Time!BC$88</f>
        <v>0</v>
      </c>
      <c r="BD28" s="231">
        <f xml:space="preserve"> Time!BD$88</f>
        <v>0</v>
      </c>
      <c r="BE28" s="231">
        <f xml:space="preserve"> Time!BE$88</f>
        <v>0</v>
      </c>
      <c r="BF28" s="231">
        <f xml:space="preserve"> Time!BF$88</f>
        <v>0</v>
      </c>
      <c r="BG28" s="231">
        <f xml:space="preserve"> Time!BG$88</f>
        <v>0</v>
      </c>
      <c r="BH28" s="231">
        <f xml:space="preserve"> Time!BH$88</f>
        <v>0</v>
      </c>
      <c r="BI28" s="231">
        <f xml:space="preserve"> Time!BI$88</f>
        <v>0</v>
      </c>
      <c r="BJ28" s="231">
        <f xml:space="preserve"> Time!BJ$88</f>
        <v>0</v>
      </c>
      <c r="BK28" s="231">
        <f xml:space="preserve"> Time!BK$88</f>
        <v>0</v>
      </c>
      <c r="BL28" s="231">
        <f xml:space="preserve"> Time!BL$88</f>
        <v>0</v>
      </c>
      <c r="BM28" s="231">
        <f xml:space="preserve"> Time!BM$88</f>
        <v>0</v>
      </c>
      <c r="BN28" s="231">
        <f xml:space="preserve"> Time!BN$88</f>
        <v>0</v>
      </c>
      <c r="BO28" s="231">
        <f xml:space="preserve"> Time!BO$88</f>
        <v>0</v>
      </c>
      <c r="BP28" s="231">
        <f xml:space="preserve"> Time!BP$88</f>
        <v>0</v>
      </c>
      <c r="BQ28" s="231">
        <f xml:space="preserve"> Time!BQ$88</f>
        <v>0</v>
      </c>
      <c r="BR28" s="231">
        <f xml:space="preserve"> Time!BR$88</f>
        <v>0</v>
      </c>
      <c r="BS28" s="231">
        <f xml:space="preserve"> Time!BS$88</f>
        <v>0</v>
      </c>
      <c r="BT28" s="231">
        <f xml:space="preserve"> Time!BT$88</f>
        <v>0</v>
      </c>
      <c r="BU28" s="231">
        <f xml:space="preserve"> Time!BU$88</f>
        <v>0</v>
      </c>
      <c r="BV28" s="231">
        <f xml:space="preserve"> Time!BV$88</f>
        <v>0</v>
      </c>
      <c r="BW28" s="231">
        <f xml:space="preserve"> Time!BW$88</f>
        <v>0</v>
      </c>
      <c r="BX28" s="231">
        <f xml:space="preserve"> Time!BX$88</f>
        <v>0</v>
      </c>
      <c r="BY28" s="231">
        <f xml:space="preserve"> Time!BY$88</f>
        <v>0</v>
      </c>
      <c r="BZ28" s="231">
        <f xml:space="preserve"> Time!BZ$88</f>
        <v>0</v>
      </c>
      <c r="CA28" s="231">
        <f xml:space="preserve"> Time!CA$88</f>
        <v>0</v>
      </c>
    </row>
    <row r="29" spans="1:79">
      <c r="E29" s="4" t="s">
        <v>184</v>
      </c>
      <c r="F29" s="86">
        <f xml:space="preserve"> SUMPRODUCT(J27:CA27, J28:CA28)</f>
        <v>0</v>
      </c>
      <c r="G29" s="4" t="s">
        <v>560</v>
      </c>
    </row>
    <row r="30" spans="1:79">
      <c r="E30" s="4" t="s">
        <v>185</v>
      </c>
      <c r="F30" s="368">
        <f xml:space="preserve"> IF(ABS(F29) &gt; 0.001, 1, 0)</f>
        <v>0</v>
      </c>
      <c r="G30" s="4" t="s">
        <v>26</v>
      </c>
    </row>
    <row r="33" spans="1:79">
      <c r="A33" s="9" t="s">
        <v>189</v>
      </c>
    </row>
    <row r="35" spans="1:79">
      <c r="B35" s="1" t="s">
        <v>190</v>
      </c>
      <c r="P35" s="159"/>
    </row>
    <row r="36" spans="1:79" s="46" customFormat="1">
      <c r="A36" s="1"/>
      <c r="B36" s="1"/>
      <c r="C36" s="51"/>
      <c r="D36" s="123"/>
      <c r="E36" s="268" t="str">
        <f xml:space="preserve"> E$59</f>
        <v>Retained cash / (overdraft) balance BEG</v>
      </c>
      <c r="F36" s="268">
        <f t="shared" ref="F36:BQ36" si="17" xml:space="preserve"> F$59</f>
        <v>0</v>
      </c>
      <c r="G36" s="268" t="str">
        <f t="shared" si="17"/>
        <v>£ MM</v>
      </c>
      <c r="H36" s="268">
        <f t="shared" si="17"/>
        <v>0</v>
      </c>
      <c r="I36" s="268">
        <f t="shared" si="17"/>
        <v>0</v>
      </c>
      <c r="J36" s="268">
        <f t="shared" si="17"/>
        <v>0</v>
      </c>
      <c r="K36" s="268">
        <f t="shared" si="17"/>
        <v>0</v>
      </c>
      <c r="L36" s="268">
        <f t="shared" si="17"/>
        <v>0</v>
      </c>
      <c r="M36" s="268">
        <f t="shared" si="17"/>
        <v>0</v>
      </c>
      <c r="N36" s="268">
        <f t="shared" si="17"/>
        <v>0</v>
      </c>
      <c r="O36" s="268">
        <f t="shared" si="17"/>
        <v>0</v>
      </c>
      <c r="P36" s="268">
        <f t="shared" si="17"/>
        <v>0</v>
      </c>
      <c r="Q36" s="268">
        <f t="shared" si="17"/>
        <v>0</v>
      </c>
      <c r="R36" s="268">
        <f t="shared" si="17"/>
        <v>0</v>
      </c>
      <c r="S36" s="268">
        <f t="shared" si="17"/>
        <v>0</v>
      </c>
      <c r="T36" s="268">
        <f t="shared" si="17"/>
        <v>0</v>
      </c>
      <c r="U36" s="268">
        <f t="shared" si="17"/>
        <v>0</v>
      </c>
      <c r="V36" s="268">
        <f t="shared" si="17"/>
        <v>0</v>
      </c>
      <c r="W36" s="268">
        <f t="shared" si="17"/>
        <v>0</v>
      </c>
      <c r="X36" s="268">
        <f t="shared" si="17"/>
        <v>0</v>
      </c>
      <c r="Y36" s="268">
        <f t="shared" si="17"/>
        <v>0</v>
      </c>
      <c r="Z36" s="268">
        <f t="shared" si="17"/>
        <v>0</v>
      </c>
      <c r="AA36" s="268">
        <f t="shared" si="17"/>
        <v>0</v>
      </c>
      <c r="AB36" s="268">
        <f t="shared" si="17"/>
        <v>0</v>
      </c>
      <c r="AC36" s="268">
        <f t="shared" si="17"/>
        <v>0</v>
      </c>
      <c r="AD36" s="268">
        <f t="shared" si="17"/>
        <v>26.063541666666652</v>
      </c>
      <c r="AE36" s="268">
        <f t="shared" si="17"/>
        <v>52.127083333333303</v>
      </c>
      <c r="AF36" s="268">
        <f t="shared" si="17"/>
        <v>78.190624999999969</v>
      </c>
      <c r="AG36" s="268">
        <f t="shared" si="17"/>
        <v>104.25416666666666</v>
      </c>
      <c r="AH36" s="268">
        <f t="shared" si="17"/>
        <v>130.31770833333331</v>
      </c>
      <c r="AI36" s="268">
        <f t="shared" si="17"/>
        <v>156.38124999999999</v>
      </c>
      <c r="AJ36" s="268">
        <f t="shared" si="17"/>
        <v>182.44479166666662</v>
      </c>
      <c r="AK36" s="268">
        <f t="shared" si="17"/>
        <v>208.50833333333333</v>
      </c>
      <c r="AL36" s="268">
        <f t="shared" si="17"/>
        <v>1.7053025658242404E-13</v>
      </c>
      <c r="AM36" s="268">
        <f t="shared" si="17"/>
        <v>1.7053025658242404E-13</v>
      </c>
      <c r="AN36" s="268">
        <f t="shared" si="17"/>
        <v>1.7053025658242404E-13</v>
      </c>
      <c r="AO36" s="268">
        <f t="shared" si="17"/>
        <v>1.7053025658242404E-13</v>
      </c>
      <c r="AP36" s="268">
        <f t="shared" si="17"/>
        <v>1.7053025658242404E-13</v>
      </c>
      <c r="AQ36" s="268">
        <f t="shared" si="17"/>
        <v>1.7053025658242404E-13</v>
      </c>
      <c r="AR36" s="268">
        <f t="shared" si="17"/>
        <v>1.7053025658242404E-13</v>
      </c>
      <c r="AS36" s="268">
        <f t="shared" si="17"/>
        <v>1.7053025658242404E-13</v>
      </c>
      <c r="AT36" s="268">
        <f t="shared" si="17"/>
        <v>1.7053025658242404E-13</v>
      </c>
      <c r="AU36" s="268">
        <f t="shared" si="17"/>
        <v>1.7053025658242404E-13</v>
      </c>
      <c r="AV36" s="268">
        <f t="shared" si="17"/>
        <v>1.7053025658242404E-13</v>
      </c>
      <c r="AW36" s="268">
        <f t="shared" si="17"/>
        <v>1.7053025658242404E-13</v>
      </c>
      <c r="AX36" s="268">
        <f t="shared" si="17"/>
        <v>1.7053025658242404E-13</v>
      </c>
      <c r="AY36" s="268">
        <f t="shared" si="17"/>
        <v>1.7053025658242404E-13</v>
      </c>
      <c r="AZ36" s="268">
        <f t="shared" si="17"/>
        <v>1.7053025658242404E-13</v>
      </c>
      <c r="BA36" s="268">
        <f t="shared" si="17"/>
        <v>1.7053025658242404E-13</v>
      </c>
      <c r="BB36" s="268">
        <f t="shared" si="17"/>
        <v>1.7053025658242404E-13</v>
      </c>
      <c r="BC36" s="268">
        <f t="shared" si="17"/>
        <v>1.7053025658242404E-13</v>
      </c>
      <c r="BD36" s="268">
        <f t="shared" si="17"/>
        <v>1.7053025658242404E-13</v>
      </c>
      <c r="BE36" s="268">
        <f t="shared" si="17"/>
        <v>1.7053025658242404E-13</v>
      </c>
      <c r="BF36" s="268">
        <f t="shared" si="17"/>
        <v>1.7053025658242404E-13</v>
      </c>
      <c r="BG36" s="268">
        <f t="shared" si="17"/>
        <v>1.7053025658242404E-13</v>
      </c>
      <c r="BH36" s="268">
        <f t="shared" si="17"/>
        <v>1.7053025658242404E-13</v>
      </c>
      <c r="BI36" s="268">
        <f t="shared" si="17"/>
        <v>1.7053025658242404E-13</v>
      </c>
      <c r="BJ36" s="268">
        <f t="shared" si="17"/>
        <v>1.7053025658242404E-13</v>
      </c>
      <c r="BK36" s="268">
        <f t="shared" si="17"/>
        <v>1.7053025658242404E-13</v>
      </c>
      <c r="BL36" s="268">
        <f t="shared" si="17"/>
        <v>1.7053025658242404E-13</v>
      </c>
      <c r="BM36" s="268">
        <f t="shared" si="17"/>
        <v>1.7053025658242404E-13</v>
      </c>
      <c r="BN36" s="268">
        <f t="shared" si="17"/>
        <v>1.7053025658242404E-13</v>
      </c>
      <c r="BO36" s="268">
        <f t="shared" si="17"/>
        <v>1.7053025658242404E-13</v>
      </c>
      <c r="BP36" s="268">
        <f t="shared" si="17"/>
        <v>1.7053025658242404E-13</v>
      </c>
      <c r="BQ36" s="268">
        <f t="shared" si="17"/>
        <v>1.7053025658242404E-13</v>
      </c>
      <c r="BR36" s="268">
        <f t="shared" ref="BR36:CA36" si="18" xml:space="preserve"> BR$59</f>
        <v>1.7053025658242404E-13</v>
      </c>
      <c r="BS36" s="268">
        <f t="shared" si="18"/>
        <v>1.7053025658242404E-13</v>
      </c>
      <c r="BT36" s="268">
        <f t="shared" si="18"/>
        <v>1.7053025658242404E-13</v>
      </c>
      <c r="BU36" s="268">
        <f t="shared" si="18"/>
        <v>1.7053025658242404E-13</v>
      </c>
      <c r="BV36" s="268">
        <f t="shared" si="18"/>
        <v>1.7053025658242404E-13</v>
      </c>
      <c r="BW36" s="268">
        <f t="shared" si="18"/>
        <v>1.7053025658242404E-13</v>
      </c>
      <c r="BX36" s="268">
        <f t="shared" si="18"/>
        <v>1.7053025658242404E-13</v>
      </c>
      <c r="BY36" s="268">
        <f t="shared" si="18"/>
        <v>1.7053025658242404E-13</v>
      </c>
      <c r="BZ36" s="268">
        <f t="shared" si="18"/>
        <v>1.7053025658242404E-13</v>
      </c>
      <c r="CA36" s="268">
        <f t="shared" si="18"/>
        <v>1.7053025658242404E-13</v>
      </c>
    </row>
    <row r="37" spans="1:79" s="46" customFormat="1">
      <c r="A37" s="1"/>
      <c r="B37" s="1"/>
      <c r="C37" s="51"/>
      <c r="D37" s="123"/>
      <c r="E37" s="319" t="str">
        <f xml:space="preserve"> FinStat!E$50</f>
        <v>Cash flow available for dividends</v>
      </c>
      <c r="F37" s="319">
        <f xml:space="preserve"> FinStat!F$50</f>
        <v>0</v>
      </c>
      <c r="G37" s="319" t="str">
        <f xml:space="preserve"> FinStat!G$50</f>
        <v>£ MM</v>
      </c>
      <c r="H37" s="319">
        <f xml:space="preserve"> FinStat!H$50</f>
        <v>2223.2108602457315</v>
      </c>
      <c r="I37" s="319">
        <f xml:space="preserve"> FinStat!I$50</f>
        <v>0</v>
      </c>
      <c r="J37" s="319">
        <f xml:space="preserve"> FinStat!J$50</f>
        <v>0</v>
      </c>
      <c r="K37" s="319">
        <f xml:space="preserve"> FinStat!K$50</f>
        <v>0</v>
      </c>
      <c r="L37" s="319">
        <f xml:space="preserve"> FinStat!L$50</f>
        <v>0</v>
      </c>
      <c r="M37" s="319">
        <f xml:space="preserve"> FinStat!M$50</f>
        <v>0</v>
      </c>
      <c r="N37" s="319">
        <f xml:space="preserve"> FinStat!N$50</f>
        <v>0</v>
      </c>
      <c r="O37" s="319">
        <f xml:space="preserve"> FinStat!O$50</f>
        <v>0</v>
      </c>
      <c r="P37" s="319">
        <f xml:space="preserve"> FinStat!P$50</f>
        <v>0</v>
      </c>
      <c r="Q37" s="319">
        <f xml:space="preserve"> FinStat!Q$50</f>
        <v>0</v>
      </c>
      <c r="R37" s="319">
        <f xml:space="preserve"> FinStat!R$50</f>
        <v>91.643234517458737</v>
      </c>
      <c r="S37" s="319">
        <f xml:space="preserve"> FinStat!S$50</f>
        <v>92.344753358232509</v>
      </c>
      <c r="T37" s="319">
        <f xml:space="preserve"> FinStat!T$50</f>
        <v>93.532106430161434</v>
      </c>
      <c r="U37" s="319">
        <f xml:space="preserve"> FinStat!U$50</f>
        <v>94.035011268946818</v>
      </c>
      <c r="V37" s="319">
        <f xml:space="preserve"> FinStat!V$50</f>
        <v>95.004932461803961</v>
      </c>
      <c r="W37" s="319">
        <f xml:space="preserve"> FinStat!W$50</f>
        <v>96.047054877786096</v>
      </c>
      <c r="X37" s="319">
        <f xml:space="preserve"> FinStat!X$50</f>
        <v>97.559492903557128</v>
      </c>
      <c r="Y37" s="319">
        <f xml:space="preserve"> FinStat!Y$50</f>
        <v>139.27673894972568</v>
      </c>
      <c r="Z37" s="319">
        <f xml:space="preserve"> FinStat!Z$50</f>
        <v>138.80302672480258</v>
      </c>
      <c r="AA37" s="319">
        <f xml:space="preserve"> FinStat!AA$50</f>
        <v>138.37668572237175</v>
      </c>
      <c r="AB37" s="319">
        <f xml:space="preserve"> FinStat!AB$50</f>
        <v>138.40294876319905</v>
      </c>
      <c r="AC37" s="319">
        <f xml:space="preserve"> FinStat!AC$50</f>
        <v>137.64764260821505</v>
      </c>
      <c r="AD37" s="319">
        <f xml:space="preserve"> FinStat!AD$50</f>
        <v>137.336840017443</v>
      </c>
      <c r="AE37" s="319">
        <f xml:space="preserve"> FinStat!AE$50</f>
        <v>137.05711768574815</v>
      </c>
      <c r="AF37" s="319">
        <f xml:space="preserve"> FinStat!AF$50</f>
        <v>137.2153375302378</v>
      </c>
      <c r="AG37" s="319">
        <f xml:space="preserve"> FinStat!AG$50</f>
        <v>136.57879249854994</v>
      </c>
      <c r="AH37" s="319">
        <f xml:space="preserve"> FinStat!AH$50</f>
        <v>136.37487491874438</v>
      </c>
      <c r="AI37" s="319">
        <f xml:space="preserve"> FinStat!AI$50</f>
        <v>136.1913490969194</v>
      </c>
      <c r="AJ37" s="319">
        <f xml:space="preserve"> FinStat!AJ$50</f>
        <v>136.43614580029194</v>
      </c>
      <c r="AK37" s="319">
        <f xml:space="preserve"> FinStat!AK$50</f>
        <v>-86.653225888463396</v>
      </c>
      <c r="AL37" s="319">
        <f xml:space="preserve"> FinStat!AL$50</f>
        <v>0</v>
      </c>
      <c r="AM37" s="319">
        <f xml:space="preserve"> FinStat!AM$50</f>
        <v>0</v>
      </c>
      <c r="AN37" s="319">
        <f xml:space="preserve"> FinStat!AN$50</f>
        <v>0</v>
      </c>
      <c r="AO37" s="319">
        <f xml:space="preserve"> FinStat!AO$50</f>
        <v>0</v>
      </c>
      <c r="AP37" s="319">
        <f xml:space="preserve"> FinStat!AP$50</f>
        <v>0</v>
      </c>
      <c r="AQ37" s="319">
        <f xml:space="preserve"> FinStat!AQ$50</f>
        <v>0</v>
      </c>
      <c r="AR37" s="319">
        <f xml:space="preserve"> FinStat!AR$50</f>
        <v>0</v>
      </c>
      <c r="AS37" s="319">
        <f xml:space="preserve"> FinStat!AS$50</f>
        <v>0</v>
      </c>
      <c r="AT37" s="319">
        <f xml:space="preserve"> FinStat!AT$50</f>
        <v>0</v>
      </c>
      <c r="AU37" s="319">
        <f xml:space="preserve"> FinStat!AU$50</f>
        <v>0</v>
      </c>
      <c r="AV37" s="319">
        <f xml:space="preserve"> FinStat!AV$50</f>
        <v>0</v>
      </c>
      <c r="AW37" s="319">
        <f xml:space="preserve"> FinStat!AW$50</f>
        <v>0</v>
      </c>
      <c r="AX37" s="319">
        <f xml:space="preserve"> FinStat!AX$50</f>
        <v>0</v>
      </c>
      <c r="AY37" s="319">
        <f xml:space="preserve"> FinStat!AY$50</f>
        <v>0</v>
      </c>
      <c r="AZ37" s="319">
        <f xml:space="preserve"> FinStat!AZ$50</f>
        <v>0</v>
      </c>
      <c r="BA37" s="319">
        <f xml:space="preserve"> FinStat!BA$50</f>
        <v>0</v>
      </c>
      <c r="BB37" s="319">
        <f xml:space="preserve"> FinStat!BB$50</f>
        <v>0</v>
      </c>
      <c r="BC37" s="319">
        <f xml:space="preserve"> FinStat!BC$50</f>
        <v>0</v>
      </c>
      <c r="BD37" s="319">
        <f xml:space="preserve"> FinStat!BD$50</f>
        <v>0</v>
      </c>
      <c r="BE37" s="319">
        <f xml:space="preserve"> FinStat!BE$50</f>
        <v>0</v>
      </c>
      <c r="BF37" s="319">
        <f xml:space="preserve"> FinStat!BF$50</f>
        <v>0</v>
      </c>
      <c r="BG37" s="319">
        <f xml:space="preserve"> FinStat!BG$50</f>
        <v>0</v>
      </c>
      <c r="BH37" s="319">
        <f xml:space="preserve"> FinStat!BH$50</f>
        <v>0</v>
      </c>
      <c r="BI37" s="319">
        <f xml:space="preserve"> FinStat!BI$50</f>
        <v>0</v>
      </c>
      <c r="BJ37" s="319">
        <f xml:space="preserve"> FinStat!BJ$50</f>
        <v>0</v>
      </c>
      <c r="BK37" s="319">
        <f xml:space="preserve"> FinStat!BK$50</f>
        <v>0</v>
      </c>
      <c r="BL37" s="319">
        <f xml:space="preserve"> FinStat!BL$50</f>
        <v>0</v>
      </c>
      <c r="BM37" s="319">
        <f xml:space="preserve"> FinStat!BM$50</f>
        <v>0</v>
      </c>
      <c r="BN37" s="319">
        <f xml:space="preserve"> FinStat!BN$50</f>
        <v>0</v>
      </c>
      <c r="BO37" s="319">
        <f xml:space="preserve"> FinStat!BO$50</f>
        <v>0</v>
      </c>
      <c r="BP37" s="319">
        <f xml:space="preserve"> FinStat!BP$50</f>
        <v>0</v>
      </c>
      <c r="BQ37" s="319">
        <f xml:space="preserve"> FinStat!BQ$50</f>
        <v>0</v>
      </c>
      <c r="BR37" s="319">
        <f xml:space="preserve"> FinStat!BR$50</f>
        <v>0</v>
      </c>
      <c r="BS37" s="319">
        <f xml:space="preserve"> FinStat!BS$50</f>
        <v>0</v>
      </c>
      <c r="BT37" s="319">
        <f xml:space="preserve"> FinStat!BT$50</f>
        <v>0</v>
      </c>
      <c r="BU37" s="319">
        <f xml:space="preserve"> FinStat!BU$50</f>
        <v>0</v>
      </c>
      <c r="BV37" s="319">
        <f xml:space="preserve"> FinStat!BV$50</f>
        <v>0</v>
      </c>
      <c r="BW37" s="319">
        <f xml:space="preserve"> FinStat!BW$50</f>
        <v>0</v>
      </c>
      <c r="BX37" s="319">
        <f xml:space="preserve"> FinStat!BX$50</f>
        <v>0</v>
      </c>
      <c r="BY37" s="319">
        <f xml:space="preserve"> FinStat!BY$50</f>
        <v>0</v>
      </c>
      <c r="BZ37" s="319">
        <f xml:space="preserve"> FinStat!BZ$50</f>
        <v>0</v>
      </c>
      <c r="CA37" s="319">
        <f xml:space="preserve"> FinStat!CA$50</f>
        <v>0</v>
      </c>
    </row>
    <row r="38" spans="1:79">
      <c r="E38" s="4" t="s">
        <v>190</v>
      </c>
      <c r="G38" s="4" t="s">
        <v>560</v>
      </c>
      <c r="H38" s="4">
        <f xml:space="preserve"> SUM(J38:CA38)</f>
        <v>3161.4983602457319</v>
      </c>
      <c r="J38" s="86">
        <f xml:space="preserve"> MAX(0, SUM(J36:J37))</f>
        <v>0</v>
      </c>
      <c r="K38" s="86">
        <f t="shared" ref="K38:BV38" si="19" xml:space="preserve"> MAX(0, SUM(K36:K37))</f>
        <v>0</v>
      </c>
      <c r="L38" s="86">
        <f xml:space="preserve"> MAX(0, SUM(L36:L37))</f>
        <v>0</v>
      </c>
      <c r="M38" s="86">
        <f t="shared" si="19"/>
        <v>0</v>
      </c>
      <c r="N38" s="86">
        <f t="shared" si="19"/>
        <v>0</v>
      </c>
      <c r="O38" s="86">
        <f t="shared" si="19"/>
        <v>0</v>
      </c>
      <c r="P38" s="86">
        <f t="shared" si="19"/>
        <v>0</v>
      </c>
      <c r="Q38" s="86">
        <f t="shared" si="19"/>
        <v>0</v>
      </c>
      <c r="R38" s="86">
        <f t="shared" si="19"/>
        <v>91.643234517458737</v>
      </c>
      <c r="S38" s="86">
        <f t="shared" si="19"/>
        <v>92.344753358232509</v>
      </c>
      <c r="T38" s="86">
        <f t="shared" si="19"/>
        <v>93.532106430161434</v>
      </c>
      <c r="U38" s="86">
        <f t="shared" si="19"/>
        <v>94.035011268946818</v>
      </c>
      <c r="V38" s="86">
        <f t="shared" si="19"/>
        <v>95.004932461803961</v>
      </c>
      <c r="W38" s="86">
        <f t="shared" si="19"/>
        <v>96.047054877786096</v>
      </c>
      <c r="X38" s="86">
        <f t="shared" si="19"/>
        <v>97.559492903557128</v>
      </c>
      <c r="Y38" s="86">
        <f t="shared" si="19"/>
        <v>139.27673894972568</v>
      </c>
      <c r="Z38" s="86">
        <f t="shared" si="19"/>
        <v>138.80302672480258</v>
      </c>
      <c r="AA38" s="86">
        <f t="shared" si="19"/>
        <v>138.37668572237175</v>
      </c>
      <c r="AB38" s="86">
        <f t="shared" si="19"/>
        <v>138.40294876319905</v>
      </c>
      <c r="AC38" s="86">
        <f t="shared" si="19"/>
        <v>137.64764260821505</v>
      </c>
      <c r="AD38" s="86">
        <f t="shared" si="19"/>
        <v>163.40038168410965</v>
      </c>
      <c r="AE38" s="86">
        <f t="shared" si="19"/>
        <v>189.18420101908146</v>
      </c>
      <c r="AF38" s="86">
        <f t="shared" si="19"/>
        <v>215.40596253023779</v>
      </c>
      <c r="AG38" s="86">
        <f t="shared" si="19"/>
        <v>240.83295916521661</v>
      </c>
      <c r="AH38" s="86">
        <f t="shared" si="19"/>
        <v>266.69258325207772</v>
      </c>
      <c r="AI38" s="86">
        <f t="shared" si="19"/>
        <v>292.57259909691936</v>
      </c>
      <c r="AJ38" s="86">
        <f t="shared" si="19"/>
        <v>318.88093746695858</v>
      </c>
      <c r="AK38" s="86">
        <f t="shared" si="19"/>
        <v>121.85510744486993</v>
      </c>
      <c r="AL38" s="86">
        <f t="shared" si="19"/>
        <v>1.7053025658242404E-13</v>
      </c>
      <c r="AM38" s="86">
        <f t="shared" si="19"/>
        <v>1.7053025658242404E-13</v>
      </c>
      <c r="AN38" s="86">
        <f t="shared" si="19"/>
        <v>1.7053025658242404E-13</v>
      </c>
      <c r="AO38" s="86">
        <f t="shared" si="19"/>
        <v>1.7053025658242404E-13</v>
      </c>
      <c r="AP38" s="86">
        <f t="shared" si="19"/>
        <v>1.7053025658242404E-13</v>
      </c>
      <c r="AQ38" s="86">
        <f t="shared" si="19"/>
        <v>1.7053025658242404E-13</v>
      </c>
      <c r="AR38" s="86">
        <f t="shared" si="19"/>
        <v>1.7053025658242404E-13</v>
      </c>
      <c r="AS38" s="86">
        <f t="shared" si="19"/>
        <v>1.7053025658242404E-13</v>
      </c>
      <c r="AT38" s="86">
        <f t="shared" si="19"/>
        <v>1.7053025658242404E-13</v>
      </c>
      <c r="AU38" s="86">
        <f t="shared" si="19"/>
        <v>1.7053025658242404E-13</v>
      </c>
      <c r="AV38" s="86">
        <f t="shared" si="19"/>
        <v>1.7053025658242404E-13</v>
      </c>
      <c r="AW38" s="86">
        <f t="shared" si="19"/>
        <v>1.7053025658242404E-13</v>
      </c>
      <c r="AX38" s="86">
        <f t="shared" si="19"/>
        <v>1.7053025658242404E-13</v>
      </c>
      <c r="AY38" s="86">
        <f t="shared" si="19"/>
        <v>1.7053025658242404E-13</v>
      </c>
      <c r="AZ38" s="86">
        <f t="shared" si="19"/>
        <v>1.7053025658242404E-13</v>
      </c>
      <c r="BA38" s="86">
        <f t="shared" si="19"/>
        <v>1.7053025658242404E-13</v>
      </c>
      <c r="BB38" s="86">
        <f t="shared" si="19"/>
        <v>1.7053025658242404E-13</v>
      </c>
      <c r="BC38" s="86">
        <f t="shared" si="19"/>
        <v>1.7053025658242404E-13</v>
      </c>
      <c r="BD38" s="86">
        <f t="shared" si="19"/>
        <v>1.7053025658242404E-13</v>
      </c>
      <c r="BE38" s="86">
        <f xml:space="preserve"> MAX(0, SUM(BE36:BE37))</f>
        <v>1.7053025658242404E-13</v>
      </c>
      <c r="BF38" s="86">
        <f t="shared" si="19"/>
        <v>1.7053025658242404E-13</v>
      </c>
      <c r="BG38" s="86">
        <f t="shared" si="19"/>
        <v>1.7053025658242404E-13</v>
      </c>
      <c r="BH38" s="86">
        <f t="shared" si="19"/>
        <v>1.7053025658242404E-13</v>
      </c>
      <c r="BI38" s="86">
        <f t="shared" si="19"/>
        <v>1.7053025658242404E-13</v>
      </c>
      <c r="BJ38" s="86">
        <f t="shared" si="19"/>
        <v>1.7053025658242404E-13</v>
      </c>
      <c r="BK38" s="86">
        <f t="shared" si="19"/>
        <v>1.7053025658242404E-13</v>
      </c>
      <c r="BL38" s="86">
        <f t="shared" si="19"/>
        <v>1.7053025658242404E-13</v>
      </c>
      <c r="BM38" s="86">
        <f t="shared" si="19"/>
        <v>1.7053025658242404E-13</v>
      </c>
      <c r="BN38" s="86">
        <f t="shared" si="19"/>
        <v>1.7053025658242404E-13</v>
      </c>
      <c r="BO38" s="86">
        <f t="shared" si="19"/>
        <v>1.7053025658242404E-13</v>
      </c>
      <c r="BP38" s="86">
        <f t="shared" si="19"/>
        <v>1.7053025658242404E-13</v>
      </c>
      <c r="BQ38" s="86">
        <f t="shared" si="19"/>
        <v>1.7053025658242404E-13</v>
      </c>
      <c r="BR38" s="86">
        <f t="shared" si="19"/>
        <v>1.7053025658242404E-13</v>
      </c>
      <c r="BS38" s="86">
        <f t="shared" si="19"/>
        <v>1.7053025658242404E-13</v>
      </c>
      <c r="BT38" s="86">
        <f t="shared" si="19"/>
        <v>1.7053025658242404E-13</v>
      </c>
      <c r="BU38" s="86">
        <f t="shared" si="19"/>
        <v>1.7053025658242404E-13</v>
      </c>
      <c r="BV38" s="86">
        <f t="shared" si="19"/>
        <v>1.7053025658242404E-13</v>
      </c>
      <c r="BW38" s="86">
        <f xml:space="preserve"> MAX(0, SUM(BW36:BW37))</f>
        <v>1.7053025658242404E-13</v>
      </c>
      <c r="BX38" s="86">
        <f xml:space="preserve"> MAX(0, SUM(BX36:BX37))</f>
        <v>1.7053025658242404E-13</v>
      </c>
      <c r="BY38" s="86">
        <f xml:space="preserve"> MAX(0, SUM(BY36:BY37))</f>
        <v>1.7053025658242404E-13</v>
      </c>
      <c r="BZ38" s="86">
        <f xml:space="preserve"> MAX(0, SUM(BZ36:BZ37))</f>
        <v>1.7053025658242404E-13</v>
      </c>
      <c r="CA38" s="86">
        <f xml:space="preserve"> MAX(0, SUM(CA36:CA37))</f>
        <v>1.7053025658242404E-13</v>
      </c>
    </row>
    <row r="40" spans="1:79">
      <c r="B40" s="1" t="s">
        <v>192</v>
      </c>
    </row>
    <row r="41" spans="1:79" s="46" customFormat="1">
      <c r="A41" s="1"/>
      <c r="B41" s="1"/>
      <c r="C41" s="51"/>
      <c r="D41" s="123"/>
      <c r="E41" s="268" t="str">
        <f xml:space="preserve"> E$73</f>
        <v>Retained earnings balance BEG</v>
      </c>
      <c r="F41" s="268">
        <f t="shared" ref="F41:BQ41" si="20" xml:space="preserve"> F$73</f>
        <v>0</v>
      </c>
      <c r="G41" s="268" t="str">
        <f t="shared" si="20"/>
        <v>£ MM</v>
      </c>
      <c r="H41" s="268">
        <f t="shared" si="20"/>
        <v>0</v>
      </c>
      <c r="I41" s="268">
        <f t="shared" si="20"/>
        <v>0</v>
      </c>
      <c r="J41" s="268">
        <f t="shared" si="20"/>
        <v>0</v>
      </c>
      <c r="K41" s="268">
        <f t="shared" si="20"/>
        <v>0</v>
      </c>
      <c r="L41" s="268">
        <f t="shared" si="20"/>
        <v>0</v>
      </c>
      <c r="M41" s="268">
        <f t="shared" si="20"/>
        <v>0</v>
      </c>
      <c r="N41" s="268">
        <f t="shared" si="20"/>
        <v>0</v>
      </c>
      <c r="O41" s="268">
        <f t="shared" si="20"/>
        <v>0</v>
      </c>
      <c r="P41" s="268">
        <f t="shared" si="20"/>
        <v>0</v>
      </c>
      <c r="Q41" s="268">
        <f t="shared" si="20"/>
        <v>0</v>
      </c>
      <c r="R41" s="268">
        <f t="shared" si="20"/>
        <v>0</v>
      </c>
      <c r="S41" s="268">
        <f t="shared" si="20"/>
        <v>14.893452380952382</v>
      </c>
      <c r="T41" s="268">
        <f t="shared" si="20"/>
        <v>29.786904761904793</v>
      </c>
      <c r="U41" s="268">
        <f t="shared" si="20"/>
        <v>44.68035714285719</v>
      </c>
      <c r="V41" s="268">
        <f t="shared" si="20"/>
        <v>59.573809523809558</v>
      </c>
      <c r="W41" s="268">
        <f t="shared" si="20"/>
        <v>74.467261904761941</v>
      </c>
      <c r="X41" s="268">
        <f t="shared" si="20"/>
        <v>89.360714285714337</v>
      </c>
      <c r="Y41" s="268">
        <f t="shared" si="20"/>
        <v>104.25416666666672</v>
      </c>
      <c r="Z41" s="268">
        <f t="shared" si="20"/>
        <v>78.190625000000068</v>
      </c>
      <c r="AA41" s="268">
        <f t="shared" si="20"/>
        <v>52.127083333333417</v>
      </c>
      <c r="AB41" s="268">
        <f t="shared" si="20"/>
        <v>26.063541666666765</v>
      </c>
      <c r="AC41" s="268">
        <f t="shared" si="20"/>
        <v>0</v>
      </c>
      <c r="AD41" s="268">
        <f t="shared" si="20"/>
        <v>0</v>
      </c>
      <c r="AE41" s="268">
        <f t="shared" si="20"/>
        <v>0</v>
      </c>
      <c r="AF41" s="268">
        <f t="shared" si="20"/>
        <v>0</v>
      </c>
      <c r="AG41" s="268">
        <f t="shared" si="20"/>
        <v>0</v>
      </c>
      <c r="AH41" s="268">
        <f t="shared" si="20"/>
        <v>0</v>
      </c>
      <c r="AI41" s="268">
        <f t="shared" si="20"/>
        <v>0</v>
      </c>
      <c r="AJ41" s="268">
        <f t="shared" si="20"/>
        <v>0</v>
      </c>
      <c r="AK41" s="268">
        <f t="shared" si="20"/>
        <v>0</v>
      </c>
      <c r="AL41" s="268">
        <f t="shared" si="20"/>
        <v>0</v>
      </c>
      <c r="AM41" s="268">
        <f t="shared" si="20"/>
        <v>0</v>
      </c>
      <c r="AN41" s="268">
        <f t="shared" si="20"/>
        <v>0</v>
      </c>
      <c r="AO41" s="268">
        <f t="shared" si="20"/>
        <v>0</v>
      </c>
      <c r="AP41" s="268">
        <f t="shared" si="20"/>
        <v>0</v>
      </c>
      <c r="AQ41" s="268">
        <f t="shared" si="20"/>
        <v>0</v>
      </c>
      <c r="AR41" s="268">
        <f t="shared" si="20"/>
        <v>0</v>
      </c>
      <c r="AS41" s="268">
        <f t="shared" si="20"/>
        <v>0</v>
      </c>
      <c r="AT41" s="268">
        <f t="shared" si="20"/>
        <v>0</v>
      </c>
      <c r="AU41" s="268">
        <f t="shared" si="20"/>
        <v>0</v>
      </c>
      <c r="AV41" s="268">
        <f t="shared" si="20"/>
        <v>0</v>
      </c>
      <c r="AW41" s="268">
        <f t="shared" si="20"/>
        <v>0</v>
      </c>
      <c r="AX41" s="268">
        <f t="shared" si="20"/>
        <v>0</v>
      </c>
      <c r="AY41" s="268">
        <f t="shared" si="20"/>
        <v>0</v>
      </c>
      <c r="AZ41" s="268">
        <f t="shared" si="20"/>
        <v>0</v>
      </c>
      <c r="BA41" s="268">
        <f t="shared" si="20"/>
        <v>0</v>
      </c>
      <c r="BB41" s="268">
        <f t="shared" si="20"/>
        <v>0</v>
      </c>
      <c r="BC41" s="268">
        <f t="shared" si="20"/>
        <v>0</v>
      </c>
      <c r="BD41" s="268">
        <f t="shared" si="20"/>
        <v>0</v>
      </c>
      <c r="BE41" s="268">
        <f t="shared" si="20"/>
        <v>0</v>
      </c>
      <c r="BF41" s="268">
        <f t="shared" si="20"/>
        <v>0</v>
      </c>
      <c r="BG41" s="268">
        <f t="shared" si="20"/>
        <v>0</v>
      </c>
      <c r="BH41" s="268">
        <f t="shared" si="20"/>
        <v>0</v>
      </c>
      <c r="BI41" s="268">
        <f t="shared" si="20"/>
        <v>0</v>
      </c>
      <c r="BJ41" s="268">
        <f t="shared" si="20"/>
        <v>0</v>
      </c>
      <c r="BK41" s="268">
        <f t="shared" si="20"/>
        <v>0</v>
      </c>
      <c r="BL41" s="268">
        <f t="shared" si="20"/>
        <v>0</v>
      </c>
      <c r="BM41" s="268">
        <f t="shared" si="20"/>
        <v>0</v>
      </c>
      <c r="BN41" s="268">
        <f t="shared" si="20"/>
        <v>0</v>
      </c>
      <c r="BO41" s="268">
        <f t="shared" si="20"/>
        <v>0</v>
      </c>
      <c r="BP41" s="268">
        <f t="shared" si="20"/>
        <v>0</v>
      </c>
      <c r="BQ41" s="268">
        <f t="shared" si="20"/>
        <v>0</v>
      </c>
      <c r="BR41" s="268">
        <f t="shared" ref="BR41:CA41" si="21" xml:space="preserve"> BR$73</f>
        <v>0</v>
      </c>
      <c r="BS41" s="268">
        <f t="shared" si="21"/>
        <v>0</v>
      </c>
      <c r="BT41" s="268">
        <f t="shared" si="21"/>
        <v>0</v>
      </c>
      <c r="BU41" s="268">
        <f t="shared" si="21"/>
        <v>0</v>
      </c>
      <c r="BV41" s="268">
        <f t="shared" si="21"/>
        <v>0</v>
      </c>
      <c r="BW41" s="268">
        <f t="shared" si="21"/>
        <v>0</v>
      </c>
      <c r="BX41" s="268">
        <f t="shared" si="21"/>
        <v>0</v>
      </c>
      <c r="BY41" s="268">
        <f t="shared" si="21"/>
        <v>0</v>
      </c>
      <c r="BZ41" s="268">
        <f t="shared" si="21"/>
        <v>0</v>
      </c>
      <c r="CA41" s="268">
        <f t="shared" si="21"/>
        <v>0</v>
      </c>
    </row>
    <row r="42" spans="1:79">
      <c r="E42" s="319" t="str">
        <f xml:space="preserve"> FinStat!E$18</f>
        <v>Profit after tax</v>
      </c>
      <c r="F42" s="319">
        <f xml:space="preserve"> FinStat!F$18</f>
        <v>0</v>
      </c>
      <c r="G42" s="319" t="str">
        <f xml:space="preserve"> FinStat!G$18</f>
        <v>£ MM</v>
      </c>
      <c r="H42" s="319">
        <f xml:space="preserve"> FinStat!H$18</f>
        <v>2223.210860245732</v>
      </c>
      <c r="I42" s="319">
        <f xml:space="preserve"> FinStat!I$18</f>
        <v>0</v>
      </c>
      <c r="J42" s="319">
        <f xml:space="preserve"> FinStat!J$18</f>
        <v>0</v>
      </c>
      <c r="K42" s="319">
        <f xml:space="preserve"> FinStat!K$18</f>
        <v>0</v>
      </c>
      <c r="L42" s="319">
        <f xml:space="preserve"> FinStat!L$18</f>
        <v>0</v>
      </c>
      <c r="M42" s="319">
        <f xml:space="preserve"> FinStat!M$18</f>
        <v>0</v>
      </c>
      <c r="N42" s="319">
        <f xml:space="preserve"> FinStat!N$18</f>
        <v>0</v>
      </c>
      <c r="O42" s="319">
        <f xml:space="preserve"> FinStat!O$18</f>
        <v>0</v>
      </c>
      <c r="P42" s="319">
        <f xml:space="preserve"> FinStat!P$18</f>
        <v>0</v>
      </c>
      <c r="Q42" s="319">
        <f xml:space="preserve"> FinStat!Q$18</f>
        <v>0</v>
      </c>
      <c r="R42" s="319">
        <f xml:space="preserve"> FinStat!R$18</f>
        <v>106.53668689841112</v>
      </c>
      <c r="S42" s="319">
        <f xml:space="preserve"> FinStat!S$18</f>
        <v>107.23820573918492</v>
      </c>
      <c r="T42" s="319">
        <f xml:space="preserve"> FinStat!T$18</f>
        <v>108.42555881111383</v>
      </c>
      <c r="U42" s="319">
        <f xml:space="preserve"> FinStat!U$18</f>
        <v>108.9284636498992</v>
      </c>
      <c r="V42" s="319">
        <f xml:space="preserve"> FinStat!V$18</f>
        <v>109.89838484275634</v>
      </c>
      <c r="W42" s="319">
        <f xml:space="preserve"> FinStat!W$18</f>
        <v>110.94050725873849</v>
      </c>
      <c r="X42" s="319">
        <f xml:space="preserve"> FinStat!X$18</f>
        <v>112.45294528450951</v>
      </c>
      <c r="Y42" s="319">
        <f xml:space="preserve"> FinStat!Y$18</f>
        <v>113.21319728305903</v>
      </c>
      <c r="Z42" s="319">
        <f xml:space="preserve"> FinStat!Z$18</f>
        <v>112.73948505813591</v>
      </c>
      <c r="AA42" s="319">
        <f xml:space="preserve"> FinStat!AA$18</f>
        <v>112.3131440557051</v>
      </c>
      <c r="AB42" s="319">
        <f xml:space="preserve"> FinStat!AB$18</f>
        <v>112.33940709653237</v>
      </c>
      <c r="AC42" s="319">
        <f xml:space="preserve"> FinStat!AC$18</f>
        <v>111.5841009415484</v>
      </c>
      <c r="AD42" s="319">
        <f xml:space="preserve"> FinStat!AD$18</f>
        <v>111.27329835077634</v>
      </c>
      <c r="AE42" s="319">
        <f xml:space="preserve"> FinStat!AE$18</f>
        <v>110.99357601908149</v>
      </c>
      <c r="AF42" s="319">
        <f xml:space="preserve"> FinStat!AF$18</f>
        <v>111.15179586357112</v>
      </c>
      <c r="AG42" s="319">
        <f xml:space="preserve"> FinStat!AG$18</f>
        <v>110.51525083188329</v>
      </c>
      <c r="AH42" s="319">
        <f xml:space="preserve"> FinStat!AH$18</f>
        <v>110.31133325207773</v>
      </c>
      <c r="AI42" s="319">
        <f xml:space="preserve"> FinStat!AI$18</f>
        <v>110.12780743025274</v>
      </c>
      <c r="AJ42" s="319">
        <f xml:space="preserve"> FinStat!AJ$18</f>
        <v>110.37260413362525</v>
      </c>
      <c r="AK42" s="319">
        <f xml:space="preserve"> FinStat!AK$18</f>
        <v>121.85510744486976</v>
      </c>
      <c r="AL42" s="319">
        <f xml:space="preserve"> FinStat!AL$18</f>
        <v>0</v>
      </c>
      <c r="AM42" s="319">
        <f xml:space="preserve"> FinStat!AM$18</f>
        <v>0</v>
      </c>
      <c r="AN42" s="319">
        <f xml:space="preserve"> FinStat!AN$18</f>
        <v>0</v>
      </c>
      <c r="AO42" s="319">
        <f xml:space="preserve"> FinStat!AO$18</f>
        <v>0</v>
      </c>
      <c r="AP42" s="319">
        <f xml:space="preserve"> FinStat!AP$18</f>
        <v>0</v>
      </c>
      <c r="AQ42" s="319">
        <f xml:space="preserve"> FinStat!AQ$18</f>
        <v>0</v>
      </c>
      <c r="AR42" s="319">
        <f xml:space="preserve"> FinStat!AR$18</f>
        <v>0</v>
      </c>
      <c r="AS42" s="319">
        <f xml:space="preserve"> FinStat!AS$18</f>
        <v>0</v>
      </c>
      <c r="AT42" s="319">
        <f xml:space="preserve"> FinStat!AT$18</f>
        <v>0</v>
      </c>
      <c r="AU42" s="319">
        <f xml:space="preserve"> FinStat!AU$18</f>
        <v>0</v>
      </c>
      <c r="AV42" s="319">
        <f xml:space="preserve"> FinStat!AV$18</f>
        <v>0</v>
      </c>
      <c r="AW42" s="319">
        <f xml:space="preserve"> FinStat!AW$18</f>
        <v>0</v>
      </c>
      <c r="AX42" s="319">
        <f xml:space="preserve"> FinStat!AX$18</f>
        <v>0</v>
      </c>
      <c r="AY42" s="319">
        <f xml:space="preserve"> FinStat!AY$18</f>
        <v>0</v>
      </c>
      <c r="AZ42" s="319">
        <f xml:space="preserve"> FinStat!AZ$18</f>
        <v>0</v>
      </c>
      <c r="BA42" s="319">
        <f xml:space="preserve"> FinStat!BA$18</f>
        <v>0</v>
      </c>
      <c r="BB42" s="319">
        <f xml:space="preserve"> FinStat!BB$18</f>
        <v>0</v>
      </c>
      <c r="BC42" s="319">
        <f xml:space="preserve"> FinStat!BC$18</f>
        <v>0</v>
      </c>
      <c r="BD42" s="319">
        <f xml:space="preserve"> FinStat!BD$18</f>
        <v>0</v>
      </c>
      <c r="BE42" s="319">
        <f xml:space="preserve"> FinStat!BE$18</f>
        <v>0</v>
      </c>
      <c r="BF42" s="319">
        <f xml:space="preserve"> FinStat!BF$18</f>
        <v>0</v>
      </c>
      <c r="BG42" s="319">
        <f xml:space="preserve"> FinStat!BG$18</f>
        <v>0</v>
      </c>
      <c r="BH42" s="319">
        <f xml:space="preserve"> FinStat!BH$18</f>
        <v>0</v>
      </c>
      <c r="BI42" s="319">
        <f xml:space="preserve"> FinStat!BI$18</f>
        <v>0</v>
      </c>
      <c r="BJ42" s="319">
        <f xml:space="preserve"> FinStat!BJ$18</f>
        <v>0</v>
      </c>
      <c r="BK42" s="319">
        <f xml:space="preserve"> FinStat!BK$18</f>
        <v>0</v>
      </c>
      <c r="BL42" s="319">
        <f xml:space="preserve"> FinStat!BL$18</f>
        <v>0</v>
      </c>
      <c r="BM42" s="319">
        <f xml:space="preserve"> FinStat!BM$18</f>
        <v>0</v>
      </c>
      <c r="BN42" s="319">
        <f xml:space="preserve"> FinStat!BN$18</f>
        <v>0</v>
      </c>
      <c r="BO42" s="319">
        <f xml:space="preserve"> FinStat!BO$18</f>
        <v>0</v>
      </c>
      <c r="BP42" s="319">
        <f xml:space="preserve"> FinStat!BP$18</f>
        <v>0</v>
      </c>
      <c r="BQ42" s="319">
        <f xml:space="preserve"> FinStat!BQ$18</f>
        <v>0</v>
      </c>
      <c r="BR42" s="319">
        <f xml:space="preserve"> FinStat!BR$18</f>
        <v>0</v>
      </c>
      <c r="BS42" s="319">
        <f xml:space="preserve"> FinStat!BS$18</f>
        <v>0</v>
      </c>
      <c r="BT42" s="319">
        <f xml:space="preserve"> FinStat!BT$18</f>
        <v>0</v>
      </c>
      <c r="BU42" s="319">
        <f xml:space="preserve"> FinStat!BU$18</f>
        <v>0</v>
      </c>
      <c r="BV42" s="319">
        <f xml:space="preserve"> FinStat!BV$18</f>
        <v>0</v>
      </c>
      <c r="BW42" s="319">
        <f xml:space="preserve"> FinStat!BW$18</f>
        <v>0</v>
      </c>
      <c r="BX42" s="319">
        <f xml:space="preserve"> FinStat!BX$18</f>
        <v>0</v>
      </c>
      <c r="BY42" s="319">
        <f xml:space="preserve"> FinStat!BY$18</f>
        <v>0</v>
      </c>
      <c r="BZ42" s="319">
        <f xml:space="preserve"> FinStat!BZ$18</f>
        <v>0</v>
      </c>
      <c r="CA42" s="319">
        <f xml:space="preserve"> FinStat!CA$18</f>
        <v>0</v>
      </c>
    </row>
    <row r="43" spans="1:79" s="46" customFormat="1">
      <c r="A43" s="1"/>
      <c r="B43" s="1"/>
      <c r="C43" s="51"/>
      <c r="D43" s="123"/>
      <c r="E43" s="46" t="s">
        <v>192</v>
      </c>
      <c r="G43" s="46" t="s">
        <v>560</v>
      </c>
      <c r="H43" s="46">
        <f xml:space="preserve"> SUM(J43:CA43)</f>
        <v>2796.6087769123992</v>
      </c>
      <c r="J43" s="89">
        <f xml:space="preserve"> MAX(0, SUM(J41:J42))</f>
        <v>0</v>
      </c>
      <c r="K43" s="89">
        <f t="shared" ref="K43:BV43" si="22" xml:space="preserve"> MAX(0, SUM(K41:K42))</f>
        <v>0</v>
      </c>
      <c r="L43" s="89">
        <f t="shared" si="22"/>
        <v>0</v>
      </c>
      <c r="M43" s="89">
        <f t="shared" si="22"/>
        <v>0</v>
      </c>
      <c r="N43" s="89">
        <f t="shared" si="22"/>
        <v>0</v>
      </c>
      <c r="O43" s="89">
        <f t="shared" si="22"/>
        <v>0</v>
      </c>
      <c r="P43" s="89">
        <f t="shared" si="22"/>
        <v>0</v>
      </c>
      <c r="Q43" s="89">
        <f t="shared" si="22"/>
        <v>0</v>
      </c>
      <c r="R43" s="89">
        <f t="shared" si="22"/>
        <v>106.53668689841112</v>
      </c>
      <c r="S43" s="89">
        <f t="shared" si="22"/>
        <v>122.1316581201373</v>
      </c>
      <c r="T43" s="89">
        <f t="shared" si="22"/>
        <v>138.21246357301862</v>
      </c>
      <c r="U43" s="89">
        <f t="shared" si="22"/>
        <v>153.60882079275638</v>
      </c>
      <c r="V43" s="89">
        <f t="shared" si="22"/>
        <v>169.4721943665659</v>
      </c>
      <c r="W43" s="89">
        <f t="shared" si="22"/>
        <v>185.40776916350043</v>
      </c>
      <c r="X43" s="89">
        <f t="shared" si="22"/>
        <v>201.81365957022385</v>
      </c>
      <c r="Y43" s="89">
        <f t="shared" si="22"/>
        <v>217.46736394972575</v>
      </c>
      <c r="Z43" s="89">
        <f t="shared" si="22"/>
        <v>190.93011005813599</v>
      </c>
      <c r="AA43" s="89">
        <f t="shared" si="22"/>
        <v>164.44022738903851</v>
      </c>
      <c r="AB43" s="89">
        <f t="shared" si="22"/>
        <v>138.40294876319913</v>
      </c>
      <c r="AC43" s="89">
        <f t="shared" si="22"/>
        <v>111.5841009415484</v>
      </c>
      <c r="AD43" s="89">
        <f t="shared" si="22"/>
        <v>111.27329835077634</v>
      </c>
      <c r="AE43" s="89">
        <f t="shared" si="22"/>
        <v>110.99357601908149</v>
      </c>
      <c r="AF43" s="89">
        <f t="shared" si="22"/>
        <v>111.15179586357112</v>
      </c>
      <c r="AG43" s="89">
        <f t="shared" si="22"/>
        <v>110.51525083188329</v>
      </c>
      <c r="AH43" s="89">
        <f t="shared" si="22"/>
        <v>110.31133325207773</v>
      </c>
      <c r="AI43" s="89">
        <f t="shared" si="22"/>
        <v>110.12780743025274</v>
      </c>
      <c r="AJ43" s="89">
        <f t="shared" si="22"/>
        <v>110.37260413362525</v>
      </c>
      <c r="AK43" s="89">
        <f t="shared" si="22"/>
        <v>121.85510744486976</v>
      </c>
      <c r="AL43" s="89">
        <f t="shared" si="22"/>
        <v>0</v>
      </c>
      <c r="AM43" s="89">
        <f t="shared" si="22"/>
        <v>0</v>
      </c>
      <c r="AN43" s="89">
        <f t="shared" si="22"/>
        <v>0</v>
      </c>
      <c r="AO43" s="89">
        <f t="shared" si="22"/>
        <v>0</v>
      </c>
      <c r="AP43" s="89">
        <f t="shared" si="22"/>
        <v>0</v>
      </c>
      <c r="AQ43" s="89">
        <f t="shared" si="22"/>
        <v>0</v>
      </c>
      <c r="AR43" s="89">
        <f t="shared" si="22"/>
        <v>0</v>
      </c>
      <c r="AS43" s="89">
        <f t="shared" si="22"/>
        <v>0</v>
      </c>
      <c r="AT43" s="89">
        <f t="shared" si="22"/>
        <v>0</v>
      </c>
      <c r="AU43" s="89">
        <f t="shared" si="22"/>
        <v>0</v>
      </c>
      <c r="AV43" s="89">
        <f t="shared" si="22"/>
        <v>0</v>
      </c>
      <c r="AW43" s="89">
        <f t="shared" si="22"/>
        <v>0</v>
      </c>
      <c r="AX43" s="89">
        <f t="shared" si="22"/>
        <v>0</v>
      </c>
      <c r="AY43" s="89">
        <f t="shared" si="22"/>
        <v>0</v>
      </c>
      <c r="AZ43" s="89">
        <f t="shared" si="22"/>
        <v>0</v>
      </c>
      <c r="BA43" s="89">
        <f t="shared" si="22"/>
        <v>0</v>
      </c>
      <c r="BB43" s="89">
        <f t="shared" si="22"/>
        <v>0</v>
      </c>
      <c r="BC43" s="89">
        <f t="shared" si="22"/>
        <v>0</v>
      </c>
      <c r="BD43" s="89">
        <f t="shared" si="22"/>
        <v>0</v>
      </c>
      <c r="BE43" s="89">
        <f t="shared" si="22"/>
        <v>0</v>
      </c>
      <c r="BF43" s="89">
        <f t="shared" si="22"/>
        <v>0</v>
      </c>
      <c r="BG43" s="89">
        <f t="shared" si="22"/>
        <v>0</v>
      </c>
      <c r="BH43" s="89">
        <f t="shared" si="22"/>
        <v>0</v>
      </c>
      <c r="BI43" s="89">
        <f t="shared" si="22"/>
        <v>0</v>
      </c>
      <c r="BJ43" s="89">
        <f t="shared" si="22"/>
        <v>0</v>
      </c>
      <c r="BK43" s="89">
        <f t="shared" si="22"/>
        <v>0</v>
      </c>
      <c r="BL43" s="89">
        <f t="shared" si="22"/>
        <v>0</v>
      </c>
      <c r="BM43" s="89">
        <f t="shared" si="22"/>
        <v>0</v>
      </c>
      <c r="BN43" s="89">
        <f t="shared" si="22"/>
        <v>0</v>
      </c>
      <c r="BO43" s="89">
        <f t="shared" si="22"/>
        <v>0</v>
      </c>
      <c r="BP43" s="89">
        <f t="shared" si="22"/>
        <v>0</v>
      </c>
      <c r="BQ43" s="89">
        <f t="shared" si="22"/>
        <v>0</v>
      </c>
      <c r="BR43" s="89">
        <f t="shared" si="22"/>
        <v>0</v>
      </c>
      <c r="BS43" s="89">
        <f t="shared" si="22"/>
        <v>0</v>
      </c>
      <c r="BT43" s="89">
        <f t="shared" si="22"/>
        <v>0</v>
      </c>
      <c r="BU43" s="89">
        <f t="shared" si="22"/>
        <v>0</v>
      </c>
      <c r="BV43" s="89">
        <f t="shared" si="22"/>
        <v>0</v>
      </c>
      <c r="BW43" s="89">
        <f xml:space="preserve"> MAX(0, SUM(BW41:BW42))</f>
        <v>0</v>
      </c>
      <c r="BX43" s="89">
        <f xml:space="preserve"> MAX(0, SUM(BX41:BX42))</f>
        <v>0</v>
      </c>
      <c r="BY43" s="89">
        <f xml:space="preserve"> MAX(0, SUM(BY41:BY42))</f>
        <v>0</v>
      </c>
      <c r="BZ43" s="89">
        <f xml:space="preserve"> MAX(0, SUM(BZ41:BZ42))</f>
        <v>0</v>
      </c>
      <c r="CA43" s="89">
        <f xml:space="preserve"> MAX(0, SUM(CA41:CA42))</f>
        <v>0</v>
      </c>
    </row>
    <row r="45" spans="1:79">
      <c r="B45" s="1" t="s">
        <v>286</v>
      </c>
    </row>
    <row r="46" spans="1:79" s="188" customFormat="1">
      <c r="A46" s="175"/>
      <c r="B46" s="175"/>
      <c r="C46" s="191"/>
      <c r="E46" s="223" t="str">
        <f xml:space="preserve"> E$38</f>
        <v>Aggregate cash available for dividends</v>
      </c>
      <c r="F46" s="223">
        <f t="shared" ref="F46:BQ46" si="23" xml:space="preserve"> F$38</f>
        <v>0</v>
      </c>
      <c r="G46" s="223" t="str">
        <f t="shared" si="23"/>
        <v>£ MM</v>
      </c>
      <c r="H46" s="223">
        <f t="shared" si="23"/>
        <v>3161.4983602457319</v>
      </c>
      <c r="I46" s="223">
        <f t="shared" si="23"/>
        <v>0</v>
      </c>
      <c r="J46" s="223">
        <f t="shared" si="23"/>
        <v>0</v>
      </c>
      <c r="K46" s="223">
        <f t="shared" si="23"/>
        <v>0</v>
      </c>
      <c r="L46" s="223">
        <f t="shared" si="23"/>
        <v>0</v>
      </c>
      <c r="M46" s="223">
        <f t="shared" si="23"/>
        <v>0</v>
      </c>
      <c r="N46" s="223">
        <f t="shared" si="23"/>
        <v>0</v>
      </c>
      <c r="O46" s="223">
        <f t="shared" si="23"/>
        <v>0</v>
      </c>
      <c r="P46" s="223">
        <f t="shared" si="23"/>
        <v>0</v>
      </c>
      <c r="Q46" s="223">
        <f t="shared" si="23"/>
        <v>0</v>
      </c>
      <c r="R46" s="223">
        <f t="shared" si="23"/>
        <v>91.643234517458737</v>
      </c>
      <c r="S46" s="223">
        <f t="shared" si="23"/>
        <v>92.344753358232509</v>
      </c>
      <c r="T46" s="223">
        <f t="shared" si="23"/>
        <v>93.532106430161434</v>
      </c>
      <c r="U46" s="223">
        <f t="shared" si="23"/>
        <v>94.035011268946818</v>
      </c>
      <c r="V46" s="223">
        <f t="shared" si="23"/>
        <v>95.004932461803961</v>
      </c>
      <c r="W46" s="223">
        <f t="shared" si="23"/>
        <v>96.047054877786096</v>
      </c>
      <c r="X46" s="223">
        <f t="shared" si="23"/>
        <v>97.559492903557128</v>
      </c>
      <c r="Y46" s="223">
        <f t="shared" si="23"/>
        <v>139.27673894972568</v>
      </c>
      <c r="Z46" s="223">
        <f t="shared" si="23"/>
        <v>138.80302672480258</v>
      </c>
      <c r="AA46" s="223">
        <f t="shared" si="23"/>
        <v>138.37668572237175</v>
      </c>
      <c r="AB46" s="223">
        <f t="shared" si="23"/>
        <v>138.40294876319905</v>
      </c>
      <c r="AC46" s="223">
        <f t="shared" si="23"/>
        <v>137.64764260821505</v>
      </c>
      <c r="AD46" s="223">
        <f t="shared" si="23"/>
        <v>163.40038168410965</v>
      </c>
      <c r="AE46" s="223">
        <f t="shared" si="23"/>
        <v>189.18420101908146</v>
      </c>
      <c r="AF46" s="223">
        <f t="shared" si="23"/>
        <v>215.40596253023779</v>
      </c>
      <c r="AG46" s="223">
        <f t="shared" si="23"/>
        <v>240.83295916521661</v>
      </c>
      <c r="AH46" s="223">
        <f t="shared" si="23"/>
        <v>266.69258325207772</v>
      </c>
      <c r="AI46" s="223">
        <f t="shared" si="23"/>
        <v>292.57259909691936</v>
      </c>
      <c r="AJ46" s="223">
        <f t="shared" si="23"/>
        <v>318.88093746695858</v>
      </c>
      <c r="AK46" s="223">
        <f t="shared" si="23"/>
        <v>121.85510744486993</v>
      </c>
      <c r="AL46" s="223">
        <f t="shared" si="23"/>
        <v>1.7053025658242404E-13</v>
      </c>
      <c r="AM46" s="223">
        <f t="shared" si="23"/>
        <v>1.7053025658242404E-13</v>
      </c>
      <c r="AN46" s="223">
        <f t="shared" si="23"/>
        <v>1.7053025658242404E-13</v>
      </c>
      <c r="AO46" s="223">
        <f t="shared" si="23"/>
        <v>1.7053025658242404E-13</v>
      </c>
      <c r="AP46" s="223">
        <f t="shared" si="23"/>
        <v>1.7053025658242404E-13</v>
      </c>
      <c r="AQ46" s="223">
        <f t="shared" si="23"/>
        <v>1.7053025658242404E-13</v>
      </c>
      <c r="AR46" s="223">
        <f t="shared" si="23"/>
        <v>1.7053025658242404E-13</v>
      </c>
      <c r="AS46" s="223">
        <f t="shared" si="23"/>
        <v>1.7053025658242404E-13</v>
      </c>
      <c r="AT46" s="223">
        <f t="shared" si="23"/>
        <v>1.7053025658242404E-13</v>
      </c>
      <c r="AU46" s="223">
        <f t="shared" si="23"/>
        <v>1.7053025658242404E-13</v>
      </c>
      <c r="AV46" s="223">
        <f t="shared" si="23"/>
        <v>1.7053025658242404E-13</v>
      </c>
      <c r="AW46" s="223">
        <f t="shared" si="23"/>
        <v>1.7053025658242404E-13</v>
      </c>
      <c r="AX46" s="223">
        <f t="shared" si="23"/>
        <v>1.7053025658242404E-13</v>
      </c>
      <c r="AY46" s="223">
        <f t="shared" si="23"/>
        <v>1.7053025658242404E-13</v>
      </c>
      <c r="AZ46" s="223">
        <f t="shared" si="23"/>
        <v>1.7053025658242404E-13</v>
      </c>
      <c r="BA46" s="223">
        <f t="shared" si="23"/>
        <v>1.7053025658242404E-13</v>
      </c>
      <c r="BB46" s="223">
        <f t="shared" si="23"/>
        <v>1.7053025658242404E-13</v>
      </c>
      <c r="BC46" s="223">
        <f t="shared" si="23"/>
        <v>1.7053025658242404E-13</v>
      </c>
      <c r="BD46" s="223">
        <f t="shared" si="23"/>
        <v>1.7053025658242404E-13</v>
      </c>
      <c r="BE46" s="223">
        <f t="shared" si="23"/>
        <v>1.7053025658242404E-13</v>
      </c>
      <c r="BF46" s="223">
        <f t="shared" si="23"/>
        <v>1.7053025658242404E-13</v>
      </c>
      <c r="BG46" s="223">
        <f t="shared" si="23"/>
        <v>1.7053025658242404E-13</v>
      </c>
      <c r="BH46" s="223">
        <f t="shared" si="23"/>
        <v>1.7053025658242404E-13</v>
      </c>
      <c r="BI46" s="223">
        <f t="shared" si="23"/>
        <v>1.7053025658242404E-13</v>
      </c>
      <c r="BJ46" s="223">
        <f t="shared" si="23"/>
        <v>1.7053025658242404E-13</v>
      </c>
      <c r="BK46" s="223">
        <f t="shared" si="23"/>
        <v>1.7053025658242404E-13</v>
      </c>
      <c r="BL46" s="223">
        <f t="shared" si="23"/>
        <v>1.7053025658242404E-13</v>
      </c>
      <c r="BM46" s="223">
        <f t="shared" si="23"/>
        <v>1.7053025658242404E-13</v>
      </c>
      <c r="BN46" s="223">
        <f t="shared" si="23"/>
        <v>1.7053025658242404E-13</v>
      </c>
      <c r="BO46" s="223">
        <f t="shared" si="23"/>
        <v>1.7053025658242404E-13</v>
      </c>
      <c r="BP46" s="223">
        <f t="shared" si="23"/>
        <v>1.7053025658242404E-13</v>
      </c>
      <c r="BQ46" s="223">
        <f t="shared" si="23"/>
        <v>1.7053025658242404E-13</v>
      </c>
      <c r="BR46" s="223">
        <f t="shared" ref="BR46:CA46" si="24" xml:space="preserve"> BR$38</f>
        <v>1.7053025658242404E-13</v>
      </c>
      <c r="BS46" s="223">
        <f t="shared" si="24"/>
        <v>1.7053025658242404E-13</v>
      </c>
      <c r="BT46" s="223">
        <f t="shared" si="24"/>
        <v>1.7053025658242404E-13</v>
      </c>
      <c r="BU46" s="223">
        <f t="shared" si="24"/>
        <v>1.7053025658242404E-13</v>
      </c>
      <c r="BV46" s="223">
        <f t="shared" si="24"/>
        <v>1.7053025658242404E-13</v>
      </c>
      <c r="BW46" s="223">
        <f t="shared" si="24"/>
        <v>1.7053025658242404E-13</v>
      </c>
      <c r="BX46" s="223">
        <f t="shared" si="24"/>
        <v>1.7053025658242404E-13</v>
      </c>
      <c r="BY46" s="223">
        <f t="shared" si="24"/>
        <v>1.7053025658242404E-13</v>
      </c>
      <c r="BZ46" s="223">
        <f t="shared" si="24"/>
        <v>1.7053025658242404E-13</v>
      </c>
      <c r="CA46" s="223">
        <f t="shared" si="24"/>
        <v>1.7053025658242404E-13</v>
      </c>
    </row>
    <row r="47" spans="1:79" s="188" customFormat="1">
      <c r="A47" s="175"/>
      <c r="B47" s="175"/>
      <c r="C47" s="191"/>
      <c r="E47" s="223" t="str">
        <f xml:space="preserve"> E$43</f>
        <v>Aggregate earnings available for dividends</v>
      </c>
      <c r="F47" s="223">
        <f t="shared" ref="F47:BQ47" si="25" xml:space="preserve"> F$43</f>
        <v>0</v>
      </c>
      <c r="G47" s="223" t="str">
        <f t="shared" si="25"/>
        <v>£ MM</v>
      </c>
      <c r="H47" s="223">
        <f t="shared" si="25"/>
        <v>2796.6087769123992</v>
      </c>
      <c r="I47" s="223">
        <f t="shared" si="25"/>
        <v>0</v>
      </c>
      <c r="J47" s="223">
        <f t="shared" si="25"/>
        <v>0</v>
      </c>
      <c r="K47" s="223">
        <f t="shared" si="25"/>
        <v>0</v>
      </c>
      <c r="L47" s="223">
        <f t="shared" si="25"/>
        <v>0</v>
      </c>
      <c r="M47" s="223">
        <f t="shared" si="25"/>
        <v>0</v>
      </c>
      <c r="N47" s="223">
        <f t="shared" si="25"/>
        <v>0</v>
      </c>
      <c r="O47" s="223">
        <f t="shared" si="25"/>
        <v>0</v>
      </c>
      <c r="P47" s="223">
        <f t="shared" si="25"/>
        <v>0</v>
      </c>
      <c r="Q47" s="223">
        <f t="shared" si="25"/>
        <v>0</v>
      </c>
      <c r="R47" s="223">
        <f t="shared" si="25"/>
        <v>106.53668689841112</v>
      </c>
      <c r="S47" s="223">
        <f t="shared" si="25"/>
        <v>122.1316581201373</v>
      </c>
      <c r="T47" s="223">
        <f t="shared" si="25"/>
        <v>138.21246357301862</v>
      </c>
      <c r="U47" s="223">
        <f t="shared" si="25"/>
        <v>153.60882079275638</v>
      </c>
      <c r="V47" s="223">
        <f t="shared" si="25"/>
        <v>169.4721943665659</v>
      </c>
      <c r="W47" s="223">
        <f t="shared" si="25"/>
        <v>185.40776916350043</v>
      </c>
      <c r="X47" s="223">
        <f t="shared" si="25"/>
        <v>201.81365957022385</v>
      </c>
      <c r="Y47" s="223">
        <f t="shared" si="25"/>
        <v>217.46736394972575</v>
      </c>
      <c r="Z47" s="223">
        <f t="shared" si="25"/>
        <v>190.93011005813599</v>
      </c>
      <c r="AA47" s="223">
        <f t="shared" si="25"/>
        <v>164.44022738903851</v>
      </c>
      <c r="AB47" s="223">
        <f t="shared" si="25"/>
        <v>138.40294876319913</v>
      </c>
      <c r="AC47" s="223">
        <f t="shared" si="25"/>
        <v>111.5841009415484</v>
      </c>
      <c r="AD47" s="223">
        <f t="shared" si="25"/>
        <v>111.27329835077634</v>
      </c>
      <c r="AE47" s="223">
        <f t="shared" si="25"/>
        <v>110.99357601908149</v>
      </c>
      <c r="AF47" s="223">
        <f t="shared" si="25"/>
        <v>111.15179586357112</v>
      </c>
      <c r="AG47" s="223">
        <f t="shared" si="25"/>
        <v>110.51525083188329</v>
      </c>
      <c r="AH47" s="223">
        <f t="shared" si="25"/>
        <v>110.31133325207773</v>
      </c>
      <c r="AI47" s="223">
        <f t="shared" si="25"/>
        <v>110.12780743025274</v>
      </c>
      <c r="AJ47" s="223">
        <f t="shared" si="25"/>
        <v>110.37260413362525</v>
      </c>
      <c r="AK47" s="223">
        <f t="shared" si="25"/>
        <v>121.85510744486976</v>
      </c>
      <c r="AL47" s="223">
        <f t="shared" si="25"/>
        <v>0</v>
      </c>
      <c r="AM47" s="223">
        <f t="shared" si="25"/>
        <v>0</v>
      </c>
      <c r="AN47" s="223">
        <f t="shared" si="25"/>
        <v>0</v>
      </c>
      <c r="AO47" s="223">
        <f t="shared" si="25"/>
        <v>0</v>
      </c>
      <c r="AP47" s="223">
        <f t="shared" si="25"/>
        <v>0</v>
      </c>
      <c r="AQ47" s="223">
        <f t="shared" si="25"/>
        <v>0</v>
      </c>
      <c r="AR47" s="223">
        <f t="shared" si="25"/>
        <v>0</v>
      </c>
      <c r="AS47" s="223">
        <f t="shared" si="25"/>
        <v>0</v>
      </c>
      <c r="AT47" s="223">
        <f t="shared" si="25"/>
        <v>0</v>
      </c>
      <c r="AU47" s="223">
        <f t="shared" si="25"/>
        <v>0</v>
      </c>
      <c r="AV47" s="223">
        <f t="shared" si="25"/>
        <v>0</v>
      </c>
      <c r="AW47" s="223">
        <f t="shared" si="25"/>
        <v>0</v>
      </c>
      <c r="AX47" s="223">
        <f t="shared" si="25"/>
        <v>0</v>
      </c>
      <c r="AY47" s="223">
        <f t="shared" si="25"/>
        <v>0</v>
      </c>
      <c r="AZ47" s="223">
        <f t="shared" si="25"/>
        <v>0</v>
      </c>
      <c r="BA47" s="223">
        <f t="shared" si="25"/>
        <v>0</v>
      </c>
      <c r="BB47" s="223">
        <f t="shared" si="25"/>
        <v>0</v>
      </c>
      <c r="BC47" s="223">
        <f t="shared" si="25"/>
        <v>0</v>
      </c>
      <c r="BD47" s="223">
        <f t="shared" si="25"/>
        <v>0</v>
      </c>
      <c r="BE47" s="223">
        <f t="shared" si="25"/>
        <v>0</v>
      </c>
      <c r="BF47" s="223">
        <f t="shared" si="25"/>
        <v>0</v>
      </c>
      <c r="BG47" s="223">
        <f t="shared" si="25"/>
        <v>0</v>
      </c>
      <c r="BH47" s="223">
        <f t="shared" si="25"/>
        <v>0</v>
      </c>
      <c r="BI47" s="223">
        <f t="shared" si="25"/>
        <v>0</v>
      </c>
      <c r="BJ47" s="223">
        <f t="shared" si="25"/>
        <v>0</v>
      </c>
      <c r="BK47" s="223">
        <f t="shared" si="25"/>
        <v>0</v>
      </c>
      <c r="BL47" s="223">
        <f t="shared" si="25"/>
        <v>0</v>
      </c>
      <c r="BM47" s="223">
        <f t="shared" si="25"/>
        <v>0</v>
      </c>
      <c r="BN47" s="223">
        <f t="shared" si="25"/>
        <v>0</v>
      </c>
      <c r="BO47" s="223">
        <f t="shared" si="25"/>
        <v>0</v>
      </c>
      <c r="BP47" s="223">
        <f t="shared" si="25"/>
        <v>0</v>
      </c>
      <c r="BQ47" s="223">
        <f t="shared" si="25"/>
        <v>0</v>
      </c>
      <c r="BR47" s="223">
        <f t="shared" ref="BR47:CA47" si="26" xml:space="preserve"> BR$43</f>
        <v>0</v>
      </c>
      <c r="BS47" s="223">
        <f t="shared" si="26"/>
        <v>0</v>
      </c>
      <c r="BT47" s="223">
        <f t="shared" si="26"/>
        <v>0</v>
      </c>
      <c r="BU47" s="223">
        <f t="shared" si="26"/>
        <v>0</v>
      </c>
      <c r="BV47" s="223">
        <f t="shared" si="26"/>
        <v>0</v>
      </c>
      <c r="BW47" s="223">
        <f t="shared" si="26"/>
        <v>0</v>
      </c>
      <c r="BX47" s="223">
        <f t="shared" si="26"/>
        <v>0</v>
      </c>
      <c r="BY47" s="223">
        <f t="shared" si="26"/>
        <v>0</v>
      </c>
      <c r="BZ47" s="223">
        <f t="shared" si="26"/>
        <v>0</v>
      </c>
      <c r="CA47" s="223">
        <f t="shared" si="26"/>
        <v>0</v>
      </c>
    </row>
    <row r="48" spans="1:79" s="273" customFormat="1">
      <c r="A48" s="308"/>
      <c r="B48" s="308"/>
      <c r="C48" s="309"/>
      <c r="E48" s="731" t="s">
        <v>286</v>
      </c>
      <c r="F48" s="403"/>
      <c r="G48" s="731" t="s">
        <v>560</v>
      </c>
      <c r="H48" s="731">
        <f xml:space="preserve"> SUM(J48:CA48)</f>
        <v>2223.210860245732</v>
      </c>
      <c r="I48" s="403"/>
      <c r="J48" s="731">
        <f xml:space="preserve"> MIN( J46, J47 )</f>
        <v>0</v>
      </c>
      <c r="K48" s="731">
        <f t="shared" ref="K48:Q48" si="27" xml:space="preserve"> MIN( K46, K47 )</f>
        <v>0</v>
      </c>
      <c r="L48" s="731">
        <f t="shared" si="27"/>
        <v>0</v>
      </c>
      <c r="M48" s="731">
        <f t="shared" si="27"/>
        <v>0</v>
      </c>
      <c r="N48" s="731">
        <f t="shared" si="27"/>
        <v>0</v>
      </c>
      <c r="O48" s="731">
        <f t="shared" si="27"/>
        <v>0</v>
      </c>
      <c r="P48" s="731">
        <f xml:space="preserve"> MIN( P46, P47 )</f>
        <v>0</v>
      </c>
      <c r="Q48" s="731">
        <f t="shared" si="27"/>
        <v>0</v>
      </c>
      <c r="R48" s="731">
        <f xml:space="preserve"> MIN( R46, R47 )</f>
        <v>91.643234517458737</v>
      </c>
      <c r="S48" s="731">
        <f t="shared" ref="S48:BL48" si="28" xml:space="preserve"> MIN( S46, S47 )</f>
        <v>92.344753358232509</v>
      </c>
      <c r="T48" s="731">
        <f t="shared" si="28"/>
        <v>93.532106430161434</v>
      </c>
      <c r="U48" s="731">
        <f t="shared" si="28"/>
        <v>94.035011268946818</v>
      </c>
      <c r="V48" s="731">
        <f t="shared" si="28"/>
        <v>95.004932461803961</v>
      </c>
      <c r="W48" s="731">
        <f t="shared" si="28"/>
        <v>96.047054877786096</v>
      </c>
      <c r="X48" s="731">
        <f t="shared" si="28"/>
        <v>97.559492903557128</v>
      </c>
      <c r="Y48" s="731">
        <f t="shared" si="28"/>
        <v>139.27673894972568</v>
      </c>
      <c r="Z48" s="731">
        <f t="shared" si="28"/>
        <v>138.80302672480258</v>
      </c>
      <c r="AA48" s="731">
        <f t="shared" si="28"/>
        <v>138.37668572237175</v>
      </c>
      <c r="AB48" s="731">
        <f t="shared" si="28"/>
        <v>138.40294876319905</v>
      </c>
      <c r="AC48" s="731">
        <f t="shared" si="28"/>
        <v>111.5841009415484</v>
      </c>
      <c r="AD48" s="731">
        <f t="shared" si="28"/>
        <v>111.27329835077634</v>
      </c>
      <c r="AE48" s="731">
        <f t="shared" si="28"/>
        <v>110.99357601908149</v>
      </c>
      <c r="AF48" s="731">
        <f t="shared" si="28"/>
        <v>111.15179586357112</v>
      </c>
      <c r="AG48" s="731">
        <f t="shared" si="28"/>
        <v>110.51525083188329</v>
      </c>
      <c r="AH48" s="731">
        <f t="shared" si="28"/>
        <v>110.31133325207773</v>
      </c>
      <c r="AI48" s="731">
        <f t="shared" si="28"/>
        <v>110.12780743025274</v>
      </c>
      <c r="AJ48" s="731">
        <f t="shared" si="28"/>
        <v>110.37260413362525</v>
      </c>
      <c r="AK48" s="731">
        <f t="shared" si="28"/>
        <v>121.85510744486976</v>
      </c>
      <c r="AL48" s="731">
        <f t="shared" si="28"/>
        <v>0</v>
      </c>
      <c r="AM48" s="731">
        <f t="shared" si="28"/>
        <v>0</v>
      </c>
      <c r="AN48" s="731">
        <f t="shared" si="28"/>
        <v>0</v>
      </c>
      <c r="AO48" s="731">
        <f t="shared" si="28"/>
        <v>0</v>
      </c>
      <c r="AP48" s="731">
        <f t="shared" si="28"/>
        <v>0</v>
      </c>
      <c r="AQ48" s="731">
        <f t="shared" si="28"/>
        <v>0</v>
      </c>
      <c r="AR48" s="731">
        <f t="shared" si="28"/>
        <v>0</v>
      </c>
      <c r="AS48" s="731">
        <f t="shared" si="28"/>
        <v>0</v>
      </c>
      <c r="AT48" s="731">
        <f t="shared" si="28"/>
        <v>0</v>
      </c>
      <c r="AU48" s="731">
        <f t="shared" si="28"/>
        <v>0</v>
      </c>
      <c r="AV48" s="731">
        <f t="shared" si="28"/>
        <v>0</v>
      </c>
      <c r="AW48" s="731">
        <f t="shared" si="28"/>
        <v>0</v>
      </c>
      <c r="AX48" s="731">
        <f t="shared" si="28"/>
        <v>0</v>
      </c>
      <c r="AY48" s="731">
        <f t="shared" si="28"/>
        <v>0</v>
      </c>
      <c r="AZ48" s="731">
        <f t="shared" si="28"/>
        <v>0</v>
      </c>
      <c r="BA48" s="731">
        <f t="shared" si="28"/>
        <v>0</v>
      </c>
      <c r="BB48" s="731">
        <f t="shared" si="28"/>
        <v>0</v>
      </c>
      <c r="BC48" s="731">
        <f t="shared" si="28"/>
        <v>0</v>
      </c>
      <c r="BD48" s="731">
        <f t="shared" si="28"/>
        <v>0</v>
      </c>
      <c r="BE48" s="731">
        <f t="shared" si="28"/>
        <v>0</v>
      </c>
      <c r="BF48" s="731">
        <f t="shared" si="28"/>
        <v>0</v>
      </c>
      <c r="BG48" s="731">
        <f t="shared" si="28"/>
        <v>0</v>
      </c>
      <c r="BH48" s="731">
        <f t="shared" si="28"/>
        <v>0</v>
      </c>
      <c r="BI48" s="731">
        <f t="shared" si="28"/>
        <v>0</v>
      </c>
      <c r="BJ48" s="731">
        <f t="shared" si="28"/>
        <v>0</v>
      </c>
      <c r="BK48" s="731">
        <f t="shared" si="28"/>
        <v>0</v>
      </c>
      <c r="BL48" s="731">
        <f t="shared" si="28"/>
        <v>0</v>
      </c>
      <c r="BM48" s="731">
        <f xml:space="preserve"> MIN( BM46, BM47 )</f>
        <v>0</v>
      </c>
      <c r="BN48" s="731">
        <f t="shared" ref="BN48:CA48" si="29" xml:space="preserve"> MIN( BN46, BN47 )</f>
        <v>0</v>
      </c>
      <c r="BO48" s="731">
        <f t="shared" si="29"/>
        <v>0</v>
      </c>
      <c r="BP48" s="731">
        <f t="shared" si="29"/>
        <v>0</v>
      </c>
      <c r="BQ48" s="731">
        <f t="shared" si="29"/>
        <v>0</v>
      </c>
      <c r="BR48" s="731">
        <f t="shared" si="29"/>
        <v>0</v>
      </c>
      <c r="BS48" s="731">
        <f t="shared" si="29"/>
        <v>0</v>
      </c>
      <c r="BT48" s="731">
        <f t="shared" si="29"/>
        <v>0</v>
      </c>
      <c r="BU48" s="731">
        <f t="shared" si="29"/>
        <v>0</v>
      </c>
      <c r="BV48" s="731">
        <f t="shared" si="29"/>
        <v>0</v>
      </c>
      <c r="BW48" s="731">
        <f t="shared" si="29"/>
        <v>0</v>
      </c>
      <c r="BX48" s="731">
        <f t="shared" si="29"/>
        <v>0</v>
      </c>
      <c r="BY48" s="731">
        <f t="shared" si="29"/>
        <v>0</v>
      </c>
      <c r="BZ48" s="731">
        <f t="shared" si="29"/>
        <v>0</v>
      </c>
      <c r="CA48" s="731">
        <f t="shared" si="29"/>
        <v>0</v>
      </c>
    </row>
    <row r="50" spans="1:79">
      <c r="B50" s="1" t="s">
        <v>288</v>
      </c>
    </row>
    <row r="51" spans="1:79">
      <c r="E51" s="267" t="str">
        <f xml:space="preserve"> E$48</f>
        <v>Pre withholding tax dividend</v>
      </c>
      <c r="F51" s="267">
        <f t="shared" ref="F51:BQ51" si="30" xml:space="preserve"> F$48</f>
        <v>0</v>
      </c>
      <c r="G51" s="267" t="str">
        <f t="shared" si="30"/>
        <v>£ MM</v>
      </c>
      <c r="H51" s="267">
        <f t="shared" si="30"/>
        <v>2223.210860245732</v>
      </c>
      <c r="I51" s="267">
        <f t="shared" si="30"/>
        <v>0</v>
      </c>
      <c r="J51" s="267">
        <f t="shared" si="30"/>
        <v>0</v>
      </c>
      <c r="K51" s="267">
        <f t="shared" si="30"/>
        <v>0</v>
      </c>
      <c r="L51" s="267">
        <f t="shared" si="30"/>
        <v>0</v>
      </c>
      <c r="M51" s="267">
        <f t="shared" si="30"/>
        <v>0</v>
      </c>
      <c r="N51" s="267">
        <f t="shared" si="30"/>
        <v>0</v>
      </c>
      <c r="O51" s="267">
        <f t="shared" si="30"/>
        <v>0</v>
      </c>
      <c r="P51" s="267">
        <f t="shared" si="30"/>
        <v>0</v>
      </c>
      <c r="Q51" s="267">
        <f t="shared" si="30"/>
        <v>0</v>
      </c>
      <c r="R51" s="267">
        <f t="shared" si="30"/>
        <v>91.643234517458737</v>
      </c>
      <c r="S51" s="267">
        <f t="shared" si="30"/>
        <v>92.344753358232509</v>
      </c>
      <c r="T51" s="267">
        <f t="shared" si="30"/>
        <v>93.532106430161434</v>
      </c>
      <c r="U51" s="267">
        <f t="shared" si="30"/>
        <v>94.035011268946818</v>
      </c>
      <c r="V51" s="267">
        <f t="shared" si="30"/>
        <v>95.004932461803961</v>
      </c>
      <c r="W51" s="267">
        <f t="shared" si="30"/>
        <v>96.047054877786096</v>
      </c>
      <c r="X51" s="267">
        <f t="shared" si="30"/>
        <v>97.559492903557128</v>
      </c>
      <c r="Y51" s="267">
        <f t="shared" si="30"/>
        <v>139.27673894972568</v>
      </c>
      <c r="Z51" s="267">
        <f t="shared" si="30"/>
        <v>138.80302672480258</v>
      </c>
      <c r="AA51" s="267">
        <f t="shared" si="30"/>
        <v>138.37668572237175</v>
      </c>
      <c r="AB51" s="267">
        <f t="shared" si="30"/>
        <v>138.40294876319905</v>
      </c>
      <c r="AC51" s="267">
        <f t="shared" si="30"/>
        <v>111.5841009415484</v>
      </c>
      <c r="AD51" s="267">
        <f t="shared" si="30"/>
        <v>111.27329835077634</v>
      </c>
      <c r="AE51" s="267">
        <f t="shared" si="30"/>
        <v>110.99357601908149</v>
      </c>
      <c r="AF51" s="267">
        <f t="shared" si="30"/>
        <v>111.15179586357112</v>
      </c>
      <c r="AG51" s="267">
        <f t="shared" si="30"/>
        <v>110.51525083188329</v>
      </c>
      <c r="AH51" s="267">
        <f t="shared" si="30"/>
        <v>110.31133325207773</v>
      </c>
      <c r="AI51" s="267">
        <f t="shared" si="30"/>
        <v>110.12780743025274</v>
      </c>
      <c r="AJ51" s="267">
        <f t="shared" si="30"/>
        <v>110.37260413362525</v>
      </c>
      <c r="AK51" s="267">
        <f t="shared" si="30"/>
        <v>121.85510744486976</v>
      </c>
      <c r="AL51" s="267">
        <f t="shared" si="30"/>
        <v>0</v>
      </c>
      <c r="AM51" s="267">
        <f t="shared" si="30"/>
        <v>0</v>
      </c>
      <c r="AN51" s="267">
        <f t="shared" si="30"/>
        <v>0</v>
      </c>
      <c r="AO51" s="267">
        <f t="shared" si="30"/>
        <v>0</v>
      </c>
      <c r="AP51" s="267">
        <f t="shared" si="30"/>
        <v>0</v>
      </c>
      <c r="AQ51" s="267">
        <f t="shared" si="30"/>
        <v>0</v>
      </c>
      <c r="AR51" s="267">
        <f t="shared" si="30"/>
        <v>0</v>
      </c>
      <c r="AS51" s="267">
        <f t="shared" si="30"/>
        <v>0</v>
      </c>
      <c r="AT51" s="267">
        <f t="shared" si="30"/>
        <v>0</v>
      </c>
      <c r="AU51" s="267">
        <f t="shared" si="30"/>
        <v>0</v>
      </c>
      <c r="AV51" s="267">
        <f t="shared" si="30"/>
        <v>0</v>
      </c>
      <c r="AW51" s="267">
        <f t="shared" si="30"/>
        <v>0</v>
      </c>
      <c r="AX51" s="267">
        <f t="shared" si="30"/>
        <v>0</v>
      </c>
      <c r="AY51" s="267">
        <f t="shared" si="30"/>
        <v>0</v>
      </c>
      <c r="AZ51" s="267">
        <f t="shared" si="30"/>
        <v>0</v>
      </c>
      <c r="BA51" s="267">
        <f t="shared" si="30"/>
        <v>0</v>
      </c>
      <c r="BB51" s="267">
        <f t="shared" si="30"/>
        <v>0</v>
      </c>
      <c r="BC51" s="267">
        <f t="shared" si="30"/>
        <v>0</v>
      </c>
      <c r="BD51" s="267">
        <f t="shared" si="30"/>
        <v>0</v>
      </c>
      <c r="BE51" s="267">
        <f t="shared" si="30"/>
        <v>0</v>
      </c>
      <c r="BF51" s="267">
        <f t="shared" si="30"/>
        <v>0</v>
      </c>
      <c r="BG51" s="267">
        <f t="shared" si="30"/>
        <v>0</v>
      </c>
      <c r="BH51" s="267">
        <f t="shared" si="30"/>
        <v>0</v>
      </c>
      <c r="BI51" s="267">
        <f t="shared" si="30"/>
        <v>0</v>
      </c>
      <c r="BJ51" s="267">
        <f t="shared" si="30"/>
        <v>0</v>
      </c>
      <c r="BK51" s="267">
        <f t="shared" si="30"/>
        <v>0</v>
      </c>
      <c r="BL51" s="267">
        <f t="shared" si="30"/>
        <v>0</v>
      </c>
      <c r="BM51" s="267">
        <f t="shared" si="30"/>
        <v>0</v>
      </c>
      <c r="BN51" s="267">
        <f t="shared" si="30"/>
        <v>0</v>
      </c>
      <c r="BO51" s="267">
        <f t="shared" si="30"/>
        <v>0</v>
      </c>
      <c r="BP51" s="267">
        <f t="shared" si="30"/>
        <v>0</v>
      </c>
      <c r="BQ51" s="267">
        <f t="shared" si="30"/>
        <v>0</v>
      </c>
      <c r="BR51" s="267">
        <f t="shared" ref="BR51:CA51" si="31" xml:space="preserve"> BR$48</f>
        <v>0</v>
      </c>
      <c r="BS51" s="267">
        <f t="shared" si="31"/>
        <v>0</v>
      </c>
      <c r="BT51" s="267">
        <f t="shared" si="31"/>
        <v>0</v>
      </c>
      <c r="BU51" s="267">
        <f t="shared" si="31"/>
        <v>0</v>
      </c>
      <c r="BV51" s="267">
        <f t="shared" si="31"/>
        <v>0</v>
      </c>
      <c r="BW51" s="267">
        <f t="shared" si="31"/>
        <v>0</v>
      </c>
      <c r="BX51" s="267">
        <f t="shared" si="31"/>
        <v>0</v>
      </c>
      <c r="BY51" s="267">
        <f t="shared" si="31"/>
        <v>0</v>
      </c>
      <c r="BZ51" s="267">
        <f t="shared" si="31"/>
        <v>0</v>
      </c>
      <c r="CA51" s="267">
        <f t="shared" si="31"/>
        <v>0</v>
      </c>
    </row>
    <row r="52" spans="1:79">
      <c r="D52" s="3" t="s">
        <v>108</v>
      </c>
      <c r="E52" s="231" t="str">
        <f xml:space="preserve"> Tax!E$11</f>
        <v>Withholding tax due &amp; paid POS</v>
      </c>
      <c r="F52" s="231">
        <f xml:space="preserve"> Tax!F$11</f>
        <v>0</v>
      </c>
      <c r="G52" s="231" t="str">
        <f xml:space="preserve"> Tax!G$11</f>
        <v>£ MM</v>
      </c>
      <c r="H52" s="231">
        <f xml:space="preserve"> Tax!H$11</f>
        <v>0</v>
      </c>
      <c r="I52" s="231">
        <f xml:space="preserve"> Tax!I$11</f>
        <v>0</v>
      </c>
      <c r="J52" s="231">
        <f xml:space="preserve"> Tax!J$11</f>
        <v>0</v>
      </c>
      <c r="K52" s="231">
        <f xml:space="preserve"> Tax!K$11</f>
        <v>0</v>
      </c>
      <c r="L52" s="231">
        <f xml:space="preserve"> Tax!L$11</f>
        <v>0</v>
      </c>
      <c r="M52" s="231">
        <f xml:space="preserve"> Tax!M$11</f>
        <v>0</v>
      </c>
      <c r="N52" s="231">
        <f xml:space="preserve"> Tax!N$11</f>
        <v>0</v>
      </c>
      <c r="O52" s="231">
        <f xml:space="preserve"> Tax!O$11</f>
        <v>0</v>
      </c>
      <c r="P52" s="231">
        <f xml:space="preserve"> Tax!P$11</f>
        <v>0</v>
      </c>
      <c r="Q52" s="231">
        <f xml:space="preserve"> Tax!Q$11</f>
        <v>0</v>
      </c>
      <c r="R52" s="231">
        <f xml:space="preserve"> Tax!R$11</f>
        <v>0</v>
      </c>
      <c r="S52" s="231">
        <f xml:space="preserve"> Tax!S$11</f>
        <v>0</v>
      </c>
      <c r="T52" s="231">
        <f xml:space="preserve"> Tax!T$11</f>
        <v>0</v>
      </c>
      <c r="U52" s="231">
        <f xml:space="preserve"> Tax!U$11</f>
        <v>0</v>
      </c>
      <c r="V52" s="231">
        <f xml:space="preserve"> Tax!V$11</f>
        <v>0</v>
      </c>
      <c r="W52" s="231">
        <f xml:space="preserve"> Tax!W$11</f>
        <v>0</v>
      </c>
      <c r="X52" s="231">
        <f xml:space="preserve"> Tax!X$11</f>
        <v>0</v>
      </c>
      <c r="Y52" s="231">
        <f xml:space="preserve"> Tax!Y$11</f>
        <v>0</v>
      </c>
      <c r="Z52" s="231">
        <f xml:space="preserve"> Tax!Z$11</f>
        <v>0</v>
      </c>
      <c r="AA52" s="231">
        <f xml:space="preserve"> Tax!AA$11</f>
        <v>0</v>
      </c>
      <c r="AB52" s="231">
        <f xml:space="preserve"> Tax!AB$11</f>
        <v>0</v>
      </c>
      <c r="AC52" s="231">
        <f xml:space="preserve"> Tax!AC$11</f>
        <v>0</v>
      </c>
      <c r="AD52" s="231">
        <f xml:space="preserve"> Tax!AD$11</f>
        <v>0</v>
      </c>
      <c r="AE52" s="231">
        <f xml:space="preserve"> Tax!AE$11</f>
        <v>0</v>
      </c>
      <c r="AF52" s="231">
        <f xml:space="preserve"> Tax!AF$11</f>
        <v>0</v>
      </c>
      <c r="AG52" s="231">
        <f xml:space="preserve"> Tax!AG$11</f>
        <v>0</v>
      </c>
      <c r="AH52" s="231">
        <f xml:space="preserve"> Tax!AH$11</f>
        <v>0</v>
      </c>
      <c r="AI52" s="231">
        <f xml:space="preserve"> Tax!AI$11</f>
        <v>0</v>
      </c>
      <c r="AJ52" s="231">
        <f xml:space="preserve"> Tax!AJ$11</f>
        <v>0</v>
      </c>
      <c r="AK52" s="231">
        <f xml:space="preserve"> Tax!AK$11</f>
        <v>0</v>
      </c>
      <c r="AL52" s="231">
        <f xml:space="preserve"> Tax!AL$11</f>
        <v>0</v>
      </c>
      <c r="AM52" s="231">
        <f xml:space="preserve"> Tax!AM$11</f>
        <v>0</v>
      </c>
      <c r="AN52" s="231">
        <f xml:space="preserve"> Tax!AN$11</f>
        <v>0</v>
      </c>
      <c r="AO52" s="231">
        <f xml:space="preserve"> Tax!AO$11</f>
        <v>0</v>
      </c>
      <c r="AP52" s="231">
        <f xml:space="preserve"> Tax!AP$11</f>
        <v>0</v>
      </c>
      <c r="AQ52" s="231">
        <f xml:space="preserve"> Tax!AQ$11</f>
        <v>0</v>
      </c>
      <c r="AR52" s="231">
        <f xml:space="preserve"> Tax!AR$11</f>
        <v>0</v>
      </c>
      <c r="AS52" s="231">
        <f xml:space="preserve"> Tax!AS$11</f>
        <v>0</v>
      </c>
      <c r="AT52" s="231">
        <f xml:space="preserve"> Tax!AT$11</f>
        <v>0</v>
      </c>
      <c r="AU52" s="231">
        <f xml:space="preserve"> Tax!AU$11</f>
        <v>0</v>
      </c>
      <c r="AV52" s="231">
        <f xml:space="preserve"> Tax!AV$11</f>
        <v>0</v>
      </c>
      <c r="AW52" s="231">
        <f xml:space="preserve"> Tax!AW$11</f>
        <v>0</v>
      </c>
      <c r="AX52" s="231">
        <f xml:space="preserve"> Tax!AX$11</f>
        <v>0</v>
      </c>
      <c r="AY52" s="231">
        <f xml:space="preserve"> Tax!AY$11</f>
        <v>0</v>
      </c>
      <c r="AZ52" s="231">
        <f xml:space="preserve"> Tax!AZ$11</f>
        <v>0</v>
      </c>
      <c r="BA52" s="231">
        <f xml:space="preserve"> Tax!BA$11</f>
        <v>0</v>
      </c>
      <c r="BB52" s="231">
        <f xml:space="preserve"> Tax!BB$11</f>
        <v>0</v>
      </c>
      <c r="BC52" s="231">
        <f xml:space="preserve"> Tax!BC$11</f>
        <v>0</v>
      </c>
      <c r="BD52" s="231">
        <f xml:space="preserve"> Tax!BD$11</f>
        <v>0</v>
      </c>
      <c r="BE52" s="231">
        <f xml:space="preserve"> Tax!BE$11</f>
        <v>0</v>
      </c>
      <c r="BF52" s="231">
        <f xml:space="preserve"> Tax!BF$11</f>
        <v>0</v>
      </c>
      <c r="BG52" s="231">
        <f xml:space="preserve"> Tax!BG$11</f>
        <v>0</v>
      </c>
      <c r="BH52" s="231">
        <f xml:space="preserve"> Tax!BH$11</f>
        <v>0</v>
      </c>
      <c r="BI52" s="231">
        <f xml:space="preserve"> Tax!BI$11</f>
        <v>0</v>
      </c>
      <c r="BJ52" s="231">
        <f xml:space="preserve"> Tax!BJ$11</f>
        <v>0</v>
      </c>
      <c r="BK52" s="231">
        <f xml:space="preserve"> Tax!BK$11</f>
        <v>0</v>
      </c>
      <c r="BL52" s="231">
        <f xml:space="preserve"> Tax!BL$11</f>
        <v>0</v>
      </c>
      <c r="BM52" s="231">
        <f xml:space="preserve"> Tax!BM$11</f>
        <v>0</v>
      </c>
      <c r="BN52" s="231">
        <f xml:space="preserve"> Tax!BN$11</f>
        <v>0</v>
      </c>
      <c r="BO52" s="231">
        <f xml:space="preserve"> Tax!BO$11</f>
        <v>0</v>
      </c>
      <c r="BP52" s="231">
        <f xml:space="preserve"> Tax!BP$11</f>
        <v>0</v>
      </c>
      <c r="BQ52" s="231">
        <f xml:space="preserve"> Tax!BQ$11</f>
        <v>0</v>
      </c>
      <c r="BR52" s="231">
        <f xml:space="preserve"> Tax!BR$11</f>
        <v>0</v>
      </c>
      <c r="BS52" s="231">
        <f xml:space="preserve"> Tax!BS$11</f>
        <v>0</v>
      </c>
      <c r="BT52" s="231">
        <f xml:space="preserve"> Tax!BT$11</f>
        <v>0</v>
      </c>
      <c r="BU52" s="231">
        <f xml:space="preserve"> Tax!BU$11</f>
        <v>0</v>
      </c>
      <c r="BV52" s="231">
        <f xml:space="preserve"> Tax!BV$11</f>
        <v>0</v>
      </c>
      <c r="BW52" s="231">
        <f xml:space="preserve"> Tax!BW$11</f>
        <v>0</v>
      </c>
      <c r="BX52" s="231">
        <f xml:space="preserve"> Tax!BX$11</f>
        <v>0</v>
      </c>
      <c r="BY52" s="231">
        <f xml:space="preserve"> Tax!BY$11</f>
        <v>0</v>
      </c>
      <c r="BZ52" s="231">
        <f xml:space="preserve"> Tax!BZ$11</f>
        <v>0</v>
      </c>
      <c r="CA52" s="231">
        <f xml:space="preserve"> Tax!CA$11</f>
        <v>0</v>
      </c>
    </row>
    <row r="53" spans="1:79" s="270" customFormat="1">
      <c r="A53" s="243"/>
      <c r="B53" s="243"/>
      <c r="C53" s="244"/>
      <c r="D53" s="269"/>
      <c r="E53" s="732" t="s">
        <v>270</v>
      </c>
      <c r="F53" s="301"/>
      <c r="G53" s="732" t="s">
        <v>560</v>
      </c>
      <c r="H53" s="732">
        <f xml:space="preserve"> SUM(J53:CA53)</f>
        <v>2223.210860245732</v>
      </c>
      <c r="I53" s="301"/>
      <c r="J53" s="755">
        <f xml:space="preserve"> J51 - J52</f>
        <v>0</v>
      </c>
      <c r="K53" s="755">
        <f t="shared" ref="K53:BV53" si="32" xml:space="preserve"> K51 - K52</f>
        <v>0</v>
      </c>
      <c r="L53" s="755">
        <f t="shared" si="32"/>
        <v>0</v>
      </c>
      <c r="M53" s="755">
        <f t="shared" si="32"/>
        <v>0</v>
      </c>
      <c r="N53" s="755">
        <f t="shared" si="32"/>
        <v>0</v>
      </c>
      <c r="O53" s="755">
        <f t="shared" si="32"/>
        <v>0</v>
      </c>
      <c r="P53" s="755">
        <f t="shared" si="32"/>
        <v>0</v>
      </c>
      <c r="Q53" s="755">
        <f xml:space="preserve"> Q51 - Q52</f>
        <v>0</v>
      </c>
      <c r="R53" s="755">
        <f t="shared" si="32"/>
        <v>91.643234517458737</v>
      </c>
      <c r="S53" s="755">
        <f t="shared" si="32"/>
        <v>92.344753358232509</v>
      </c>
      <c r="T53" s="755">
        <f t="shared" si="32"/>
        <v>93.532106430161434</v>
      </c>
      <c r="U53" s="755">
        <f t="shared" si="32"/>
        <v>94.035011268946818</v>
      </c>
      <c r="V53" s="755">
        <f t="shared" si="32"/>
        <v>95.004932461803961</v>
      </c>
      <c r="W53" s="755">
        <f t="shared" si="32"/>
        <v>96.047054877786096</v>
      </c>
      <c r="X53" s="755">
        <f t="shared" si="32"/>
        <v>97.559492903557128</v>
      </c>
      <c r="Y53" s="755">
        <f t="shared" si="32"/>
        <v>139.27673894972568</v>
      </c>
      <c r="Z53" s="755">
        <f t="shared" si="32"/>
        <v>138.80302672480258</v>
      </c>
      <c r="AA53" s="755">
        <f t="shared" si="32"/>
        <v>138.37668572237175</v>
      </c>
      <c r="AB53" s="755">
        <f t="shared" si="32"/>
        <v>138.40294876319905</v>
      </c>
      <c r="AC53" s="755">
        <f t="shared" si="32"/>
        <v>111.5841009415484</v>
      </c>
      <c r="AD53" s="755">
        <f t="shared" si="32"/>
        <v>111.27329835077634</v>
      </c>
      <c r="AE53" s="755">
        <f t="shared" si="32"/>
        <v>110.99357601908149</v>
      </c>
      <c r="AF53" s="755">
        <f t="shared" si="32"/>
        <v>111.15179586357112</v>
      </c>
      <c r="AG53" s="755">
        <f t="shared" si="32"/>
        <v>110.51525083188329</v>
      </c>
      <c r="AH53" s="755">
        <f t="shared" si="32"/>
        <v>110.31133325207773</v>
      </c>
      <c r="AI53" s="755">
        <f t="shared" si="32"/>
        <v>110.12780743025274</v>
      </c>
      <c r="AJ53" s="755">
        <f t="shared" si="32"/>
        <v>110.37260413362525</v>
      </c>
      <c r="AK53" s="755">
        <f t="shared" si="32"/>
        <v>121.85510744486976</v>
      </c>
      <c r="AL53" s="755">
        <f t="shared" si="32"/>
        <v>0</v>
      </c>
      <c r="AM53" s="755">
        <f t="shared" si="32"/>
        <v>0</v>
      </c>
      <c r="AN53" s="755">
        <f t="shared" si="32"/>
        <v>0</v>
      </c>
      <c r="AO53" s="755">
        <f t="shared" si="32"/>
        <v>0</v>
      </c>
      <c r="AP53" s="755">
        <f t="shared" si="32"/>
        <v>0</v>
      </c>
      <c r="AQ53" s="755">
        <f t="shared" si="32"/>
        <v>0</v>
      </c>
      <c r="AR53" s="755">
        <f t="shared" si="32"/>
        <v>0</v>
      </c>
      <c r="AS53" s="755">
        <f t="shared" si="32"/>
        <v>0</v>
      </c>
      <c r="AT53" s="755">
        <f t="shared" si="32"/>
        <v>0</v>
      </c>
      <c r="AU53" s="755">
        <f t="shared" si="32"/>
        <v>0</v>
      </c>
      <c r="AV53" s="755">
        <f t="shared" si="32"/>
        <v>0</v>
      </c>
      <c r="AW53" s="755">
        <f t="shared" si="32"/>
        <v>0</v>
      </c>
      <c r="AX53" s="755">
        <f t="shared" si="32"/>
        <v>0</v>
      </c>
      <c r="AY53" s="755">
        <f t="shared" si="32"/>
        <v>0</v>
      </c>
      <c r="AZ53" s="755">
        <f t="shared" si="32"/>
        <v>0</v>
      </c>
      <c r="BA53" s="755">
        <f t="shared" si="32"/>
        <v>0</v>
      </c>
      <c r="BB53" s="755">
        <f t="shared" si="32"/>
        <v>0</v>
      </c>
      <c r="BC53" s="755">
        <f t="shared" si="32"/>
        <v>0</v>
      </c>
      <c r="BD53" s="755">
        <f t="shared" si="32"/>
        <v>0</v>
      </c>
      <c r="BE53" s="755">
        <f t="shared" si="32"/>
        <v>0</v>
      </c>
      <c r="BF53" s="755">
        <f t="shared" si="32"/>
        <v>0</v>
      </c>
      <c r="BG53" s="755">
        <f t="shared" si="32"/>
        <v>0</v>
      </c>
      <c r="BH53" s="755">
        <f t="shared" si="32"/>
        <v>0</v>
      </c>
      <c r="BI53" s="755">
        <f t="shared" si="32"/>
        <v>0</v>
      </c>
      <c r="BJ53" s="755">
        <f t="shared" si="32"/>
        <v>0</v>
      </c>
      <c r="BK53" s="755">
        <f t="shared" si="32"/>
        <v>0</v>
      </c>
      <c r="BL53" s="755">
        <f t="shared" si="32"/>
        <v>0</v>
      </c>
      <c r="BM53" s="755">
        <f t="shared" si="32"/>
        <v>0</v>
      </c>
      <c r="BN53" s="755">
        <f t="shared" si="32"/>
        <v>0</v>
      </c>
      <c r="BO53" s="755">
        <f t="shared" si="32"/>
        <v>0</v>
      </c>
      <c r="BP53" s="755">
        <f t="shared" si="32"/>
        <v>0</v>
      </c>
      <c r="BQ53" s="755">
        <f t="shared" si="32"/>
        <v>0</v>
      </c>
      <c r="BR53" s="755">
        <f t="shared" si="32"/>
        <v>0</v>
      </c>
      <c r="BS53" s="755">
        <f t="shared" si="32"/>
        <v>0</v>
      </c>
      <c r="BT53" s="755">
        <f t="shared" si="32"/>
        <v>0</v>
      </c>
      <c r="BU53" s="755">
        <f t="shared" si="32"/>
        <v>0</v>
      </c>
      <c r="BV53" s="755">
        <f t="shared" si="32"/>
        <v>0</v>
      </c>
      <c r="BW53" s="755">
        <f xml:space="preserve"> BW51 - BW52</f>
        <v>0</v>
      </c>
      <c r="BX53" s="755">
        <f xml:space="preserve"> BX51 - BX52</f>
        <v>0</v>
      </c>
      <c r="BY53" s="755">
        <f xml:space="preserve"> BY51 - BY52</f>
        <v>0</v>
      </c>
      <c r="BZ53" s="755">
        <f xml:space="preserve"> BZ51 - BZ52</f>
        <v>0</v>
      </c>
      <c r="CA53" s="755">
        <f xml:space="preserve"> CA51 - CA52</f>
        <v>0</v>
      </c>
    </row>
    <row r="54" spans="1:79" s="246" customFormat="1">
      <c r="A54" s="242"/>
      <c r="B54" s="243"/>
      <c r="C54" s="244"/>
      <c r="D54" s="245"/>
      <c r="E54" s="717" t="str">
        <f xml:space="preserve"> LEFT(E53, LEN(E53) - 4)</f>
        <v>Dividends declared &amp; paid</v>
      </c>
      <c r="F54" s="692" t="s">
        <v>177</v>
      </c>
      <c r="G54" s="692" t="s">
        <v>560</v>
      </c>
      <c r="H54" s="692">
        <f xml:space="preserve"> SUM(J54:CA54)</f>
        <v>-2223.210860245732</v>
      </c>
      <c r="J54" s="706">
        <f t="shared" ref="J54:BU54" si="33" xml:space="preserve"> -1 * J53</f>
        <v>0</v>
      </c>
      <c r="K54" s="706">
        <f t="shared" si="33"/>
        <v>0</v>
      </c>
      <c r="L54" s="706">
        <f t="shared" si="33"/>
        <v>0</v>
      </c>
      <c r="M54" s="706">
        <f t="shared" si="33"/>
        <v>0</v>
      </c>
      <c r="N54" s="706">
        <f t="shared" si="33"/>
        <v>0</v>
      </c>
      <c r="O54" s="706">
        <f t="shared" si="33"/>
        <v>0</v>
      </c>
      <c r="P54" s="706">
        <f t="shared" si="33"/>
        <v>0</v>
      </c>
      <c r="Q54" s="706">
        <f t="shared" si="33"/>
        <v>0</v>
      </c>
      <c r="R54" s="706">
        <f t="shared" si="33"/>
        <v>-91.643234517458737</v>
      </c>
      <c r="S54" s="706">
        <f t="shared" si="33"/>
        <v>-92.344753358232509</v>
      </c>
      <c r="T54" s="706">
        <f t="shared" si="33"/>
        <v>-93.532106430161434</v>
      </c>
      <c r="U54" s="706">
        <f t="shared" si="33"/>
        <v>-94.035011268946818</v>
      </c>
      <c r="V54" s="706">
        <f t="shared" si="33"/>
        <v>-95.004932461803961</v>
      </c>
      <c r="W54" s="706">
        <f t="shared" si="33"/>
        <v>-96.047054877786096</v>
      </c>
      <c r="X54" s="706">
        <f t="shared" si="33"/>
        <v>-97.559492903557128</v>
      </c>
      <c r="Y54" s="706">
        <f t="shared" si="33"/>
        <v>-139.27673894972568</v>
      </c>
      <c r="Z54" s="706">
        <f t="shared" si="33"/>
        <v>-138.80302672480258</v>
      </c>
      <c r="AA54" s="706">
        <f t="shared" si="33"/>
        <v>-138.37668572237175</v>
      </c>
      <c r="AB54" s="706">
        <f t="shared" si="33"/>
        <v>-138.40294876319905</v>
      </c>
      <c r="AC54" s="706">
        <f t="shared" si="33"/>
        <v>-111.5841009415484</v>
      </c>
      <c r="AD54" s="706">
        <f t="shared" si="33"/>
        <v>-111.27329835077634</v>
      </c>
      <c r="AE54" s="706">
        <f t="shared" si="33"/>
        <v>-110.99357601908149</v>
      </c>
      <c r="AF54" s="706">
        <f t="shared" si="33"/>
        <v>-111.15179586357112</v>
      </c>
      <c r="AG54" s="706">
        <f t="shared" si="33"/>
        <v>-110.51525083188329</v>
      </c>
      <c r="AH54" s="706">
        <f t="shared" si="33"/>
        <v>-110.31133325207773</v>
      </c>
      <c r="AI54" s="706">
        <f t="shared" si="33"/>
        <v>-110.12780743025274</v>
      </c>
      <c r="AJ54" s="706">
        <f t="shared" si="33"/>
        <v>-110.37260413362525</v>
      </c>
      <c r="AK54" s="706">
        <f t="shared" si="33"/>
        <v>-121.85510744486976</v>
      </c>
      <c r="AL54" s="706">
        <f t="shared" si="33"/>
        <v>0</v>
      </c>
      <c r="AM54" s="706">
        <f t="shared" si="33"/>
        <v>0</v>
      </c>
      <c r="AN54" s="706">
        <f t="shared" si="33"/>
        <v>0</v>
      </c>
      <c r="AO54" s="706">
        <f t="shared" si="33"/>
        <v>0</v>
      </c>
      <c r="AP54" s="706">
        <f t="shared" si="33"/>
        <v>0</v>
      </c>
      <c r="AQ54" s="706">
        <f t="shared" si="33"/>
        <v>0</v>
      </c>
      <c r="AR54" s="706">
        <f t="shared" si="33"/>
        <v>0</v>
      </c>
      <c r="AS54" s="706">
        <f t="shared" si="33"/>
        <v>0</v>
      </c>
      <c r="AT54" s="706">
        <f t="shared" si="33"/>
        <v>0</v>
      </c>
      <c r="AU54" s="706">
        <f t="shared" si="33"/>
        <v>0</v>
      </c>
      <c r="AV54" s="706">
        <f t="shared" si="33"/>
        <v>0</v>
      </c>
      <c r="AW54" s="706">
        <f t="shared" si="33"/>
        <v>0</v>
      </c>
      <c r="AX54" s="706">
        <f t="shared" si="33"/>
        <v>0</v>
      </c>
      <c r="AY54" s="706">
        <f t="shared" si="33"/>
        <v>0</v>
      </c>
      <c r="AZ54" s="706">
        <f t="shared" si="33"/>
        <v>0</v>
      </c>
      <c r="BA54" s="706">
        <f t="shared" si="33"/>
        <v>0</v>
      </c>
      <c r="BB54" s="706">
        <f t="shared" si="33"/>
        <v>0</v>
      </c>
      <c r="BC54" s="706">
        <f t="shared" si="33"/>
        <v>0</v>
      </c>
      <c r="BD54" s="706">
        <f t="shared" si="33"/>
        <v>0</v>
      </c>
      <c r="BE54" s="706">
        <f t="shared" si="33"/>
        <v>0</v>
      </c>
      <c r="BF54" s="706">
        <f t="shared" si="33"/>
        <v>0</v>
      </c>
      <c r="BG54" s="706">
        <f t="shared" si="33"/>
        <v>0</v>
      </c>
      <c r="BH54" s="706">
        <f t="shared" si="33"/>
        <v>0</v>
      </c>
      <c r="BI54" s="706">
        <f t="shared" si="33"/>
        <v>0</v>
      </c>
      <c r="BJ54" s="706">
        <f t="shared" si="33"/>
        <v>0</v>
      </c>
      <c r="BK54" s="706">
        <f t="shared" si="33"/>
        <v>0</v>
      </c>
      <c r="BL54" s="706">
        <f t="shared" si="33"/>
        <v>0</v>
      </c>
      <c r="BM54" s="706">
        <f t="shared" si="33"/>
        <v>0</v>
      </c>
      <c r="BN54" s="706">
        <f t="shared" si="33"/>
        <v>0</v>
      </c>
      <c r="BO54" s="706">
        <f t="shared" si="33"/>
        <v>0</v>
      </c>
      <c r="BP54" s="706">
        <f t="shared" si="33"/>
        <v>0</v>
      </c>
      <c r="BQ54" s="706">
        <f t="shared" si="33"/>
        <v>0</v>
      </c>
      <c r="BR54" s="706">
        <f t="shared" si="33"/>
        <v>0</v>
      </c>
      <c r="BS54" s="706">
        <f t="shared" si="33"/>
        <v>0</v>
      </c>
      <c r="BT54" s="706">
        <f t="shared" si="33"/>
        <v>0</v>
      </c>
      <c r="BU54" s="706">
        <f t="shared" si="33"/>
        <v>0</v>
      </c>
      <c r="BV54" s="706">
        <f t="shared" ref="BV54:CA54" si="34" xml:space="preserve"> -1 * BV53</f>
        <v>0</v>
      </c>
      <c r="BW54" s="706">
        <f t="shared" si="34"/>
        <v>0</v>
      </c>
      <c r="BX54" s="706">
        <f t="shared" si="34"/>
        <v>0</v>
      </c>
      <c r="BY54" s="706">
        <f t="shared" si="34"/>
        <v>0</v>
      </c>
      <c r="BZ54" s="706">
        <f t="shared" si="34"/>
        <v>0</v>
      </c>
      <c r="CA54" s="706">
        <f t="shared" si="34"/>
        <v>0</v>
      </c>
    </row>
    <row r="57" spans="1:79">
      <c r="A57" s="9" t="s">
        <v>193</v>
      </c>
    </row>
    <row r="59" spans="1:79" s="372" customFormat="1">
      <c r="A59" s="321"/>
      <c r="B59" s="322"/>
      <c r="C59" s="331"/>
      <c r="D59" s="371"/>
      <c r="E59" s="372" t="s">
        <v>191</v>
      </c>
      <c r="G59" s="372" t="s">
        <v>560</v>
      </c>
      <c r="J59" s="372">
        <f xml:space="preserve"> I62</f>
        <v>0</v>
      </c>
      <c r="K59" s="372">
        <f t="shared" ref="K59:BV59" si="35" xml:space="preserve"> J62</f>
        <v>0</v>
      </c>
      <c r="L59" s="372">
        <f t="shared" si="35"/>
        <v>0</v>
      </c>
      <c r="M59" s="372">
        <f t="shared" si="35"/>
        <v>0</v>
      </c>
      <c r="N59" s="372">
        <f t="shared" si="35"/>
        <v>0</v>
      </c>
      <c r="O59" s="372">
        <f t="shared" si="35"/>
        <v>0</v>
      </c>
      <c r="P59" s="372">
        <f t="shared" si="35"/>
        <v>0</v>
      </c>
      <c r="Q59" s="372">
        <f t="shared" si="35"/>
        <v>0</v>
      </c>
      <c r="R59" s="372">
        <f t="shared" si="35"/>
        <v>0</v>
      </c>
      <c r="S59" s="372">
        <f t="shared" si="35"/>
        <v>0</v>
      </c>
      <c r="T59" s="372">
        <f t="shared" si="35"/>
        <v>0</v>
      </c>
      <c r="U59" s="372">
        <f t="shared" si="35"/>
        <v>0</v>
      </c>
      <c r="V59" s="372">
        <f t="shared" si="35"/>
        <v>0</v>
      </c>
      <c r="W59" s="372">
        <f t="shared" si="35"/>
        <v>0</v>
      </c>
      <c r="X59" s="372">
        <f t="shared" si="35"/>
        <v>0</v>
      </c>
      <c r="Y59" s="372">
        <f t="shared" si="35"/>
        <v>0</v>
      </c>
      <c r="Z59" s="372">
        <f t="shared" si="35"/>
        <v>0</v>
      </c>
      <c r="AA59" s="372">
        <f t="shared" si="35"/>
        <v>0</v>
      </c>
      <c r="AB59" s="372">
        <f t="shared" si="35"/>
        <v>0</v>
      </c>
      <c r="AC59" s="372">
        <f t="shared" si="35"/>
        <v>0</v>
      </c>
      <c r="AD59" s="372">
        <f t="shared" si="35"/>
        <v>26.063541666666652</v>
      </c>
      <c r="AE59" s="372">
        <f t="shared" si="35"/>
        <v>52.127083333333303</v>
      </c>
      <c r="AF59" s="372">
        <f t="shared" si="35"/>
        <v>78.190624999999969</v>
      </c>
      <c r="AG59" s="372">
        <f t="shared" si="35"/>
        <v>104.25416666666666</v>
      </c>
      <c r="AH59" s="372">
        <f t="shared" si="35"/>
        <v>130.31770833333331</v>
      </c>
      <c r="AI59" s="372">
        <f t="shared" si="35"/>
        <v>156.38124999999999</v>
      </c>
      <c r="AJ59" s="372">
        <f t="shared" si="35"/>
        <v>182.44479166666662</v>
      </c>
      <c r="AK59" s="372">
        <f t="shared" si="35"/>
        <v>208.50833333333333</v>
      </c>
      <c r="AL59" s="372">
        <f t="shared" si="35"/>
        <v>1.7053025658242404E-13</v>
      </c>
      <c r="AM59" s="372">
        <f t="shared" si="35"/>
        <v>1.7053025658242404E-13</v>
      </c>
      <c r="AN59" s="372">
        <f t="shared" si="35"/>
        <v>1.7053025658242404E-13</v>
      </c>
      <c r="AO59" s="372">
        <f t="shared" si="35"/>
        <v>1.7053025658242404E-13</v>
      </c>
      <c r="AP59" s="372">
        <f t="shared" si="35"/>
        <v>1.7053025658242404E-13</v>
      </c>
      <c r="AQ59" s="372">
        <f t="shared" si="35"/>
        <v>1.7053025658242404E-13</v>
      </c>
      <c r="AR59" s="372">
        <f t="shared" si="35"/>
        <v>1.7053025658242404E-13</v>
      </c>
      <c r="AS59" s="372">
        <f t="shared" si="35"/>
        <v>1.7053025658242404E-13</v>
      </c>
      <c r="AT59" s="372">
        <f t="shared" si="35"/>
        <v>1.7053025658242404E-13</v>
      </c>
      <c r="AU59" s="372">
        <f t="shared" si="35"/>
        <v>1.7053025658242404E-13</v>
      </c>
      <c r="AV59" s="372">
        <f t="shared" si="35"/>
        <v>1.7053025658242404E-13</v>
      </c>
      <c r="AW59" s="372">
        <f t="shared" si="35"/>
        <v>1.7053025658242404E-13</v>
      </c>
      <c r="AX59" s="372">
        <f t="shared" si="35"/>
        <v>1.7053025658242404E-13</v>
      </c>
      <c r="AY59" s="372">
        <f t="shared" si="35"/>
        <v>1.7053025658242404E-13</v>
      </c>
      <c r="AZ59" s="372">
        <f t="shared" si="35"/>
        <v>1.7053025658242404E-13</v>
      </c>
      <c r="BA59" s="372">
        <f t="shared" si="35"/>
        <v>1.7053025658242404E-13</v>
      </c>
      <c r="BB59" s="372">
        <f t="shared" si="35"/>
        <v>1.7053025658242404E-13</v>
      </c>
      <c r="BC59" s="372">
        <f t="shared" si="35"/>
        <v>1.7053025658242404E-13</v>
      </c>
      <c r="BD59" s="372">
        <f t="shared" si="35"/>
        <v>1.7053025658242404E-13</v>
      </c>
      <c r="BE59" s="372">
        <f t="shared" si="35"/>
        <v>1.7053025658242404E-13</v>
      </c>
      <c r="BF59" s="372">
        <f t="shared" si="35"/>
        <v>1.7053025658242404E-13</v>
      </c>
      <c r="BG59" s="372">
        <f t="shared" si="35"/>
        <v>1.7053025658242404E-13</v>
      </c>
      <c r="BH59" s="372">
        <f t="shared" si="35"/>
        <v>1.7053025658242404E-13</v>
      </c>
      <c r="BI59" s="372">
        <f t="shared" si="35"/>
        <v>1.7053025658242404E-13</v>
      </c>
      <c r="BJ59" s="372">
        <f t="shared" si="35"/>
        <v>1.7053025658242404E-13</v>
      </c>
      <c r="BK59" s="372">
        <f t="shared" si="35"/>
        <v>1.7053025658242404E-13</v>
      </c>
      <c r="BL59" s="372">
        <f t="shared" si="35"/>
        <v>1.7053025658242404E-13</v>
      </c>
      <c r="BM59" s="372">
        <f t="shared" si="35"/>
        <v>1.7053025658242404E-13</v>
      </c>
      <c r="BN59" s="372">
        <f t="shared" si="35"/>
        <v>1.7053025658242404E-13</v>
      </c>
      <c r="BO59" s="372">
        <f t="shared" si="35"/>
        <v>1.7053025658242404E-13</v>
      </c>
      <c r="BP59" s="372">
        <f t="shared" si="35"/>
        <v>1.7053025658242404E-13</v>
      </c>
      <c r="BQ59" s="372">
        <f t="shared" si="35"/>
        <v>1.7053025658242404E-13</v>
      </c>
      <c r="BR59" s="372">
        <f t="shared" si="35"/>
        <v>1.7053025658242404E-13</v>
      </c>
      <c r="BS59" s="372">
        <f t="shared" si="35"/>
        <v>1.7053025658242404E-13</v>
      </c>
      <c r="BT59" s="372">
        <f t="shared" si="35"/>
        <v>1.7053025658242404E-13</v>
      </c>
      <c r="BU59" s="372">
        <f t="shared" si="35"/>
        <v>1.7053025658242404E-13</v>
      </c>
      <c r="BV59" s="372">
        <f t="shared" si="35"/>
        <v>1.7053025658242404E-13</v>
      </c>
      <c r="BW59" s="372">
        <f xml:space="preserve"> BV62</f>
        <v>1.7053025658242404E-13</v>
      </c>
      <c r="BX59" s="372">
        <f xml:space="preserve"> BW62</f>
        <v>1.7053025658242404E-13</v>
      </c>
      <c r="BY59" s="372">
        <f xml:space="preserve"> BX62</f>
        <v>1.7053025658242404E-13</v>
      </c>
      <c r="BZ59" s="372">
        <f xml:space="preserve"> BY62</f>
        <v>1.7053025658242404E-13</v>
      </c>
      <c r="CA59" s="372">
        <f xml:space="preserve"> BZ62</f>
        <v>1.7053025658242404E-13</v>
      </c>
    </row>
    <row r="60" spans="1:79" s="8" customFormat="1">
      <c r="A60" s="5"/>
      <c r="B60" s="45"/>
      <c r="C60" s="54"/>
      <c r="D60" s="7" t="s">
        <v>21</v>
      </c>
      <c r="E60" s="393" t="str">
        <f xml:space="preserve"> FinStat!E$50</f>
        <v>Cash flow available for dividends</v>
      </c>
      <c r="F60" s="393">
        <f xml:space="preserve"> FinStat!F$50</f>
        <v>0</v>
      </c>
      <c r="G60" s="393" t="str">
        <f xml:space="preserve"> FinStat!G$50</f>
        <v>£ MM</v>
      </c>
      <c r="H60" s="393">
        <f xml:space="preserve"> FinStat!H$50</f>
        <v>2223.2108602457315</v>
      </c>
      <c r="I60" s="393">
        <f xml:space="preserve"> FinStat!I$50</f>
        <v>0</v>
      </c>
      <c r="J60" s="393">
        <f xml:space="preserve"> FinStat!J$50</f>
        <v>0</v>
      </c>
      <c r="K60" s="393">
        <f xml:space="preserve"> FinStat!K$50</f>
        <v>0</v>
      </c>
      <c r="L60" s="393">
        <f xml:space="preserve"> FinStat!L$50</f>
        <v>0</v>
      </c>
      <c r="M60" s="393">
        <f xml:space="preserve"> FinStat!M$50</f>
        <v>0</v>
      </c>
      <c r="N60" s="393">
        <f xml:space="preserve"> FinStat!N$50</f>
        <v>0</v>
      </c>
      <c r="O60" s="393">
        <f xml:space="preserve"> FinStat!O$50</f>
        <v>0</v>
      </c>
      <c r="P60" s="393">
        <f xml:space="preserve"> FinStat!P$50</f>
        <v>0</v>
      </c>
      <c r="Q60" s="393">
        <f xml:space="preserve"> FinStat!Q$50</f>
        <v>0</v>
      </c>
      <c r="R60" s="393">
        <f xml:space="preserve"> FinStat!R$50</f>
        <v>91.643234517458737</v>
      </c>
      <c r="S60" s="393">
        <f xml:space="preserve"> FinStat!S$50</f>
        <v>92.344753358232509</v>
      </c>
      <c r="T60" s="393">
        <f xml:space="preserve"> FinStat!T$50</f>
        <v>93.532106430161434</v>
      </c>
      <c r="U60" s="393">
        <f xml:space="preserve"> FinStat!U$50</f>
        <v>94.035011268946818</v>
      </c>
      <c r="V60" s="393">
        <f xml:space="preserve"> FinStat!V$50</f>
        <v>95.004932461803961</v>
      </c>
      <c r="W60" s="393">
        <f xml:space="preserve"> FinStat!W$50</f>
        <v>96.047054877786096</v>
      </c>
      <c r="X60" s="393">
        <f xml:space="preserve"> FinStat!X$50</f>
        <v>97.559492903557128</v>
      </c>
      <c r="Y60" s="393">
        <f xml:space="preserve"> FinStat!Y$50</f>
        <v>139.27673894972568</v>
      </c>
      <c r="Z60" s="393">
        <f xml:space="preserve"> FinStat!Z$50</f>
        <v>138.80302672480258</v>
      </c>
      <c r="AA60" s="393">
        <f xml:space="preserve"> FinStat!AA$50</f>
        <v>138.37668572237175</v>
      </c>
      <c r="AB60" s="393">
        <f xml:space="preserve"> FinStat!AB$50</f>
        <v>138.40294876319905</v>
      </c>
      <c r="AC60" s="393">
        <f xml:space="preserve"> FinStat!AC$50</f>
        <v>137.64764260821505</v>
      </c>
      <c r="AD60" s="393">
        <f xml:space="preserve"> FinStat!AD$50</f>
        <v>137.336840017443</v>
      </c>
      <c r="AE60" s="393">
        <f xml:space="preserve"> FinStat!AE$50</f>
        <v>137.05711768574815</v>
      </c>
      <c r="AF60" s="393">
        <f xml:space="preserve"> FinStat!AF$50</f>
        <v>137.2153375302378</v>
      </c>
      <c r="AG60" s="393">
        <f xml:space="preserve"> FinStat!AG$50</f>
        <v>136.57879249854994</v>
      </c>
      <c r="AH60" s="393">
        <f xml:space="preserve"> FinStat!AH$50</f>
        <v>136.37487491874438</v>
      </c>
      <c r="AI60" s="393">
        <f xml:space="preserve"> FinStat!AI$50</f>
        <v>136.1913490969194</v>
      </c>
      <c r="AJ60" s="393">
        <f xml:space="preserve"> FinStat!AJ$50</f>
        <v>136.43614580029194</v>
      </c>
      <c r="AK60" s="393">
        <f xml:space="preserve"> FinStat!AK$50</f>
        <v>-86.653225888463396</v>
      </c>
      <c r="AL60" s="393">
        <f xml:space="preserve"> FinStat!AL$50</f>
        <v>0</v>
      </c>
      <c r="AM60" s="393">
        <f xml:space="preserve"> FinStat!AM$50</f>
        <v>0</v>
      </c>
      <c r="AN60" s="393">
        <f xml:space="preserve"> FinStat!AN$50</f>
        <v>0</v>
      </c>
      <c r="AO60" s="393">
        <f xml:space="preserve"> FinStat!AO$50</f>
        <v>0</v>
      </c>
      <c r="AP60" s="393">
        <f xml:space="preserve"> FinStat!AP$50</f>
        <v>0</v>
      </c>
      <c r="AQ60" s="393">
        <f xml:space="preserve"> FinStat!AQ$50</f>
        <v>0</v>
      </c>
      <c r="AR60" s="393">
        <f xml:space="preserve"> FinStat!AR$50</f>
        <v>0</v>
      </c>
      <c r="AS60" s="393">
        <f xml:space="preserve"> FinStat!AS$50</f>
        <v>0</v>
      </c>
      <c r="AT60" s="393">
        <f xml:space="preserve"> FinStat!AT$50</f>
        <v>0</v>
      </c>
      <c r="AU60" s="393">
        <f xml:space="preserve"> FinStat!AU$50</f>
        <v>0</v>
      </c>
      <c r="AV60" s="393">
        <f xml:space="preserve"> FinStat!AV$50</f>
        <v>0</v>
      </c>
      <c r="AW60" s="393">
        <f xml:space="preserve"> FinStat!AW$50</f>
        <v>0</v>
      </c>
      <c r="AX60" s="393">
        <f xml:space="preserve"> FinStat!AX$50</f>
        <v>0</v>
      </c>
      <c r="AY60" s="393">
        <f xml:space="preserve"> FinStat!AY$50</f>
        <v>0</v>
      </c>
      <c r="AZ60" s="393">
        <f xml:space="preserve"> FinStat!AZ$50</f>
        <v>0</v>
      </c>
      <c r="BA60" s="393">
        <f xml:space="preserve"> FinStat!BA$50</f>
        <v>0</v>
      </c>
      <c r="BB60" s="393">
        <f xml:space="preserve"> FinStat!BB$50</f>
        <v>0</v>
      </c>
      <c r="BC60" s="393">
        <f xml:space="preserve"> FinStat!BC$50</f>
        <v>0</v>
      </c>
      <c r="BD60" s="393">
        <f xml:space="preserve"> FinStat!BD$50</f>
        <v>0</v>
      </c>
      <c r="BE60" s="393">
        <f xml:space="preserve"> FinStat!BE$50</f>
        <v>0</v>
      </c>
      <c r="BF60" s="393">
        <f xml:space="preserve"> FinStat!BF$50</f>
        <v>0</v>
      </c>
      <c r="BG60" s="393">
        <f xml:space="preserve"> FinStat!BG$50</f>
        <v>0</v>
      </c>
      <c r="BH60" s="393">
        <f xml:space="preserve"> FinStat!BH$50</f>
        <v>0</v>
      </c>
      <c r="BI60" s="393">
        <f xml:space="preserve"> FinStat!BI$50</f>
        <v>0</v>
      </c>
      <c r="BJ60" s="393">
        <f xml:space="preserve"> FinStat!BJ$50</f>
        <v>0</v>
      </c>
      <c r="BK60" s="393">
        <f xml:space="preserve"> FinStat!BK$50</f>
        <v>0</v>
      </c>
      <c r="BL60" s="393">
        <f xml:space="preserve"> FinStat!BL$50</f>
        <v>0</v>
      </c>
      <c r="BM60" s="393">
        <f xml:space="preserve"> FinStat!BM$50</f>
        <v>0</v>
      </c>
      <c r="BN60" s="393">
        <f xml:space="preserve"> FinStat!BN$50</f>
        <v>0</v>
      </c>
      <c r="BO60" s="393">
        <f xml:space="preserve"> FinStat!BO$50</f>
        <v>0</v>
      </c>
      <c r="BP60" s="393">
        <f xml:space="preserve"> FinStat!BP$50</f>
        <v>0</v>
      </c>
      <c r="BQ60" s="393">
        <f xml:space="preserve"> FinStat!BQ$50</f>
        <v>0</v>
      </c>
      <c r="BR60" s="393">
        <f xml:space="preserve"> FinStat!BR$50</f>
        <v>0</v>
      </c>
      <c r="BS60" s="393">
        <f xml:space="preserve"> FinStat!BS$50</f>
        <v>0</v>
      </c>
      <c r="BT60" s="393">
        <f xml:space="preserve"> FinStat!BT$50</f>
        <v>0</v>
      </c>
      <c r="BU60" s="393">
        <f xml:space="preserve"> FinStat!BU$50</f>
        <v>0</v>
      </c>
      <c r="BV60" s="393">
        <f xml:space="preserve"> FinStat!BV$50</f>
        <v>0</v>
      </c>
      <c r="BW60" s="393">
        <f xml:space="preserve"> FinStat!BW$50</f>
        <v>0</v>
      </c>
      <c r="BX60" s="393">
        <f xml:space="preserve"> FinStat!BX$50</f>
        <v>0</v>
      </c>
      <c r="BY60" s="393">
        <f xml:space="preserve"> FinStat!BY$50</f>
        <v>0</v>
      </c>
      <c r="BZ60" s="393">
        <f xml:space="preserve"> FinStat!BZ$50</f>
        <v>0</v>
      </c>
      <c r="CA60" s="393">
        <f xml:space="preserve"> FinStat!CA$50</f>
        <v>0</v>
      </c>
    </row>
    <row r="61" spans="1:79" s="8" customFormat="1">
      <c r="A61" s="5"/>
      <c r="B61" s="45"/>
      <c r="C61" s="54"/>
      <c r="D61" s="7" t="s">
        <v>108</v>
      </c>
      <c r="E61" s="325" t="str">
        <f xml:space="preserve"> E$48</f>
        <v>Pre withholding tax dividend</v>
      </c>
      <c r="F61" s="325">
        <f t="shared" ref="F61:BQ61" si="36" xml:space="preserve"> F$48</f>
        <v>0</v>
      </c>
      <c r="G61" s="325" t="str">
        <f t="shared" si="36"/>
        <v>£ MM</v>
      </c>
      <c r="H61" s="325">
        <f t="shared" si="36"/>
        <v>2223.210860245732</v>
      </c>
      <c r="I61" s="325">
        <f t="shared" si="36"/>
        <v>0</v>
      </c>
      <c r="J61" s="325">
        <f t="shared" si="36"/>
        <v>0</v>
      </c>
      <c r="K61" s="325">
        <f t="shared" si="36"/>
        <v>0</v>
      </c>
      <c r="L61" s="325">
        <f t="shared" si="36"/>
        <v>0</v>
      </c>
      <c r="M61" s="325">
        <f t="shared" si="36"/>
        <v>0</v>
      </c>
      <c r="N61" s="325">
        <f t="shared" si="36"/>
        <v>0</v>
      </c>
      <c r="O61" s="325">
        <f t="shared" si="36"/>
        <v>0</v>
      </c>
      <c r="P61" s="325">
        <f t="shared" si="36"/>
        <v>0</v>
      </c>
      <c r="Q61" s="325">
        <f t="shared" si="36"/>
        <v>0</v>
      </c>
      <c r="R61" s="325">
        <f t="shared" si="36"/>
        <v>91.643234517458737</v>
      </c>
      <c r="S61" s="325">
        <f t="shared" si="36"/>
        <v>92.344753358232509</v>
      </c>
      <c r="T61" s="325">
        <f t="shared" si="36"/>
        <v>93.532106430161434</v>
      </c>
      <c r="U61" s="325">
        <f t="shared" si="36"/>
        <v>94.035011268946818</v>
      </c>
      <c r="V61" s="325">
        <f t="shared" si="36"/>
        <v>95.004932461803961</v>
      </c>
      <c r="W61" s="325">
        <f t="shared" si="36"/>
        <v>96.047054877786096</v>
      </c>
      <c r="X61" s="325">
        <f t="shared" si="36"/>
        <v>97.559492903557128</v>
      </c>
      <c r="Y61" s="325">
        <f t="shared" si="36"/>
        <v>139.27673894972568</v>
      </c>
      <c r="Z61" s="325">
        <f t="shared" si="36"/>
        <v>138.80302672480258</v>
      </c>
      <c r="AA61" s="325">
        <f t="shared" si="36"/>
        <v>138.37668572237175</v>
      </c>
      <c r="AB61" s="325">
        <f t="shared" si="36"/>
        <v>138.40294876319905</v>
      </c>
      <c r="AC61" s="325">
        <f t="shared" si="36"/>
        <v>111.5841009415484</v>
      </c>
      <c r="AD61" s="325">
        <f t="shared" si="36"/>
        <v>111.27329835077634</v>
      </c>
      <c r="AE61" s="325">
        <f t="shared" si="36"/>
        <v>110.99357601908149</v>
      </c>
      <c r="AF61" s="325">
        <f t="shared" si="36"/>
        <v>111.15179586357112</v>
      </c>
      <c r="AG61" s="325">
        <f t="shared" si="36"/>
        <v>110.51525083188329</v>
      </c>
      <c r="AH61" s="325">
        <f t="shared" si="36"/>
        <v>110.31133325207773</v>
      </c>
      <c r="AI61" s="325">
        <f t="shared" si="36"/>
        <v>110.12780743025274</v>
      </c>
      <c r="AJ61" s="325">
        <f t="shared" si="36"/>
        <v>110.37260413362525</v>
      </c>
      <c r="AK61" s="325">
        <f t="shared" si="36"/>
        <v>121.85510744486976</v>
      </c>
      <c r="AL61" s="325">
        <f t="shared" si="36"/>
        <v>0</v>
      </c>
      <c r="AM61" s="325">
        <f t="shared" si="36"/>
        <v>0</v>
      </c>
      <c r="AN61" s="325">
        <f t="shared" si="36"/>
        <v>0</v>
      </c>
      <c r="AO61" s="325">
        <f t="shared" si="36"/>
        <v>0</v>
      </c>
      <c r="AP61" s="325">
        <f t="shared" si="36"/>
        <v>0</v>
      </c>
      <c r="AQ61" s="325">
        <f t="shared" si="36"/>
        <v>0</v>
      </c>
      <c r="AR61" s="325">
        <f t="shared" si="36"/>
        <v>0</v>
      </c>
      <c r="AS61" s="325">
        <f t="shared" si="36"/>
        <v>0</v>
      </c>
      <c r="AT61" s="325">
        <f t="shared" si="36"/>
        <v>0</v>
      </c>
      <c r="AU61" s="325">
        <f t="shared" si="36"/>
        <v>0</v>
      </c>
      <c r="AV61" s="325">
        <f t="shared" si="36"/>
        <v>0</v>
      </c>
      <c r="AW61" s="325">
        <f t="shared" si="36"/>
        <v>0</v>
      </c>
      <c r="AX61" s="325">
        <f t="shared" si="36"/>
        <v>0</v>
      </c>
      <c r="AY61" s="325">
        <f t="shared" si="36"/>
        <v>0</v>
      </c>
      <c r="AZ61" s="325">
        <f t="shared" si="36"/>
        <v>0</v>
      </c>
      <c r="BA61" s="325">
        <f t="shared" si="36"/>
        <v>0</v>
      </c>
      <c r="BB61" s="325">
        <f t="shared" si="36"/>
        <v>0</v>
      </c>
      <c r="BC61" s="325">
        <f t="shared" si="36"/>
        <v>0</v>
      </c>
      <c r="BD61" s="325">
        <f t="shared" si="36"/>
        <v>0</v>
      </c>
      <c r="BE61" s="325">
        <f t="shared" si="36"/>
        <v>0</v>
      </c>
      <c r="BF61" s="325">
        <f t="shared" si="36"/>
        <v>0</v>
      </c>
      <c r="BG61" s="325">
        <f t="shared" si="36"/>
        <v>0</v>
      </c>
      <c r="BH61" s="325">
        <f t="shared" si="36"/>
        <v>0</v>
      </c>
      <c r="BI61" s="325">
        <f t="shared" si="36"/>
        <v>0</v>
      </c>
      <c r="BJ61" s="325">
        <f t="shared" si="36"/>
        <v>0</v>
      </c>
      <c r="BK61" s="325">
        <f t="shared" si="36"/>
        <v>0</v>
      </c>
      <c r="BL61" s="325">
        <f t="shared" si="36"/>
        <v>0</v>
      </c>
      <c r="BM61" s="325">
        <f t="shared" si="36"/>
        <v>0</v>
      </c>
      <c r="BN61" s="325">
        <f t="shared" si="36"/>
        <v>0</v>
      </c>
      <c r="BO61" s="325">
        <f t="shared" si="36"/>
        <v>0</v>
      </c>
      <c r="BP61" s="325">
        <f t="shared" si="36"/>
        <v>0</v>
      </c>
      <c r="BQ61" s="325">
        <f t="shared" si="36"/>
        <v>0</v>
      </c>
      <c r="BR61" s="325">
        <f t="shared" ref="BR61:CA61" si="37" xml:space="preserve"> BR$48</f>
        <v>0</v>
      </c>
      <c r="BS61" s="325">
        <f t="shared" si="37"/>
        <v>0</v>
      </c>
      <c r="BT61" s="325">
        <f t="shared" si="37"/>
        <v>0</v>
      </c>
      <c r="BU61" s="325">
        <f t="shared" si="37"/>
        <v>0</v>
      </c>
      <c r="BV61" s="325">
        <f t="shared" si="37"/>
        <v>0</v>
      </c>
      <c r="BW61" s="325">
        <f t="shared" si="37"/>
        <v>0</v>
      </c>
      <c r="BX61" s="325">
        <f t="shared" si="37"/>
        <v>0</v>
      </c>
      <c r="BY61" s="325">
        <f t="shared" si="37"/>
        <v>0</v>
      </c>
      <c r="BZ61" s="325">
        <f t="shared" si="37"/>
        <v>0</v>
      </c>
      <c r="CA61" s="325">
        <f t="shared" si="37"/>
        <v>0</v>
      </c>
    </row>
    <row r="62" spans="1:79" s="381" customFormat="1">
      <c r="A62" s="377"/>
      <c r="B62" s="378"/>
      <c r="C62" s="379"/>
      <c r="D62" s="380"/>
      <c r="E62" s="750" t="s">
        <v>194</v>
      </c>
      <c r="F62" s="750" t="s">
        <v>157</v>
      </c>
      <c r="G62" s="750" t="s">
        <v>560</v>
      </c>
      <c r="I62" s="382"/>
      <c r="J62" s="750">
        <f xml:space="preserve"> J59 + J60 - J61</f>
        <v>0</v>
      </c>
      <c r="K62" s="750">
        <f t="shared" ref="K62:BV62" si="38" xml:space="preserve"> K59 + K60 - K61</f>
        <v>0</v>
      </c>
      <c r="L62" s="750">
        <f t="shared" si="38"/>
        <v>0</v>
      </c>
      <c r="M62" s="750">
        <f t="shared" si="38"/>
        <v>0</v>
      </c>
      <c r="N62" s="750">
        <f t="shared" si="38"/>
        <v>0</v>
      </c>
      <c r="O62" s="750">
        <f t="shared" si="38"/>
        <v>0</v>
      </c>
      <c r="P62" s="750">
        <f t="shared" si="38"/>
        <v>0</v>
      </c>
      <c r="Q62" s="750">
        <f t="shared" si="38"/>
        <v>0</v>
      </c>
      <c r="R62" s="750">
        <f t="shared" si="38"/>
        <v>0</v>
      </c>
      <c r="S62" s="750">
        <f t="shared" si="38"/>
        <v>0</v>
      </c>
      <c r="T62" s="750">
        <f t="shared" si="38"/>
        <v>0</v>
      </c>
      <c r="U62" s="750">
        <f t="shared" si="38"/>
        <v>0</v>
      </c>
      <c r="V62" s="750">
        <f t="shared" si="38"/>
        <v>0</v>
      </c>
      <c r="W62" s="750">
        <f t="shared" si="38"/>
        <v>0</v>
      </c>
      <c r="X62" s="750">
        <f t="shared" si="38"/>
        <v>0</v>
      </c>
      <c r="Y62" s="750">
        <f t="shared" si="38"/>
        <v>0</v>
      </c>
      <c r="Z62" s="750">
        <f t="shared" si="38"/>
        <v>0</v>
      </c>
      <c r="AA62" s="750">
        <f t="shared" si="38"/>
        <v>0</v>
      </c>
      <c r="AB62" s="750">
        <f t="shared" si="38"/>
        <v>0</v>
      </c>
      <c r="AC62" s="750">
        <f t="shared" si="38"/>
        <v>26.063541666666652</v>
      </c>
      <c r="AD62" s="750">
        <f t="shared" si="38"/>
        <v>52.127083333333303</v>
      </c>
      <c r="AE62" s="750">
        <f t="shared" si="38"/>
        <v>78.190624999999969</v>
      </c>
      <c r="AF62" s="750">
        <f t="shared" si="38"/>
        <v>104.25416666666666</v>
      </c>
      <c r="AG62" s="750">
        <f t="shared" si="38"/>
        <v>130.31770833333331</v>
      </c>
      <c r="AH62" s="750">
        <f t="shared" si="38"/>
        <v>156.38124999999999</v>
      </c>
      <c r="AI62" s="750">
        <f t="shared" si="38"/>
        <v>182.44479166666662</v>
      </c>
      <c r="AJ62" s="750">
        <f t="shared" si="38"/>
        <v>208.50833333333333</v>
      </c>
      <c r="AK62" s="750">
        <f t="shared" si="38"/>
        <v>1.7053025658242404E-13</v>
      </c>
      <c r="AL62" s="750">
        <f t="shared" si="38"/>
        <v>1.7053025658242404E-13</v>
      </c>
      <c r="AM62" s="750">
        <f xml:space="preserve"> AM59 + AM60 - AM61</f>
        <v>1.7053025658242404E-13</v>
      </c>
      <c r="AN62" s="750">
        <f t="shared" si="38"/>
        <v>1.7053025658242404E-13</v>
      </c>
      <c r="AO62" s="750">
        <f t="shared" si="38"/>
        <v>1.7053025658242404E-13</v>
      </c>
      <c r="AP62" s="750">
        <f t="shared" si="38"/>
        <v>1.7053025658242404E-13</v>
      </c>
      <c r="AQ62" s="750">
        <f t="shared" si="38"/>
        <v>1.7053025658242404E-13</v>
      </c>
      <c r="AR62" s="750">
        <f t="shared" si="38"/>
        <v>1.7053025658242404E-13</v>
      </c>
      <c r="AS62" s="750">
        <f t="shared" si="38"/>
        <v>1.7053025658242404E-13</v>
      </c>
      <c r="AT62" s="750">
        <f t="shared" si="38"/>
        <v>1.7053025658242404E-13</v>
      </c>
      <c r="AU62" s="750">
        <f t="shared" si="38"/>
        <v>1.7053025658242404E-13</v>
      </c>
      <c r="AV62" s="750">
        <f t="shared" si="38"/>
        <v>1.7053025658242404E-13</v>
      </c>
      <c r="AW62" s="750">
        <f t="shared" si="38"/>
        <v>1.7053025658242404E-13</v>
      </c>
      <c r="AX62" s="750">
        <f t="shared" si="38"/>
        <v>1.7053025658242404E-13</v>
      </c>
      <c r="AY62" s="750">
        <f t="shared" si="38"/>
        <v>1.7053025658242404E-13</v>
      </c>
      <c r="AZ62" s="750">
        <f t="shared" si="38"/>
        <v>1.7053025658242404E-13</v>
      </c>
      <c r="BA62" s="750">
        <f t="shared" si="38"/>
        <v>1.7053025658242404E-13</v>
      </c>
      <c r="BB62" s="750">
        <f t="shared" si="38"/>
        <v>1.7053025658242404E-13</v>
      </c>
      <c r="BC62" s="750">
        <f t="shared" si="38"/>
        <v>1.7053025658242404E-13</v>
      </c>
      <c r="BD62" s="750">
        <f t="shared" si="38"/>
        <v>1.7053025658242404E-13</v>
      </c>
      <c r="BE62" s="750">
        <f t="shared" si="38"/>
        <v>1.7053025658242404E-13</v>
      </c>
      <c r="BF62" s="750">
        <f t="shared" si="38"/>
        <v>1.7053025658242404E-13</v>
      </c>
      <c r="BG62" s="750">
        <f t="shared" si="38"/>
        <v>1.7053025658242404E-13</v>
      </c>
      <c r="BH62" s="750">
        <f t="shared" si="38"/>
        <v>1.7053025658242404E-13</v>
      </c>
      <c r="BI62" s="750">
        <f t="shared" si="38"/>
        <v>1.7053025658242404E-13</v>
      </c>
      <c r="BJ62" s="750">
        <f t="shared" si="38"/>
        <v>1.7053025658242404E-13</v>
      </c>
      <c r="BK62" s="750">
        <f t="shared" si="38"/>
        <v>1.7053025658242404E-13</v>
      </c>
      <c r="BL62" s="750">
        <f t="shared" si="38"/>
        <v>1.7053025658242404E-13</v>
      </c>
      <c r="BM62" s="750">
        <f t="shared" si="38"/>
        <v>1.7053025658242404E-13</v>
      </c>
      <c r="BN62" s="745">
        <f xml:space="preserve"> BN59 + BN60 - BN61</f>
        <v>1.7053025658242404E-13</v>
      </c>
      <c r="BO62" s="745">
        <f t="shared" si="38"/>
        <v>1.7053025658242404E-13</v>
      </c>
      <c r="BP62" s="750">
        <f t="shared" si="38"/>
        <v>1.7053025658242404E-13</v>
      </c>
      <c r="BQ62" s="750">
        <f t="shared" si="38"/>
        <v>1.7053025658242404E-13</v>
      </c>
      <c r="BR62" s="750">
        <f t="shared" si="38"/>
        <v>1.7053025658242404E-13</v>
      </c>
      <c r="BS62" s="750">
        <f t="shared" si="38"/>
        <v>1.7053025658242404E-13</v>
      </c>
      <c r="BT62" s="750">
        <f t="shared" si="38"/>
        <v>1.7053025658242404E-13</v>
      </c>
      <c r="BU62" s="750">
        <f t="shared" si="38"/>
        <v>1.7053025658242404E-13</v>
      </c>
      <c r="BV62" s="750">
        <f t="shared" si="38"/>
        <v>1.7053025658242404E-13</v>
      </c>
      <c r="BW62" s="750">
        <f xml:space="preserve"> BW59 + BW60 - BW61</f>
        <v>1.7053025658242404E-13</v>
      </c>
      <c r="BX62" s="750">
        <f xml:space="preserve"> BX59 + BX60 - BX61</f>
        <v>1.7053025658242404E-13</v>
      </c>
      <c r="BY62" s="750">
        <f xml:space="preserve"> BY59 + BY60 - BY61</f>
        <v>1.7053025658242404E-13</v>
      </c>
      <c r="BZ62" s="750">
        <f xml:space="preserve"> BZ59 + BZ60 - BZ61</f>
        <v>1.7053025658242404E-13</v>
      </c>
      <c r="CA62" s="750">
        <f xml:space="preserve"> CA59 + CA60 - CA61</f>
        <v>1.7053025658242404E-13</v>
      </c>
    </row>
    <row r="64" spans="1:79">
      <c r="B64" s="1" t="s">
        <v>159</v>
      </c>
    </row>
    <row r="65" spans="1:79">
      <c r="E65" s="267" t="str">
        <f xml:space="preserve"> E$62</f>
        <v>Retained cash / (overdraft) balance</v>
      </c>
      <c r="F65" s="267" t="str">
        <f t="shared" ref="F65:BQ65" si="39" xml:space="preserve"> F$62</f>
        <v>BS</v>
      </c>
      <c r="G65" s="267" t="str">
        <f t="shared" si="39"/>
        <v>£ MM</v>
      </c>
      <c r="H65" s="267">
        <f t="shared" si="39"/>
        <v>0</v>
      </c>
      <c r="I65" s="267">
        <f t="shared" si="39"/>
        <v>0</v>
      </c>
      <c r="J65" s="267">
        <f t="shared" si="39"/>
        <v>0</v>
      </c>
      <c r="K65" s="267">
        <f t="shared" si="39"/>
        <v>0</v>
      </c>
      <c r="L65" s="267">
        <f t="shared" si="39"/>
        <v>0</v>
      </c>
      <c r="M65" s="267">
        <f t="shared" si="39"/>
        <v>0</v>
      </c>
      <c r="N65" s="267">
        <f t="shared" si="39"/>
        <v>0</v>
      </c>
      <c r="O65" s="267">
        <f t="shared" si="39"/>
        <v>0</v>
      </c>
      <c r="P65" s="267">
        <f t="shared" si="39"/>
        <v>0</v>
      </c>
      <c r="Q65" s="267">
        <f t="shared" si="39"/>
        <v>0</v>
      </c>
      <c r="R65" s="267">
        <f t="shared" si="39"/>
        <v>0</v>
      </c>
      <c r="S65" s="267">
        <f t="shared" si="39"/>
        <v>0</v>
      </c>
      <c r="T65" s="267">
        <f t="shared" si="39"/>
        <v>0</v>
      </c>
      <c r="U65" s="267">
        <f t="shared" si="39"/>
        <v>0</v>
      </c>
      <c r="V65" s="267">
        <f t="shared" si="39"/>
        <v>0</v>
      </c>
      <c r="W65" s="267">
        <f t="shared" si="39"/>
        <v>0</v>
      </c>
      <c r="X65" s="267">
        <f t="shared" si="39"/>
        <v>0</v>
      </c>
      <c r="Y65" s="267">
        <f t="shared" si="39"/>
        <v>0</v>
      </c>
      <c r="Z65" s="267">
        <f t="shared" si="39"/>
        <v>0</v>
      </c>
      <c r="AA65" s="267">
        <f t="shared" si="39"/>
        <v>0</v>
      </c>
      <c r="AB65" s="267">
        <f t="shared" si="39"/>
        <v>0</v>
      </c>
      <c r="AC65" s="267">
        <f t="shared" si="39"/>
        <v>26.063541666666652</v>
      </c>
      <c r="AD65" s="267">
        <f t="shared" si="39"/>
        <v>52.127083333333303</v>
      </c>
      <c r="AE65" s="267">
        <f t="shared" si="39"/>
        <v>78.190624999999969</v>
      </c>
      <c r="AF65" s="267">
        <f t="shared" si="39"/>
        <v>104.25416666666666</v>
      </c>
      <c r="AG65" s="267">
        <f t="shared" si="39"/>
        <v>130.31770833333331</v>
      </c>
      <c r="AH65" s="267">
        <f t="shared" si="39"/>
        <v>156.38124999999999</v>
      </c>
      <c r="AI65" s="267">
        <f t="shared" si="39"/>
        <v>182.44479166666662</v>
      </c>
      <c r="AJ65" s="267">
        <f t="shared" si="39"/>
        <v>208.50833333333333</v>
      </c>
      <c r="AK65" s="267">
        <f t="shared" si="39"/>
        <v>1.7053025658242404E-13</v>
      </c>
      <c r="AL65" s="267">
        <f t="shared" si="39"/>
        <v>1.7053025658242404E-13</v>
      </c>
      <c r="AM65" s="267">
        <f t="shared" si="39"/>
        <v>1.7053025658242404E-13</v>
      </c>
      <c r="AN65" s="267">
        <f t="shared" si="39"/>
        <v>1.7053025658242404E-13</v>
      </c>
      <c r="AO65" s="267">
        <f t="shared" si="39"/>
        <v>1.7053025658242404E-13</v>
      </c>
      <c r="AP65" s="267">
        <f t="shared" si="39"/>
        <v>1.7053025658242404E-13</v>
      </c>
      <c r="AQ65" s="267">
        <f t="shared" si="39"/>
        <v>1.7053025658242404E-13</v>
      </c>
      <c r="AR65" s="267">
        <f t="shared" si="39"/>
        <v>1.7053025658242404E-13</v>
      </c>
      <c r="AS65" s="267">
        <f t="shared" si="39"/>
        <v>1.7053025658242404E-13</v>
      </c>
      <c r="AT65" s="267">
        <f t="shared" si="39"/>
        <v>1.7053025658242404E-13</v>
      </c>
      <c r="AU65" s="267">
        <f t="shared" si="39"/>
        <v>1.7053025658242404E-13</v>
      </c>
      <c r="AV65" s="267">
        <f t="shared" si="39"/>
        <v>1.7053025658242404E-13</v>
      </c>
      <c r="AW65" s="267">
        <f t="shared" si="39"/>
        <v>1.7053025658242404E-13</v>
      </c>
      <c r="AX65" s="267">
        <f t="shared" si="39"/>
        <v>1.7053025658242404E-13</v>
      </c>
      <c r="AY65" s="267">
        <f t="shared" si="39"/>
        <v>1.7053025658242404E-13</v>
      </c>
      <c r="AZ65" s="267">
        <f t="shared" si="39"/>
        <v>1.7053025658242404E-13</v>
      </c>
      <c r="BA65" s="267">
        <f t="shared" si="39"/>
        <v>1.7053025658242404E-13</v>
      </c>
      <c r="BB65" s="267">
        <f t="shared" si="39"/>
        <v>1.7053025658242404E-13</v>
      </c>
      <c r="BC65" s="267">
        <f t="shared" si="39"/>
        <v>1.7053025658242404E-13</v>
      </c>
      <c r="BD65" s="267">
        <f t="shared" si="39"/>
        <v>1.7053025658242404E-13</v>
      </c>
      <c r="BE65" s="267">
        <f t="shared" si="39"/>
        <v>1.7053025658242404E-13</v>
      </c>
      <c r="BF65" s="267">
        <f t="shared" si="39"/>
        <v>1.7053025658242404E-13</v>
      </c>
      <c r="BG65" s="267">
        <f t="shared" si="39"/>
        <v>1.7053025658242404E-13</v>
      </c>
      <c r="BH65" s="267">
        <f t="shared" si="39"/>
        <v>1.7053025658242404E-13</v>
      </c>
      <c r="BI65" s="267">
        <f t="shared" si="39"/>
        <v>1.7053025658242404E-13</v>
      </c>
      <c r="BJ65" s="267">
        <f t="shared" si="39"/>
        <v>1.7053025658242404E-13</v>
      </c>
      <c r="BK65" s="267">
        <f t="shared" si="39"/>
        <v>1.7053025658242404E-13</v>
      </c>
      <c r="BL65" s="267">
        <f t="shared" si="39"/>
        <v>1.7053025658242404E-13</v>
      </c>
      <c r="BM65" s="267">
        <f t="shared" si="39"/>
        <v>1.7053025658242404E-13</v>
      </c>
      <c r="BN65" s="267">
        <f t="shared" si="39"/>
        <v>1.7053025658242404E-13</v>
      </c>
      <c r="BO65" s="267">
        <f t="shared" si="39"/>
        <v>1.7053025658242404E-13</v>
      </c>
      <c r="BP65" s="267">
        <f t="shared" si="39"/>
        <v>1.7053025658242404E-13</v>
      </c>
      <c r="BQ65" s="267">
        <f t="shared" si="39"/>
        <v>1.7053025658242404E-13</v>
      </c>
      <c r="BR65" s="267">
        <f t="shared" ref="BR65:CA65" si="40" xml:space="preserve"> BR$62</f>
        <v>1.7053025658242404E-13</v>
      </c>
      <c r="BS65" s="267">
        <f t="shared" si="40"/>
        <v>1.7053025658242404E-13</v>
      </c>
      <c r="BT65" s="267">
        <f t="shared" si="40"/>
        <v>1.7053025658242404E-13</v>
      </c>
      <c r="BU65" s="267">
        <f t="shared" si="40"/>
        <v>1.7053025658242404E-13</v>
      </c>
      <c r="BV65" s="267">
        <f t="shared" si="40"/>
        <v>1.7053025658242404E-13</v>
      </c>
      <c r="BW65" s="267">
        <f t="shared" si="40"/>
        <v>1.7053025658242404E-13</v>
      </c>
      <c r="BX65" s="267">
        <f t="shared" si="40"/>
        <v>1.7053025658242404E-13</v>
      </c>
      <c r="BY65" s="267">
        <f t="shared" si="40"/>
        <v>1.7053025658242404E-13</v>
      </c>
      <c r="BZ65" s="267">
        <f t="shared" si="40"/>
        <v>1.7053025658242404E-13</v>
      </c>
      <c r="CA65" s="267">
        <f t="shared" si="40"/>
        <v>1.7053025658242404E-13</v>
      </c>
    </row>
    <row r="66" spans="1:79">
      <c r="E66" s="231" t="str">
        <f xml:space="preserve"> Time!E$116</f>
        <v>1st post last operations period flag</v>
      </c>
      <c r="F66" s="231">
        <f xml:space="preserve"> Time!F$116</f>
        <v>0</v>
      </c>
      <c r="G66" s="231" t="str">
        <f xml:space="preserve"> Time!G$116</f>
        <v>flag</v>
      </c>
      <c r="H66" s="231">
        <f xml:space="preserve"> Time!H$116</f>
        <v>1</v>
      </c>
      <c r="I66" s="231">
        <f xml:space="preserve"> Time!I$116</f>
        <v>0</v>
      </c>
      <c r="J66" s="231">
        <f xml:space="preserve"> Time!J$116</f>
        <v>0</v>
      </c>
      <c r="K66" s="231">
        <f xml:space="preserve"> Time!K$116</f>
        <v>0</v>
      </c>
      <c r="L66" s="231">
        <f xml:space="preserve"> Time!L$116</f>
        <v>0</v>
      </c>
      <c r="M66" s="231">
        <f xml:space="preserve"> Time!M$116</f>
        <v>0</v>
      </c>
      <c r="N66" s="231">
        <f xml:space="preserve"> Time!N$116</f>
        <v>0</v>
      </c>
      <c r="O66" s="231">
        <f xml:space="preserve"> Time!O$116</f>
        <v>0</v>
      </c>
      <c r="P66" s="231">
        <f xml:space="preserve"> Time!P$116</f>
        <v>0</v>
      </c>
      <c r="Q66" s="231">
        <f xml:space="preserve"> Time!Q$116</f>
        <v>0</v>
      </c>
      <c r="R66" s="231">
        <f xml:space="preserve"> Time!R$116</f>
        <v>0</v>
      </c>
      <c r="S66" s="231">
        <f xml:space="preserve"> Time!S$116</f>
        <v>0</v>
      </c>
      <c r="T66" s="231">
        <f xml:space="preserve"> Time!T$116</f>
        <v>0</v>
      </c>
      <c r="U66" s="231">
        <f xml:space="preserve"> Time!U$116</f>
        <v>0</v>
      </c>
      <c r="V66" s="231">
        <f xml:space="preserve"> Time!V$116</f>
        <v>0</v>
      </c>
      <c r="W66" s="231">
        <f xml:space="preserve"> Time!W$116</f>
        <v>0</v>
      </c>
      <c r="X66" s="231">
        <f xml:space="preserve"> Time!X$116</f>
        <v>0</v>
      </c>
      <c r="Y66" s="231">
        <f xml:space="preserve"> Time!Y$116</f>
        <v>0</v>
      </c>
      <c r="Z66" s="231">
        <f xml:space="preserve"> Time!Z$116</f>
        <v>0</v>
      </c>
      <c r="AA66" s="231">
        <f xml:space="preserve"> Time!AA$116</f>
        <v>0</v>
      </c>
      <c r="AB66" s="231">
        <f xml:space="preserve"> Time!AB$116</f>
        <v>0</v>
      </c>
      <c r="AC66" s="231">
        <f xml:space="preserve"> Time!AC$116</f>
        <v>0</v>
      </c>
      <c r="AD66" s="231">
        <f xml:space="preserve"> Time!AD$116</f>
        <v>0</v>
      </c>
      <c r="AE66" s="231">
        <f xml:space="preserve"> Time!AE$116</f>
        <v>0</v>
      </c>
      <c r="AF66" s="231">
        <f xml:space="preserve"> Time!AF$116</f>
        <v>0</v>
      </c>
      <c r="AG66" s="231">
        <f xml:space="preserve"> Time!AG$116</f>
        <v>0</v>
      </c>
      <c r="AH66" s="231">
        <f xml:space="preserve"> Time!AH$116</f>
        <v>0</v>
      </c>
      <c r="AI66" s="231">
        <f xml:space="preserve"> Time!AI$116</f>
        <v>0</v>
      </c>
      <c r="AJ66" s="231">
        <f xml:space="preserve"> Time!AJ$116</f>
        <v>0</v>
      </c>
      <c r="AK66" s="231">
        <f xml:space="preserve"> Time!AK$116</f>
        <v>0</v>
      </c>
      <c r="AL66" s="231">
        <f xml:space="preserve"> Time!AL$116</f>
        <v>1</v>
      </c>
      <c r="AM66" s="231">
        <f xml:space="preserve"> Time!AM$116</f>
        <v>0</v>
      </c>
      <c r="AN66" s="231">
        <f xml:space="preserve"> Time!AN$116</f>
        <v>0</v>
      </c>
      <c r="AO66" s="231">
        <f xml:space="preserve"> Time!AO$116</f>
        <v>0</v>
      </c>
      <c r="AP66" s="231">
        <f xml:space="preserve"> Time!AP$116</f>
        <v>0</v>
      </c>
      <c r="AQ66" s="231">
        <f xml:space="preserve"> Time!AQ$116</f>
        <v>0</v>
      </c>
      <c r="AR66" s="231">
        <f xml:space="preserve"> Time!AR$116</f>
        <v>0</v>
      </c>
      <c r="AS66" s="231">
        <f xml:space="preserve"> Time!AS$116</f>
        <v>0</v>
      </c>
      <c r="AT66" s="231">
        <f xml:space="preserve"> Time!AT$116</f>
        <v>0</v>
      </c>
      <c r="AU66" s="231">
        <f xml:space="preserve"> Time!AU$116</f>
        <v>0</v>
      </c>
      <c r="AV66" s="231">
        <f xml:space="preserve"> Time!AV$116</f>
        <v>0</v>
      </c>
      <c r="AW66" s="231">
        <f xml:space="preserve"> Time!AW$116</f>
        <v>0</v>
      </c>
      <c r="AX66" s="231">
        <f xml:space="preserve"> Time!AX$116</f>
        <v>0</v>
      </c>
      <c r="AY66" s="231">
        <f xml:space="preserve"> Time!AY$116</f>
        <v>0</v>
      </c>
      <c r="AZ66" s="231">
        <f xml:space="preserve"> Time!AZ$116</f>
        <v>0</v>
      </c>
      <c r="BA66" s="231">
        <f xml:space="preserve"> Time!BA$116</f>
        <v>0</v>
      </c>
      <c r="BB66" s="231">
        <f xml:space="preserve"> Time!BB$116</f>
        <v>0</v>
      </c>
      <c r="BC66" s="231">
        <f xml:space="preserve"> Time!BC$116</f>
        <v>0</v>
      </c>
      <c r="BD66" s="231">
        <f xml:space="preserve"> Time!BD$116</f>
        <v>0</v>
      </c>
      <c r="BE66" s="231">
        <f xml:space="preserve"> Time!BE$116</f>
        <v>0</v>
      </c>
      <c r="BF66" s="231">
        <f xml:space="preserve"> Time!BF$116</f>
        <v>0</v>
      </c>
      <c r="BG66" s="231">
        <f xml:space="preserve"> Time!BG$116</f>
        <v>0</v>
      </c>
      <c r="BH66" s="231">
        <f xml:space="preserve"> Time!BH$116</f>
        <v>0</v>
      </c>
      <c r="BI66" s="231">
        <f xml:space="preserve"> Time!BI$116</f>
        <v>0</v>
      </c>
      <c r="BJ66" s="231">
        <f xml:space="preserve"> Time!BJ$116</f>
        <v>0</v>
      </c>
      <c r="BK66" s="231">
        <f xml:space="preserve"> Time!BK$116</f>
        <v>0</v>
      </c>
      <c r="BL66" s="231">
        <f xml:space="preserve"> Time!BL$116</f>
        <v>0</v>
      </c>
      <c r="BM66" s="231">
        <f xml:space="preserve"> Time!BM$116</f>
        <v>0</v>
      </c>
      <c r="BN66" s="231">
        <f xml:space="preserve"> Time!BN$116</f>
        <v>0</v>
      </c>
      <c r="BO66" s="231">
        <f xml:space="preserve"> Time!BO$116</f>
        <v>0</v>
      </c>
      <c r="BP66" s="231">
        <f xml:space="preserve"> Time!BP$116</f>
        <v>0</v>
      </c>
      <c r="BQ66" s="231">
        <f xml:space="preserve"> Time!BQ$116</f>
        <v>0</v>
      </c>
      <c r="BR66" s="231">
        <f xml:space="preserve"> Time!BR$116</f>
        <v>0</v>
      </c>
      <c r="BS66" s="231">
        <f xml:space="preserve"> Time!BS$116</f>
        <v>0</v>
      </c>
      <c r="BT66" s="231">
        <f xml:space="preserve"> Time!BT$116</f>
        <v>0</v>
      </c>
      <c r="BU66" s="231">
        <f xml:space="preserve"> Time!BU$116</f>
        <v>0</v>
      </c>
      <c r="BV66" s="231">
        <f xml:space="preserve"> Time!BV$116</f>
        <v>0</v>
      </c>
      <c r="BW66" s="231">
        <f xml:space="preserve"> Time!BW$116</f>
        <v>0</v>
      </c>
      <c r="BX66" s="231">
        <f xml:space="preserve"> Time!BX$116</f>
        <v>0</v>
      </c>
      <c r="BY66" s="231">
        <f xml:space="preserve"> Time!BY$116</f>
        <v>0</v>
      </c>
      <c r="BZ66" s="231">
        <f xml:space="preserve"> Time!BZ$116</f>
        <v>0</v>
      </c>
      <c r="CA66" s="231">
        <f xml:space="preserve"> Time!CA$116</f>
        <v>0</v>
      </c>
    </row>
    <row r="67" spans="1:79">
      <c r="E67" s="4" t="s">
        <v>195</v>
      </c>
      <c r="F67" s="247">
        <f xml:space="preserve"> SUMPRODUCT(J65:CA65, J66:CA66)</f>
        <v>1.7053025658242404E-13</v>
      </c>
      <c r="G67" s="4" t="s">
        <v>560</v>
      </c>
    </row>
    <row r="68" spans="1:79">
      <c r="E68" s="4" t="s">
        <v>196</v>
      </c>
      <c r="F68" s="368">
        <f xml:space="preserve"> IF(ABS(F67) &gt; 0.001, 1, 0)</f>
        <v>0</v>
      </c>
      <c r="G68" s="4" t="s">
        <v>26</v>
      </c>
    </row>
    <row r="71" spans="1:79">
      <c r="A71" s="9" t="s">
        <v>197</v>
      </c>
    </row>
    <row r="73" spans="1:79" s="372" customFormat="1">
      <c r="A73" s="321"/>
      <c r="B73" s="322"/>
      <c r="C73" s="331"/>
      <c r="D73" s="371"/>
      <c r="E73" s="372" t="s">
        <v>34</v>
      </c>
      <c r="G73" s="372" t="s">
        <v>560</v>
      </c>
      <c r="J73" s="372">
        <f xml:space="preserve"> I76</f>
        <v>0</v>
      </c>
      <c r="K73" s="372">
        <f t="shared" ref="K73:BV73" si="41" xml:space="preserve"> J76</f>
        <v>0</v>
      </c>
      <c r="L73" s="372">
        <f t="shared" si="41"/>
        <v>0</v>
      </c>
      <c r="M73" s="372">
        <f t="shared" si="41"/>
        <v>0</v>
      </c>
      <c r="N73" s="372">
        <f t="shared" si="41"/>
        <v>0</v>
      </c>
      <c r="O73" s="372">
        <f t="shared" si="41"/>
        <v>0</v>
      </c>
      <c r="P73" s="372">
        <f t="shared" si="41"/>
        <v>0</v>
      </c>
      <c r="Q73" s="372">
        <f xml:space="preserve"> P76</f>
        <v>0</v>
      </c>
      <c r="R73" s="372">
        <f t="shared" si="41"/>
        <v>0</v>
      </c>
      <c r="S73" s="372">
        <f t="shared" si="41"/>
        <v>14.893452380952382</v>
      </c>
      <c r="T73" s="372">
        <f t="shared" si="41"/>
        <v>29.786904761904793</v>
      </c>
      <c r="U73" s="372">
        <f t="shared" si="41"/>
        <v>44.68035714285719</v>
      </c>
      <c r="V73" s="372">
        <f t="shared" si="41"/>
        <v>59.573809523809558</v>
      </c>
      <c r="W73" s="372">
        <f t="shared" si="41"/>
        <v>74.467261904761941</v>
      </c>
      <c r="X73" s="372">
        <f t="shared" si="41"/>
        <v>89.360714285714337</v>
      </c>
      <c r="Y73" s="372">
        <f t="shared" si="41"/>
        <v>104.25416666666672</v>
      </c>
      <c r="Z73" s="372">
        <f t="shared" si="41"/>
        <v>78.190625000000068</v>
      </c>
      <c r="AA73" s="372">
        <f t="shared" si="41"/>
        <v>52.127083333333417</v>
      </c>
      <c r="AB73" s="372">
        <f t="shared" si="41"/>
        <v>26.063541666666765</v>
      </c>
      <c r="AC73" s="372">
        <f t="shared" si="41"/>
        <v>0</v>
      </c>
      <c r="AD73" s="372">
        <f t="shared" si="41"/>
        <v>0</v>
      </c>
      <c r="AE73" s="372">
        <f t="shared" si="41"/>
        <v>0</v>
      </c>
      <c r="AF73" s="372">
        <f t="shared" si="41"/>
        <v>0</v>
      </c>
      <c r="AG73" s="372">
        <f t="shared" si="41"/>
        <v>0</v>
      </c>
      <c r="AH73" s="372">
        <f t="shared" si="41"/>
        <v>0</v>
      </c>
      <c r="AI73" s="372">
        <f t="shared" si="41"/>
        <v>0</v>
      </c>
      <c r="AJ73" s="372">
        <f t="shared" si="41"/>
        <v>0</v>
      </c>
      <c r="AK73" s="372">
        <f t="shared" si="41"/>
        <v>0</v>
      </c>
      <c r="AL73" s="372">
        <f t="shared" si="41"/>
        <v>0</v>
      </c>
      <c r="AM73" s="372">
        <f t="shared" si="41"/>
        <v>0</v>
      </c>
      <c r="AN73" s="372">
        <f t="shared" si="41"/>
        <v>0</v>
      </c>
      <c r="AO73" s="372">
        <f t="shared" si="41"/>
        <v>0</v>
      </c>
      <c r="AP73" s="372">
        <f t="shared" si="41"/>
        <v>0</v>
      </c>
      <c r="AQ73" s="372">
        <f t="shared" si="41"/>
        <v>0</v>
      </c>
      <c r="AR73" s="372">
        <f t="shared" si="41"/>
        <v>0</v>
      </c>
      <c r="AS73" s="372">
        <f t="shared" si="41"/>
        <v>0</v>
      </c>
      <c r="AT73" s="372">
        <f t="shared" si="41"/>
        <v>0</v>
      </c>
      <c r="AU73" s="372">
        <f t="shared" si="41"/>
        <v>0</v>
      </c>
      <c r="AV73" s="372">
        <f t="shared" si="41"/>
        <v>0</v>
      </c>
      <c r="AW73" s="372">
        <f t="shared" si="41"/>
        <v>0</v>
      </c>
      <c r="AX73" s="372">
        <f t="shared" si="41"/>
        <v>0</v>
      </c>
      <c r="AY73" s="372">
        <f t="shared" si="41"/>
        <v>0</v>
      </c>
      <c r="AZ73" s="372">
        <f t="shared" si="41"/>
        <v>0</v>
      </c>
      <c r="BA73" s="372">
        <f t="shared" si="41"/>
        <v>0</v>
      </c>
      <c r="BB73" s="372">
        <f t="shared" si="41"/>
        <v>0</v>
      </c>
      <c r="BC73" s="372">
        <f t="shared" si="41"/>
        <v>0</v>
      </c>
      <c r="BD73" s="372">
        <f t="shared" si="41"/>
        <v>0</v>
      </c>
      <c r="BE73" s="372">
        <f t="shared" si="41"/>
        <v>0</v>
      </c>
      <c r="BF73" s="372">
        <f t="shared" si="41"/>
        <v>0</v>
      </c>
      <c r="BG73" s="372">
        <f t="shared" si="41"/>
        <v>0</v>
      </c>
      <c r="BH73" s="372">
        <f t="shared" si="41"/>
        <v>0</v>
      </c>
      <c r="BI73" s="372">
        <f t="shared" si="41"/>
        <v>0</v>
      </c>
      <c r="BJ73" s="372">
        <f t="shared" si="41"/>
        <v>0</v>
      </c>
      <c r="BK73" s="372">
        <f t="shared" si="41"/>
        <v>0</v>
      </c>
      <c r="BL73" s="372">
        <f t="shared" si="41"/>
        <v>0</v>
      </c>
      <c r="BM73" s="372">
        <f t="shared" si="41"/>
        <v>0</v>
      </c>
      <c r="BN73" s="372">
        <f t="shared" si="41"/>
        <v>0</v>
      </c>
      <c r="BO73" s="372">
        <f t="shared" si="41"/>
        <v>0</v>
      </c>
      <c r="BP73" s="372">
        <f t="shared" si="41"/>
        <v>0</v>
      </c>
      <c r="BQ73" s="372">
        <f t="shared" si="41"/>
        <v>0</v>
      </c>
      <c r="BR73" s="372">
        <f t="shared" si="41"/>
        <v>0</v>
      </c>
      <c r="BS73" s="372">
        <f t="shared" si="41"/>
        <v>0</v>
      </c>
      <c r="BT73" s="372">
        <f t="shared" si="41"/>
        <v>0</v>
      </c>
      <c r="BU73" s="372">
        <f t="shared" si="41"/>
        <v>0</v>
      </c>
      <c r="BV73" s="372">
        <f t="shared" si="41"/>
        <v>0</v>
      </c>
      <c r="BW73" s="372">
        <f xml:space="preserve"> BV76</f>
        <v>0</v>
      </c>
      <c r="BX73" s="372">
        <f xml:space="preserve"> BW76</f>
        <v>0</v>
      </c>
      <c r="BY73" s="372">
        <f xml:space="preserve"> BX76</f>
        <v>0</v>
      </c>
      <c r="BZ73" s="372">
        <f xml:space="preserve"> BY76</f>
        <v>0</v>
      </c>
      <c r="CA73" s="372">
        <f xml:space="preserve"> BZ76</f>
        <v>0</v>
      </c>
    </row>
    <row r="74" spans="1:79" s="8" customFormat="1">
      <c r="A74" s="5"/>
      <c r="B74" s="45"/>
      <c r="C74" s="54"/>
      <c r="D74" s="7" t="s">
        <v>21</v>
      </c>
      <c r="E74" s="319" t="str">
        <f xml:space="preserve"> FinStat!E$18</f>
        <v>Profit after tax</v>
      </c>
      <c r="F74" s="319">
        <f xml:space="preserve"> FinStat!F$18</f>
        <v>0</v>
      </c>
      <c r="G74" s="319" t="str">
        <f xml:space="preserve"> FinStat!G$18</f>
        <v>£ MM</v>
      </c>
      <c r="H74" s="319">
        <f xml:space="preserve"> FinStat!H$18</f>
        <v>2223.210860245732</v>
      </c>
      <c r="I74" s="319">
        <f xml:space="preserve"> FinStat!I$18</f>
        <v>0</v>
      </c>
      <c r="J74" s="319">
        <f xml:space="preserve"> FinStat!J$18</f>
        <v>0</v>
      </c>
      <c r="K74" s="319">
        <f xml:space="preserve"> FinStat!K$18</f>
        <v>0</v>
      </c>
      <c r="L74" s="319">
        <f xml:space="preserve"> FinStat!L$18</f>
        <v>0</v>
      </c>
      <c r="M74" s="319">
        <f xml:space="preserve"> FinStat!M$18</f>
        <v>0</v>
      </c>
      <c r="N74" s="319">
        <f xml:space="preserve"> FinStat!N$18</f>
        <v>0</v>
      </c>
      <c r="O74" s="319">
        <f xml:space="preserve"> FinStat!O$18</f>
        <v>0</v>
      </c>
      <c r="P74" s="319">
        <f xml:space="preserve"> FinStat!P$18</f>
        <v>0</v>
      </c>
      <c r="Q74" s="319">
        <f xml:space="preserve"> FinStat!Q$18</f>
        <v>0</v>
      </c>
      <c r="R74" s="319">
        <f xml:space="preserve"> FinStat!R$18</f>
        <v>106.53668689841112</v>
      </c>
      <c r="S74" s="319">
        <f xml:space="preserve"> FinStat!S$18</f>
        <v>107.23820573918492</v>
      </c>
      <c r="T74" s="319">
        <f xml:space="preserve"> FinStat!T$18</f>
        <v>108.42555881111383</v>
      </c>
      <c r="U74" s="319">
        <f xml:space="preserve"> FinStat!U$18</f>
        <v>108.9284636498992</v>
      </c>
      <c r="V74" s="319">
        <f xml:space="preserve"> FinStat!V$18</f>
        <v>109.89838484275634</v>
      </c>
      <c r="W74" s="319">
        <f xml:space="preserve"> FinStat!W$18</f>
        <v>110.94050725873849</v>
      </c>
      <c r="X74" s="319">
        <f xml:space="preserve"> FinStat!X$18</f>
        <v>112.45294528450951</v>
      </c>
      <c r="Y74" s="319">
        <f xml:space="preserve"> FinStat!Y$18</f>
        <v>113.21319728305903</v>
      </c>
      <c r="Z74" s="319">
        <f xml:space="preserve"> FinStat!Z$18</f>
        <v>112.73948505813591</v>
      </c>
      <c r="AA74" s="319">
        <f xml:space="preserve"> FinStat!AA$18</f>
        <v>112.3131440557051</v>
      </c>
      <c r="AB74" s="319">
        <f xml:space="preserve"> FinStat!AB$18</f>
        <v>112.33940709653237</v>
      </c>
      <c r="AC74" s="319">
        <f xml:space="preserve"> FinStat!AC$18</f>
        <v>111.5841009415484</v>
      </c>
      <c r="AD74" s="319">
        <f xml:space="preserve"> FinStat!AD$18</f>
        <v>111.27329835077634</v>
      </c>
      <c r="AE74" s="319">
        <f xml:space="preserve"> FinStat!AE$18</f>
        <v>110.99357601908149</v>
      </c>
      <c r="AF74" s="319">
        <f xml:space="preserve"> FinStat!AF$18</f>
        <v>111.15179586357112</v>
      </c>
      <c r="AG74" s="319">
        <f xml:space="preserve"> FinStat!AG$18</f>
        <v>110.51525083188329</v>
      </c>
      <c r="AH74" s="319">
        <f xml:space="preserve"> FinStat!AH$18</f>
        <v>110.31133325207773</v>
      </c>
      <c r="AI74" s="319">
        <f xml:space="preserve"> FinStat!AI$18</f>
        <v>110.12780743025274</v>
      </c>
      <c r="AJ74" s="319">
        <f xml:space="preserve"> FinStat!AJ$18</f>
        <v>110.37260413362525</v>
      </c>
      <c r="AK74" s="319">
        <f xml:space="preserve"> FinStat!AK$18</f>
        <v>121.85510744486976</v>
      </c>
      <c r="AL74" s="319">
        <f xml:space="preserve"> FinStat!AL$18</f>
        <v>0</v>
      </c>
      <c r="AM74" s="319">
        <f xml:space="preserve"> FinStat!AM$18</f>
        <v>0</v>
      </c>
      <c r="AN74" s="319">
        <f xml:space="preserve"> FinStat!AN$18</f>
        <v>0</v>
      </c>
      <c r="AO74" s="319">
        <f xml:space="preserve"> FinStat!AO$18</f>
        <v>0</v>
      </c>
      <c r="AP74" s="319">
        <f xml:space="preserve"> FinStat!AP$18</f>
        <v>0</v>
      </c>
      <c r="AQ74" s="319">
        <f xml:space="preserve"> FinStat!AQ$18</f>
        <v>0</v>
      </c>
      <c r="AR74" s="319">
        <f xml:space="preserve"> FinStat!AR$18</f>
        <v>0</v>
      </c>
      <c r="AS74" s="319">
        <f xml:space="preserve"> FinStat!AS$18</f>
        <v>0</v>
      </c>
      <c r="AT74" s="319">
        <f xml:space="preserve"> FinStat!AT$18</f>
        <v>0</v>
      </c>
      <c r="AU74" s="319">
        <f xml:space="preserve"> FinStat!AU$18</f>
        <v>0</v>
      </c>
      <c r="AV74" s="319">
        <f xml:space="preserve"> FinStat!AV$18</f>
        <v>0</v>
      </c>
      <c r="AW74" s="319">
        <f xml:space="preserve"> FinStat!AW$18</f>
        <v>0</v>
      </c>
      <c r="AX74" s="319">
        <f xml:space="preserve"> FinStat!AX$18</f>
        <v>0</v>
      </c>
      <c r="AY74" s="319">
        <f xml:space="preserve"> FinStat!AY$18</f>
        <v>0</v>
      </c>
      <c r="AZ74" s="319">
        <f xml:space="preserve"> FinStat!AZ$18</f>
        <v>0</v>
      </c>
      <c r="BA74" s="319">
        <f xml:space="preserve"> FinStat!BA$18</f>
        <v>0</v>
      </c>
      <c r="BB74" s="319">
        <f xml:space="preserve"> FinStat!BB$18</f>
        <v>0</v>
      </c>
      <c r="BC74" s="319">
        <f xml:space="preserve"> FinStat!BC$18</f>
        <v>0</v>
      </c>
      <c r="BD74" s="319">
        <f xml:space="preserve"> FinStat!BD$18</f>
        <v>0</v>
      </c>
      <c r="BE74" s="319">
        <f xml:space="preserve"> FinStat!BE$18</f>
        <v>0</v>
      </c>
      <c r="BF74" s="319">
        <f xml:space="preserve"> FinStat!BF$18</f>
        <v>0</v>
      </c>
      <c r="BG74" s="319">
        <f xml:space="preserve"> FinStat!BG$18</f>
        <v>0</v>
      </c>
      <c r="BH74" s="319">
        <f xml:space="preserve"> FinStat!BH$18</f>
        <v>0</v>
      </c>
      <c r="BI74" s="319">
        <f xml:space="preserve"> FinStat!BI$18</f>
        <v>0</v>
      </c>
      <c r="BJ74" s="319">
        <f xml:space="preserve"> FinStat!BJ$18</f>
        <v>0</v>
      </c>
      <c r="BK74" s="319">
        <f xml:space="preserve"> FinStat!BK$18</f>
        <v>0</v>
      </c>
      <c r="BL74" s="319">
        <f xml:space="preserve"> FinStat!BL$18</f>
        <v>0</v>
      </c>
      <c r="BM74" s="319">
        <f xml:space="preserve"> FinStat!BM$18</f>
        <v>0</v>
      </c>
      <c r="BN74" s="319">
        <f xml:space="preserve"> FinStat!BN$18</f>
        <v>0</v>
      </c>
      <c r="BO74" s="319">
        <f xml:space="preserve"> FinStat!BO$18</f>
        <v>0</v>
      </c>
      <c r="BP74" s="319">
        <f xml:space="preserve"> FinStat!BP$18</f>
        <v>0</v>
      </c>
      <c r="BQ74" s="319">
        <f xml:space="preserve"> FinStat!BQ$18</f>
        <v>0</v>
      </c>
      <c r="BR74" s="319">
        <f xml:space="preserve"> FinStat!BR$18</f>
        <v>0</v>
      </c>
      <c r="BS74" s="319">
        <f xml:space="preserve"> FinStat!BS$18</f>
        <v>0</v>
      </c>
      <c r="BT74" s="319">
        <f xml:space="preserve"> FinStat!BT$18</f>
        <v>0</v>
      </c>
      <c r="BU74" s="319">
        <f xml:space="preserve"> FinStat!BU$18</f>
        <v>0</v>
      </c>
      <c r="BV74" s="319">
        <f xml:space="preserve"> FinStat!BV$18</f>
        <v>0</v>
      </c>
      <c r="BW74" s="319">
        <f xml:space="preserve"> FinStat!BW$18</f>
        <v>0</v>
      </c>
      <c r="BX74" s="319">
        <f xml:space="preserve"> FinStat!BX$18</f>
        <v>0</v>
      </c>
      <c r="BY74" s="319">
        <f xml:space="preserve"> FinStat!BY$18</f>
        <v>0</v>
      </c>
      <c r="BZ74" s="319">
        <f xml:space="preserve"> FinStat!BZ$18</f>
        <v>0</v>
      </c>
      <c r="CA74" s="319">
        <f xml:space="preserve"> FinStat!CA$18</f>
        <v>0</v>
      </c>
    </row>
    <row r="75" spans="1:79" s="8" customFormat="1">
      <c r="A75" s="5"/>
      <c r="B75" s="45"/>
      <c r="C75" s="54"/>
      <c r="D75" s="7" t="s">
        <v>108</v>
      </c>
      <c r="E75" s="325" t="str">
        <f xml:space="preserve"> E$48</f>
        <v>Pre withholding tax dividend</v>
      </c>
      <c r="F75" s="325">
        <f t="shared" ref="F75:BQ75" si="42" xml:space="preserve"> F$48</f>
        <v>0</v>
      </c>
      <c r="G75" s="325" t="str">
        <f t="shared" si="42"/>
        <v>£ MM</v>
      </c>
      <c r="H75" s="325">
        <f t="shared" si="42"/>
        <v>2223.210860245732</v>
      </c>
      <c r="I75" s="325">
        <f t="shared" si="42"/>
        <v>0</v>
      </c>
      <c r="J75" s="325">
        <f t="shared" si="42"/>
        <v>0</v>
      </c>
      <c r="K75" s="325">
        <f t="shared" si="42"/>
        <v>0</v>
      </c>
      <c r="L75" s="325">
        <f t="shared" si="42"/>
        <v>0</v>
      </c>
      <c r="M75" s="325">
        <f t="shared" si="42"/>
        <v>0</v>
      </c>
      <c r="N75" s="325">
        <f t="shared" si="42"/>
        <v>0</v>
      </c>
      <c r="O75" s="325">
        <f t="shared" si="42"/>
        <v>0</v>
      </c>
      <c r="P75" s="325">
        <f xml:space="preserve"> P$48</f>
        <v>0</v>
      </c>
      <c r="Q75" s="325">
        <f t="shared" si="42"/>
        <v>0</v>
      </c>
      <c r="R75" s="325">
        <f t="shared" si="42"/>
        <v>91.643234517458737</v>
      </c>
      <c r="S75" s="325">
        <f t="shared" si="42"/>
        <v>92.344753358232509</v>
      </c>
      <c r="T75" s="325">
        <f t="shared" si="42"/>
        <v>93.532106430161434</v>
      </c>
      <c r="U75" s="325">
        <f t="shared" si="42"/>
        <v>94.035011268946818</v>
      </c>
      <c r="V75" s="325">
        <f t="shared" si="42"/>
        <v>95.004932461803961</v>
      </c>
      <c r="W75" s="325">
        <f t="shared" si="42"/>
        <v>96.047054877786096</v>
      </c>
      <c r="X75" s="325">
        <f t="shared" si="42"/>
        <v>97.559492903557128</v>
      </c>
      <c r="Y75" s="325">
        <f t="shared" si="42"/>
        <v>139.27673894972568</v>
      </c>
      <c r="Z75" s="325">
        <f t="shared" si="42"/>
        <v>138.80302672480258</v>
      </c>
      <c r="AA75" s="325">
        <f t="shared" si="42"/>
        <v>138.37668572237175</v>
      </c>
      <c r="AB75" s="325">
        <f t="shared" si="42"/>
        <v>138.40294876319905</v>
      </c>
      <c r="AC75" s="325">
        <f t="shared" si="42"/>
        <v>111.5841009415484</v>
      </c>
      <c r="AD75" s="325">
        <f t="shared" si="42"/>
        <v>111.27329835077634</v>
      </c>
      <c r="AE75" s="325">
        <f t="shared" si="42"/>
        <v>110.99357601908149</v>
      </c>
      <c r="AF75" s="325">
        <f t="shared" si="42"/>
        <v>111.15179586357112</v>
      </c>
      <c r="AG75" s="325">
        <f t="shared" si="42"/>
        <v>110.51525083188329</v>
      </c>
      <c r="AH75" s="325">
        <f t="shared" si="42"/>
        <v>110.31133325207773</v>
      </c>
      <c r="AI75" s="325">
        <f t="shared" si="42"/>
        <v>110.12780743025274</v>
      </c>
      <c r="AJ75" s="325">
        <f t="shared" si="42"/>
        <v>110.37260413362525</v>
      </c>
      <c r="AK75" s="325">
        <f t="shared" si="42"/>
        <v>121.85510744486976</v>
      </c>
      <c r="AL75" s="325">
        <f t="shared" si="42"/>
        <v>0</v>
      </c>
      <c r="AM75" s="325">
        <f t="shared" si="42"/>
        <v>0</v>
      </c>
      <c r="AN75" s="325">
        <f t="shared" si="42"/>
        <v>0</v>
      </c>
      <c r="AO75" s="325">
        <f t="shared" si="42"/>
        <v>0</v>
      </c>
      <c r="AP75" s="325">
        <f t="shared" si="42"/>
        <v>0</v>
      </c>
      <c r="AQ75" s="325">
        <f t="shared" si="42"/>
        <v>0</v>
      </c>
      <c r="AR75" s="325">
        <f t="shared" si="42"/>
        <v>0</v>
      </c>
      <c r="AS75" s="325">
        <f t="shared" si="42"/>
        <v>0</v>
      </c>
      <c r="AT75" s="325">
        <f t="shared" si="42"/>
        <v>0</v>
      </c>
      <c r="AU75" s="325">
        <f t="shared" si="42"/>
        <v>0</v>
      </c>
      <c r="AV75" s="325">
        <f t="shared" si="42"/>
        <v>0</v>
      </c>
      <c r="AW75" s="325">
        <f t="shared" si="42"/>
        <v>0</v>
      </c>
      <c r="AX75" s="325">
        <f t="shared" si="42"/>
        <v>0</v>
      </c>
      <c r="AY75" s="325">
        <f t="shared" si="42"/>
        <v>0</v>
      </c>
      <c r="AZ75" s="325">
        <f t="shared" si="42"/>
        <v>0</v>
      </c>
      <c r="BA75" s="325">
        <f t="shared" si="42"/>
        <v>0</v>
      </c>
      <c r="BB75" s="325">
        <f t="shared" si="42"/>
        <v>0</v>
      </c>
      <c r="BC75" s="325">
        <f t="shared" si="42"/>
        <v>0</v>
      </c>
      <c r="BD75" s="325">
        <f t="shared" si="42"/>
        <v>0</v>
      </c>
      <c r="BE75" s="325">
        <f t="shared" si="42"/>
        <v>0</v>
      </c>
      <c r="BF75" s="325">
        <f t="shared" si="42"/>
        <v>0</v>
      </c>
      <c r="BG75" s="325">
        <f t="shared" si="42"/>
        <v>0</v>
      </c>
      <c r="BH75" s="325">
        <f t="shared" si="42"/>
        <v>0</v>
      </c>
      <c r="BI75" s="325">
        <f t="shared" si="42"/>
        <v>0</v>
      </c>
      <c r="BJ75" s="325">
        <f t="shared" si="42"/>
        <v>0</v>
      </c>
      <c r="BK75" s="325">
        <f t="shared" si="42"/>
        <v>0</v>
      </c>
      <c r="BL75" s="325">
        <f t="shared" si="42"/>
        <v>0</v>
      </c>
      <c r="BM75" s="325">
        <f t="shared" si="42"/>
        <v>0</v>
      </c>
      <c r="BN75" s="325">
        <f t="shared" si="42"/>
        <v>0</v>
      </c>
      <c r="BO75" s="325">
        <f t="shared" si="42"/>
        <v>0</v>
      </c>
      <c r="BP75" s="325">
        <f t="shared" si="42"/>
        <v>0</v>
      </c>
      <c r="BQ75" s="325">
        <f t="shared" si="42"/>
        <v>0</v>
      </c>
      <c r="BR75" s="325">
        <f t="shared" ref="BR75:CA75" si="43" xml:space="preserve"> BR$48</f>
        <v>0</v>
      </c>
      <c r="BS75" s="325">
        <f t="shared" si="43"/>
        <v>0</v>
      </c>
      <c r="BT75" s="325">
        <f t="shared" si="43"/>
        <v>0</v>
      </c>
      <c r="BU75" s="325">
        <f t="shared" si="43"/>
        <v>0</v>
      </c>
      <c r="BV75" s="325">
        <f t="shared" si="43"/>
        <v>0</v>
      </c>
      <c r="BW75" s="325">
        <f t="shared" si="43"/>
        <v>0</v>
      </c>
      <c r="BX75" s="325">
        <f t="shared" si="43"/>
        <v>0</v>
      </c>
      <c r="BY75" s="325">
        <f t="shared" si="43"/>
        <v>0</v>
      </c>
      <c r="BZ75" s="325">
        <f t="shared" si="43"/>
        <v>0</v>
      </c>
      <c r="CA75" s="325">
        <f t="shared" si="43"/>
        <v>0</v>
      </c>
    </row>
    <row r="76" spans="1:79" s="381" customFormat="1">
      <c r="A76" s="377"/>
      <c r="B76" s="378"/>
      <c r="C76" s="379"/>
      <c r="D76" s="380"/>
      <c r="E76" s="750" t="s">
        <v>35</v>
      </c>
      <c r="F76" s="750" t="s">
        <v>157</v>
      </c>
      <c r="G76" s="750" t="s">
        <v>560</v>
      </c>
      <c r="I76" s="382"/>
      <c r="J76" s="750">
        <f xml:space="preserve"> J73 + J74 - J75</f>
        <v>0</v>
      </c>
      <c r="K76" s="750">
        <f t="shared" ref="K76:BV76" si="44" xml:space="preserve"> K73 + K74 - K75</f>
        <v>0</v>
      </c>
      <c r="L76" s="750">
        <f t="shared" si="44"/>
        <v>0</v>
      </c>
      <c r="M76" s="750">
        <f t="shared" si="44"/>
        <v>0</v>
      </c>
      <c r="N76" s="750">
        <f t="shared" si="44"/>
        <v>0</v>
      </c>
      <c r="O76" s="750">
        <f t="shared" si="44"/>
        <v>0</v>
      </c>
      <c r="P76" s="750">
        <f xml:space="preserve"> P73 + P74 - P75</f>
        <v>0</v>
      </c>
      <c r="Q76" s="750">
        <f t="shared" si="44"/>
        <v>0</v>
      </c>
      <c r="R76" s="750">
        <f t="shared" si="44"/>
        <v>14.893452380952382</v>
      </c>
      <c r="S76" s="750">
        <f t="shared" si="44"/>
        <v>29.786904761904793</v>
      </c>
      <c r="T76" s="750">
        <f t="shared" si="44"/>
        <v>44.68035714285719</v>
      </c>
      <c r="U76" s="750">
        <f t="shared" si="44"/>
        <v>59.573809523809558</v>
      </c>
      <c r="V76" s="750">
        <f t="shared" si="44"/>
        <v>74.467261904761941</v>
      </c>
      <c r="W76" s="750">
        <f t="shared" si="44"/>
        <v>89.360714285714337</v>
      </c>
      <c r="X76" s="750">
        <f t="shared" si="44"/>
        <v>104.25416666666672</v>
      </c>
      <c r="Y76" s="750">
        <f t="shared" si="44"/>
        <v>78.190625000000068</v>
      </c>
      <c r="Z76" s="750">
        <f t="shared" si="44"/>
        <v>52.127083333333417</v>
      </c>
      <c r="AA76" s="750">
        <f t="shared" si="44"/>
        <v>26.063541666666765</v>
      </c>
      <c r="AB76" s="750">
        <f t="shared" si="44"/>
        <v>0</v>
      </c>
      <c r="AC76" s="750">
        <f t="shared" si="44"/>
        <v>0</v>
      </c>
      <c r="AD76" s="750">
        <f t="shared" si="44"/>
        <v>0</v>
      </c>
      <c r="AE76" s="750">
        <f t="shared" si="44"/>
        <v>0</v>
      </c>
      <c r="AF76" s="750">
        <f t="shared" si="44"/>
        <v>0</v>
      </c>
      <c r="AG76" s="750">
        <f t="shared" si="44"/>
        <v>0</v>
      </c>
      <c r="AH76" s="750">
        <f t="shared" si="44"/>
        <v>0</v>
      </c>
      <c r="AI76" s="750">
        <f t="shared" si="44"/>
        <v>0</v>
      </c>
      <c r="AJ76" s="750">
        <f t="shared" si="44"/>
        <v>0</v>
      </c>
      <c r="AK76" s="750">
        <f t="shared" si="44"/>
        <v>0</v>
      </c>
      <c r="AL76" s="750">
        <f t="shared" si="44"/>
        <v>0</v>
      </c>
      <c r="AM76" s="750">
        <f t="shared" si="44"/>
        <v>0</v>
      </c>
      <c r="AN76" s="750">
        <f t="shared" si="44"/>
        <v>0</v>
      </c>
      <c r="AO76" s="750">
        <f t="shared" si="44"/>
        <v>0</v>
      </c>
      <c r="AP76" s="750">
        <f t="shared" si="44"/>
        <v>0</v>
      </c>
      <c r="AQ76" s="750">
        <f t="shared" si="44"/>
        <v>0</v>
      </c>
      <c r="AR76" s="750">
        <f t="shared" si="44"/>
        <v>0</v>
      </c>
      <c r="AS76" s="750">
        <f t="shared" si="44"/>
        <v>0</v>
      </c>
      <c r="AT76" s="750">
        <f t="shared" si="44"/>
        <v>0</v>
      </c>
      <c r="AU76" s="750">
        <f t="shared" si="44"/>
        <v>0</v>
      </c>
      <c r="AV76" s="750">
        <f t="shared" si="44"/>
        <v>0</v>
      </c>
      <c r="AW76" s="750">
        <f t="shared" si="44"/>
        <v>0</v>
      </c>
      <c r="AX76" s="750">
        <f t="shared" si="44"/>
        <v>0</v>
      </c>
      <c r="AY76" s="750">
        <f t="shared" si="44"/>
        <v>0</v>
      </c>
      <c r="AZ76" s="750">
        <f t="shared" si="44"/>
        <v>0</v>
      </c>
      <c r="BA76" s="750">
        <f t="shared" si="44"/>
        <v>0</v>
      </c>
      <c r="BB76" s="750">
        <f t="shared" si="44"/>
        <v>0</v>
      </c>
      <c r="BC76" s="750">
        <f t="shared" si="44"/>
        <v>0</v>
      </c>
      <c r="BD76" s="750">
        <f t="shared" si="44"/>
        <v>0</v>
      </c>
      <c r="BE76" s="750">
        <f t="shared" si="44"/>
        <v>0</v>
      </c>
      <c r="BF76" s="750">
        <f t="shared" si="44"/>
        <v>0</v>
      </c>
      <c r="BG76" s="750">
        <f t="shared" si="44"/>
        <v>0</v>
      </c>
      <c r="BH76" s="750">
        <f t="shared" si="44"/>
        <v>0</v>
      </c>
      <c r="BI76" s="750">
        <f t="shared" si="44"/>
        <v>0</v>
      </c>
      <c r="BJ76" s="750">
        <f t="shared" si="44"/>
        <v>0</v>
      </c>
      <c r="BK76" s="750">
        <f t="shared" si="44"/>
        <v>0</v>
      </c>
      <c r="BL76" s="750">
        <f t="shared" si="44"/>
        <v>0</v>
      </c>
      <c r="BM76" s="750">
        <f t="shared" si="44"/>
        <v>0</v>
      </c>
      <c r="BN76" s="750">
        <f xml:space="preserve"> BN73 + BN74 - BN75</f>
        <v>0</v>
      </c>
      <c r="BO76" s="750">
        <f t="shared" si="44"/>
        <v>0</v>
      </c>
      <c r="BP76" s="750">
        <f t="shared" si="44"/>
        <v>0</v>
      </c>
      <c r="BQ76" s="750">
        <f t="shared" si="44"/>
        <v>0</v>
      </c>
      <c r="BR76" s="750">
        <f t="shared" si="44"/>
        <v>0</v>
      </c>
      <c r="BS76" s="750">
        <f t="shared" si="44"/>
        <v>0</v>
      </c>
      <c r="BT76" s="750">
        <f t="shared" si="44"/>
        <v>0</v>
      </c>
      <c r="BU76" s="750">
        <f t="shared" si="44"/>
        <v>0</v>
      </c>
      <c r="BV76" s="750">
        <f t="shared" si="44"/>
        <v>0</v>
      </c>
      <c r="BW76" s="750">
        <f xml:space="preserve"> BW73 + BW74 - BW75</f>
        <v>0</v>
      </c>
      <c r="BX76" s="750">
        <f xml:space="preserve"> BX73 + BX74 - BX75</f>
        <v>0</v>
      </c>
      <c r="BY76" s="750">
        <f xml:space="preserve"> BY73 + BY74 - BY75</f>
        <v>0</v>
      </c>
      <c r="BZ76" s="750">
        <f xml:space="preserve"> BZ73 + BZ74 - BZ75</f>
        <v>0</v>
      </c>
      <c r="CA76" s="750">
        <f xml:space="preserve"> CA73 + CA74 - CA75</f>
        <v>0</v>
      </c>
    </row>
    <row r="78" spans="1:79">
      <c r="B78" s="1" t="s">
        <v>159</v>
      </c>
    </row>
    <row r="79" spans="1:79">
      <c r="E79" s="267" t="str">
        <f xml:space="preserve"> E$76</f>
        <v>Retained earnings balance</v>
      </c>
      <c r="F79" s="267" t="str">
        <f t="shared" ref="F79:BQ79" si="45" xml:space="preserve"> F$76</f>
        <v>BS</v>
      </c>
      <c r="G79" s="267" t="str">
        <f t="shared" si="45"/>
        <v>£ MM</v>
      </c>
      <c r="H79" s="267">
        <f t="shared" si="45"/>
        <v>0</v>
      </c>
      <c r="I79" s="267">
        <f t="shared" si="45"/>
        <v>0</v>
      </c>
      <c r="J79" s="267">
        <f t="shared" si="45"/>
        <v>0</v>
      </c>
      <c r="K79" s="267">
        <f t="shared" si="45"/>
        <v>0</v>
      </c>
      <c r="L79" s="267">
        <f t="shared" si="45"/>
        <v>0</v>
      </c>
      <c r="M79" s="267">
        <f t="shared" si="45"/>
        <v>0</v>
      </c>
      <c r="N79" s="267">
        <f t="shared" si="45"/>
        <v>0</v>
      </c>
      <c r="O79" s="267">
        <f t="shared" si="45"/>
        <v>0</v>
      </c>
      <c r="P79" s="267">
        <f t="shared" si="45"/>
        <v>0</v>
      </c>
      <c r="Q79" s="267">
        <f t="shared" si="45"/>
        <v>0</v>
      </c>
      <c r="R79" s="267">
        <f t="shared" si="45"/>
        <v>14.893452380952382</v>
      </c>
      <c r="S79" s="267">
        <f t="shared" si="45"/>
        <v>29.786904761904793</v>
      </c>
      <c r="T79" s="267">
        <f t="shared" si="45"/>
        <v>44.68035714285719</v>
      </c>
      <c r="U79" s="267">
        <f t="shared" si="45"/>
        <v>59.573809523809558</v>
      </c>
      <c r="V79" s="267">
        <f t="shared" si="45"/>
        <v>74.467261904761941</v>
      </c>
      <c r="W79" s="267">
        <f t="shared" si="45"/>
        <v>89.360714285714337</v>
      </c>
      <c r="X79" s="267">
        <f t="shared" si="45"/>
        <v>104.25416666666672</v>
      </c>
      <c r="Y79" s="267">
        <f t="shared" si="45"/>
        <v>78.190625000000068</v>
      </c>
      <c r="Z79" s="267">
        <f t="shared" si="45"/>
        <v>52.127083333333417</v>
      </c>
      <c r="AA79" s="267">
        <f t="shared" si="45"/>
        <v>26.063541666666765</v>
      </c>
      <c r="AB79" s="267">
        <f t="shared" si="45"/>
        <v>0</v>
      </c>
      <c r="AC79" s="267">
        <f t="shared" si="45"/>
        <v>0</v>
      </c>
      <c r="AD79" s="267">
        <f t="shared" si="45"/>
        <v>0</v>
      </c>
      <c r="AE79" s="267">
        <f t="shared" si="45"/>
        <v>0</v>
      </c>
      <c r="AF79" s="267">
        <f t="shared" si="45"/>
        <v>0</v>
      </c>
      <c r="AG79" s="267">
        <f t="shared" si="45"/>
        <v>0</v>
      </c>
      <c r="AH79" s="267">
        <f t="shared" si="45"/>
        <v>0</v>
      </c>
      <c r="AI79" s="267">
        <f t="shared" si="45"/>
        <v>0</v>
      </c>
      <c r="AJ79" s="267">
        <f t="shared" si="45"/>
        <v>0</v>
      </c>
      <c r="AK79" s="267">
        <f t="shared" si="45"/>
        <v>0</v>
      </c>
      <c r="AL79" s="267">
        <f t="shared" si="45"/>
        <v>0</v>
      </c>
      <c r="AM79" s="267">
        <f t="shared" si="45"/>
        <v>0</v>
      </c>
      <c r="AN79" s="267">
        <f t="shared" si="45"/>
        <v>0</v>
      </c>
      <c r="AO79" s="267">
        <f t="shared" si="45"/>
        <v>0</v>
      </c>
      <c r="AP79" s="267">
        <f t="shared" si="45"/>
        <v>0</v>
      </c>
      <c r="AQ79" s="267">
        <f t="shared" si="45"/>
        <v>0</v>
      </c>
      <c r="AR79" s="267">
        <f t="shared" si="45"/>
        <v>0</v>
      </c>
      <c r="AS79" s="267">
        <f t="shared" si="45"/>
        <v>0</v>
      </c>
      <c r="AT79" s="267">
        <f t="shared" si="45"/>
        <v>0</v>
      </c>
      <c r="AU79" s="267">
        <f t="shared" si="45"/>
        <v>0</v>
      </c>
      <c r="AV79" s="267">
        <f t="shared" si="45"/>
        <v>0</v>
      </c>
      <c r="AW79" s="267">
        <f t="shared" si="45"/>
        <v>0</v>
      </c>
      <c r="AX79" s="267">
        <f t="shared" si="45"/>
        <v>0</v>
      </c>
      <c r="AY79" s="267">
        <f t="shared" si="45"/>
        <v>0</v>
      </c>
      <c r="AZ79" s="267">
        <f t="shared" si="45"/>
        <v>0</v>
      </c>
      <c r="BA79" s="267">
        <f t="shared" si="45"/>
        <v>0</v>
      </c>
      <c r="BB79" s="267">
        <f t="shared" si="45"/>
        <v>0</v>
      </c>
      <c r="BC79" s="267">
        <f t="shared" si="45"/>
        <v>0</v>
      </c>
      <c r="BD79" s="267">
        <f t="shared" si="45"/>
        <v>0</v>
      </c>
      <c r="BE79" s="267">
        <f t="shared" si="45"/>
        <v>0</v>
      </c>
      <c r="BF79" s="267">
        <f t="shared" si="45"/>
        <v>0</v>
      </c>
      <c r="BG79" s="267">
        <f t="shared" si="45"/>
        <v>0</v>
      </c>
      <c r="BH79" s="267">
        <f t="shared" si="45"/>
        <v>0</v>
      </c>
      <c r="BI79" s="267">
        <f t="shared" si="45"/>
        <v>0</v>
      </c>
      <c r="BJ79" s="267">
        <f t="shared" si="45"/>
        <v>0</v>
      </c>
      <c r="BK79" s="267">
        <f t="shared" si="45"/>
        <v>0</v>
      </c>
      <c r="BL79" s="267">
        <f t="shared" si="45"/>
        <v>0</v>
      </c>
      <c r="BM79" s="267">
        <f t="shared" si="45"/>
        <v>0</v>
      </c>
      <c r="BN79" s="267">
        <f t="shared" si="45"/>
        <v>0</v>
      </c>
      <c r="BO79" s="267">
        <f t="shared" si="45"/>
        <v>0</v>
      </c>
      <c r="BP79" s="267">
        <f t="shared" si="45"/>
        <v>0</v>
      </c>
      <c r="BQ79" s="267">
        <f t="shared" si="45"/>
        <v>0</v>
      </c>
      <c r="BR79" s="267">
        <f t="shared" ref="BR79:CA79" si="46" xml:space="preserve"> BR$76</f>
        <v>0</v>
      </c>
      <c r="BS79" s="267">
        <f t="shared" si="46"/>
        <v>0</v>
      </c>
      <c r="BT79" s="267">
        <f t="shared" si="46"/>
        <v>0</v>
      </c>
      <c r="BU79" s="267">
        <f t="shared" si="46"/>
        <v>0</v>
      </c>
      <c r="BV79" s="267">
        <f t="shared" si="46"/>
        <v>0</v>
      </c>
      <c r="BW79" s="267">
        <f t="shared" si="46"/>
        <v>0</v>
      </c>
      <c r="BX79" s="267">
        <f t="shared" si="46"/>
        <v>0</v>
      </c>
      <c r="BY79" s="267">
        <f t="shared" si="46"/>
        <v>0</v>
      </c>
      <c r="BZ79" s="267">
        <f t="shared" si="46"/>
        <v>0</v>
      </c>
      <c r="CA79" s="267">
        <f t="shared" si="46"/>
        <v>0</v>
      </c>
    </row>
    <row r="80" spans="1:79">
      <c r="E80" s="231" t="str">
        <f xml:space="preserve"> Time!E$116</f>
        <v>1st post last operations period flag</v>
      </c>
      <c r="F80" s="231">
        <f xml:space="preserve"> Time!F$116</f>
        <v>0</v>
      </c>
      <c r="G80" s="231" t="str">
        <f xml:space="preserve"> Time!G$116</f>
        <v>flag</v>
      </c>
      <c r="H80" s="231">
        <f xml:space="preserve"> Time!H$116</f>
        <v>1</v>
      </c>
      <c r="I80" s="231">
        <f xml:space="preserve"> Time!I$116</f>
        <v>0</v>
      </c>
      <c r="J80" s="231">
        <f xml:space="preserve"> Time!J$116</f>
        <v>0</v>
      </c>
      <c r="K80" s="231">
        <f xml:space="preserve"> Time!K$116</f>
        <v>0</v>
      </c>
      <c r="L80" s="231">
        <f xml:space="preserve"> Time!L$116</f>
        <v>0</v>
      </c>
      <c r="M80" s="231">
        <f xml:space="preserve"> Time!M$116</f>
        <v>0</v>
      </c>
      <c r="N80" s="231">
        <f xml:space="preserve"> Time!N$116</f>
        <v>0</v>
      </c>
      <c r="O80" s="231">
        <f xml:space="preserve"> Time!O$116</f>
        <v>0</v>
      </c>
      <c r="P80" s="231">
        <f xml:space="preserve"> Time!P$116</f>
        <v>0</v>
      </c>
      <c r="Q80" s="231">
        <f xml:space="preserve"> Time!Q$116</f>
        <v>0</v>
      </c>
      <c r="R80" s="231">
        <f xml:space="preserve"> Time!R$116</f>
        <v>0</v>
      </c>
      <c r="S80" s="231">
        <f xml:space="preserve"> Time!S$116</f>
        <v>0</v>
      </c>
      <c r="T80" s="231">
        <f xml:space="preserve"> Time!T$116</f>
        <v>0</v>
      </c>
      <c r="U80" s="231">
        <f xml:space="preserve"> Time!U$116</f>
        <v>0</v>
      </c>
      <c r="V80" s="231">
        <f xml:space="preserve"> Time!V$116</f>
        <v>0</v>
      </c>
      <c r="W80" s="231">
        <f xml:space="preserve"> Time!W$116</f>
        <v>0</v>
      </c>
      <c r="X80" s="231">
        <f xml:space="preserve"> Time!X$116</f>
        <v>0</v>
      </c>
      <c r="Y80" s="231">
        <f xml:space="preserve"> Time!Y$116</f>
        <v>0</v>
      </c>
      <c r="Z80" s="231">
        <f xml:space="preserve"> Time!Z$116</f>
        <v>0</v>
      </c>
      <c r="AA80" s="231">
        <f xml:space="preserve"> Time!AA$116</f>
        <v>0</v>
      </c>
      <c r="AB80" s="231">
        <f xml:space="preserve"> Time!AB$116</f>
        <v>0</v>
      </c>
      <c r="AC80" s="231">
        <f xml:space="preserve"> Time!AC$116</f>
        <v>0</v>
      </c>
      <c r="AD80" s="231">
        <f xml:space="preserve"> Time!AD$116</f>
        <v>0</v>
      </c>
      <c r="AE80" s="231">
        <f xml:space="preserve"> Time!AE$116</f>
        <v>0</v>
      </c>
      <c r="AF80" s="231">
        <f xml:space="preserve"> Time!AF$116</f>
        <v>0</v>
      </c>
      <c r="AG80" s="231">
        <f xml:space="preserve"> Time!AG$116</f>
        <v>0</v>
      </c>
      <c r="AH80" s="231">
        <f xml:space="preserve"> Time!AH$116</f>
        <v>0</v>
      </c>
      <c r="AI80" s="231">
        <f xml:space="preserve"> Time!AI$116</f>
        <v>0</v>
      </c>
      <c r="AJ80" s="231">
        <f xml:space="preserve"> Time!AJ$116</f>
        <v>0</v>
      </c>
      <c r="AK80" s="231">
        <f xml:space="preserve"> Time!AK$116</f>
        <v>0</v>
      </c>
      <c r="AL80" s="231">
        <f xml:space="preserve"> Time!AL$116</f>
        <v>1</v>
      </c>
      <c r="AM80" s="231">
        <f xml:space="preserve"> Time!AM$116</f>
        <v>0</v>
      </c>
      <c r="AN80" s="231">
        <f xml:space="preserve"> Time!AN$116</f>
        <v>0</v>
      </c>
      <c r="AO80" s="231">
        <f xml:space="preserve"> Time!AO$116</f>
        <v>0</v>
      </c>
      <c r="AP80" s="231">
        <f xml:space="preserve"> Time!AP$116</f>
        <v>0</v>
      </c>
      <c r="AQ80" s="231">
        <f xml:space="preserve"> Time!AQ$116</f>
        <v>0</v>
      </c>
      <c r="AR80" s="231">
        <f xml:space="preserve"> Time!AR$116</f>
        <v>0</v>
      </c>
      <c r="AS80" s="231">
        <f xml:space="preserve"> Time!AS$116</f>
        <v>0</v>
      </c>
      <c r="AT80" s="231">
        <f xml:space="preserve"> Time!AT$116</f>
        <v>0</v>
      </c>
      <c r="AU80" s="231">
        <f xml:space="preserve"> Time!AU$116</f>
        <v>0</v>
      </c>
      <c r="AV80" s="231">
        <f xml:space="preserve"> Time!AV$116</f>
        <v>0</v>
      </c>
      <c r="AW80" s="231">
        <f xml:space="preserve"> Time!AW$116</f>
        <v>0</v>
      </c>
      <c r="AX80" s="231">
        <f xml:space="preserve"> Time!AX$116</f>
        <v>0</v>
      </c>
      <c r="AY80" s="231">
        <f xml:space="preserve"> Time!AY$116</f>
        <v>0</v>
      </c>
      <c r="AZ80" s="231">
        <f xml:space="preserve"> Time!AZ$116</f>
        <v>0</v>
      </c>
      <c r="BA80" s="231">
        <f xml:space="preserve"> Time!BA$116</f>
        <v>0</v>
      </c>
      <c r="BB80" s="231">
        <f xml:space="preserve"> Time!BB$116</f>
        <v>0</v>
      </c>
      <c r="BC80" s="231">
        <f xml:space="preserve"> Time!BC$116</f>
        <v>0</v>
      </c>
      <c r="BD80" s="231">
        <f xml:space="preserve"> Time!BD$116</f>
        <v>0</v>
      </c>
      <c r="BE80" s="231">
        <f xml:space="preserve"> Time!BE$116</f>
        <v>0</v>
      </c>
      <c r="BF80" s="231">
        <f xml:space="preserve"> Time!BF$116</f>
        <v>0</v>
      </c>
      <c r="BG80" s="231">
        <f xml:space="preserve"> Time!BG$116</f>
        <v>0</v>
      </c>
      <c r="BH80" s="231">
        <f xml:space="preserve"> Time!BH$116</f>
        <v>0</v>
      </c>
      <c r="BI80" s="231">
        <f xml:space="preserve"> Time!BI$116</f>
        <v>0</v>
      </c>
      <c r="BJ80" s="231">
        <f xml:space="preserve"> Time!BJ$116</f>
        <v>0</v>
      </c>
      <c r="BK80" s="231">
        <f xml:space="preserve"> Time!BK$116</f>
        <v>0</v>
      </c>
      <c r="BL80" s="231">
        <f xml:space="preserve"> Time!BL$116</f>
        <v>0</v>
      </c>
      <c r="BM80" s="231">
        <f xml:space="preserve"> Time!BM$116</f>
        <v>0</v>
      </c>
      <c r="BN80" s="231">
        <f xml:space="preserve"> Time!BN$116</f>
        <v>0</v>
      </c>
      <c r="BO80" s="231">
        <f xml:space="preserve"> Time!BO$116</f>
        <v>0</v>
      </c>
      <c r="BP80" s="231">
        <f xml:space="preserve"> Time!BP$116</f>
        <v>0</v>
      </c>
      <c r="BQ80" s="231">
        <f xml:space="preserve"> Time!BQ$116</f>
        <v>0</v>
      </c>
      <c r="BR80" s="231">
        <f xml:space="preserve"> Time!BR$116</f>
        <v>0</v>
      </c>
      <c r="BS80" s="231">
        <f xml:space="preserve"> Time!BS$116</f>
        <v>0</v>
      </c>
      <c r="BT80" s="231">
        <f xml:space="preserve"> Time!BT$116</f>
        <v>0</v>
      </c>
      <c r="BU80" s="231">
        <f xml:space="preserve"> Time!BU$116</f>
        <v>0</v>
      </c>
      <c r="BV80" s="231">
        <f xml:space="preserve"> Time!BV$116</f>
        <v>0</v>
      </c>
      <c r="BW80" s="231">
        <f xml:space="preserve"> Time!BW$116</f>
        <v>0</v>
      </c>
      <c r="BX80" s="231">
        <f xml:space="preserve"> Time!BX$116</f>
        <v>0</v>
      </c>
      <c r="BY80" s="231">
        <f xml:space="preserve"> Time!BY$116</f>
        <v>0</v>
      </c>
      <c r="BZ80" s="231">
        <f xml:space="preserve"> Time!BZ$116</f>
        <v>0</v>
      </c>
      <c r="CA80" s="231">
        <f xml:space="preserve"> Time!CA$116</f>
        <v>0</v>
      </c>
    </row>
    <row r="81" spans="1:7">
      <c r="E81" s="4" t="s">
        <v>198</v>
      </c>
      <c r="F81" s="86">
        <f xml:space="preserve"> SUMPRODUCT(J79:CA79, J80:CA80)</f>
        <v>0</v>
      </c>
      <c r="G81" s="4" t="s">
        <v>560</v>
      </c>
    </row>
    <row r="82" spans="1:7">
      <c r="E82" s="4" t="s">
        <v>199</v>
      </c>
      <c r="F82" s="368">
        <f xml:space="preserve"> IF(ABS(F81) &gt; 0.001, 1, 0)</f>
        <v>0</v>
      </c>
      <c r="G82" s="4" t="s">
        <v>26</v>
      </c>
    </row>
    <row r="85" spans="1:7">
      <c r="A85" s="9" t="s">
        <v>300</v>
      </c>
    </row>
  </sheetData>
  <phoneticPr fontId="3" type="noConversion"/>
  <conditionalFormatting sqref="F2">
    <cfRule type="cellIs" dxfId="143" priority="17" stopIfTrue="1" operator="notEqual">
      <formula>0</formula>
    </cfRule>
    <cfRule type="cellIs" dxfId="142" priority="18" stopIfTrue="1" operator="equal">
      <formula>""</formula>
    </cfRule>
  </conditionalFormatting>
  <conditionalFormatting sqref="F3:F4">
    <cfRule type="cellIs" dxfId="141" priority="19" stopIfTrue="1" operator="notEqual">
      <formula>0</formula>
    </cfRule>
    <cfRule type="cellIs" dxfId="140" priority="20" stopIfTrue="1" operator="equal">
      <formula>""</formula>
    </cfRule>
  </conditionalFormatting>
  <conditionalFormatting sqref="F30">
    <cfRule type="cellIs" dxfId="139" priority="5" stopIfTrue="1" operator="notEqual">
      <formula>0</formula>
    </cfRule>
    <cfRule type="cellIs" dxfId="138" priority="6" stopIfTrue="1" operator="equal">
      <formula>""</formula>
    </cfRule>
  </conditionalFormatting>
  <conditionalFormatting sqref="F68">
    <cfRule type="cellIs" dxfId="137" priority="3" stopIfTrue="1" operator="notEqual">
      <formula>0</formula>
    </cfRule>
    <cfRule type="cellIs" dxfId="136" priority="4" stopIfTrue="1" operator="equal">
      <formula>""</formula>
    </cfRule>
  </conditionalFormatting>
  <conditionalFormatting sqref="F82">
    <cfRule type="cellIs" dxfId="135" priority="1" stopIfTrue="1" operator="notEqual">
      <formula>0</formula>
    </cfRule>
    <cfRule type="cellIs" dxfId="134" priority="2" stopIfTrue="1" operator="equal">
      <formula>""</formula>
    </cfRule>
  </conditionalFormatting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9" stopIfTrue="1" operator="equal" id="{4EA15501-799A-411A-B323-09948667EB4B}">
            <xm:f>Input!$F$205</xm:f>
            <x14:dxf>
              <fill>
                <patternFill>
                  <bgColor indexed="47"/>
                </patternFill>
              </fill>
            </x14:dxf>
          </x14:cfRule>
          <x14:cfRule type="cellIs" priority="260" stopIfTrue="1" operator="equal" id="{998D21DC-3D73-492F-BE09-6A3361C95D1D}">
            <xm:f>Input!$F$206</xm:f>
            <x14:dxf>
              <fill>
                <patternFill>
                  <bgColor indexed="44"/>
                </patternFill>
              </fill>
            </x14:dxf>
          </x14:cfRule>
          <xm:sqref>J3:CA3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outlinePr summaryBelow="0" summaryRight="0"/>
  </sheetPr>
  <dimension ref="A1:CA106"/>
  <sheetViews>
    <sheetView defaultGridColor="0" colorId="22" zoomScale="80" zoomScaleNormal="80" workbookViewId="0">
      <pane xSplit="9" ySplit="5" topLeftCell="J47" activePane="bottomRight" state="frozen"/>
      <selection pane="topRight" activeCell="J1" sqref="J1"/>
      <selection pane="bottomLeft" activeCell="A6" sqref="A6"/>
      <selection pane="bottomRight" activeCell="A97" activeCellId="3" sqref="A74:XFD74 A90:XFD90 A91:XFD91 A97:XFD97"/>
    </sheetView>
  </sheetViews>
  <sheetFormatPr defaultColWidth="0" defaultRowHeight="12.75"/>
  <cols>
    <col min="1" max="1" width="1.42578125" style="9" customWidth="1"/>
    <col min="2" max="2" width="1.42578125" style="1" customWidth="1"/>
    <col min="3" max="3" width="1.42578125" style="51" customWidth="1"/>
    <col min="4" max="4" width="1.42578125" style="3" customWidth="1"/>
    <col min="5" max="5" width="40.5703125" style="4" customWidth="1"/>
    <col min="6" max="6" width="12.5703125" style="4" customWidth="1"/>
    <col min="7" max="8" width="11.5703125" style="4" customWidth="1"/>
    <col min="9" max="9" width="2.5703125" style="4" customWidth="1"/>
    <col min="10" max="79" width="11.5703125" style="4" customWidth="1"/>
    <col min="80" max="16384" width="0" style="4" hidden="1"/>
  </cols>
  <sheetData>
    <row r="1" spans="1:79" ht="26.25">
      <c r="A1" s="64" t="str">
        <f ca="1" xml:space="preserve"> RIGHT(CELL("filename", A1), LEN(CELL("filename", A1)) - SEARCH("]", CELL("filename", A1)))</f>
        <v>Tax</v>
      </c>
    </row>
    <row r="2" spans="1:79" s="62" customFormat="1">
      <c r="B2" s="63"/>
      <c r="C2" s="65"/>
      <c r="D2" s="407"/>
      <c r="E2" s="103" t="str">
        <f xml:space="preserve"> Time!E$23</f>
        <v>Model period ending</v>
      </c>
      <c r="F2" s="101">
        <f xml:space="preserve"> Check!$F$9</f>
        <v>0</v>
      </c>
      <c r="G2" s="106" t="s">
        <v>30</v>
      </c>
      <c r="J2" s="62">
        <f xml:space="preserve"> Time!J$23</f>
        <v>44926</v>
      </c>
      <c r="K2" s="62">
        <f xml:space="preserve"> Time!K$23</f>
        <v>45291</v>
      </c>
      <c r="L2" s="62">
        <f xml:space="preserve"> Time!L$23</f>
        <v>45657</v>
      </c>
      <c r="M2" s="62">
        <f xml:space="preserve"> Time!M$23</f>
        <v>46022</v>
      </c>
      <c r="N2" s="62">
        <f xml:space="preserve"> Time!N$23</f>
        <v>46387</v>
      </c>
      <c r="O2" s="62">
        <f xml:space="preserve"> Time!O$23</f>
        <v>46752</v>
      </c>
      <c r="P2" s="62">
        <f xml:space="preserve"> Time!P$23</f>
        <v>47118</v>
      </c>
      <c r="Q2" s="62">
        <f xml:space="preserve"> Time!Q$23</f>
        <v>47483</v>
      </c>
      <c r="R2" s="62">
        <f xml:space="preserve"> Time!R$23</f>
        <v>47848</v>
      </c>
      <c r="S2" s="62">
        <f xml:space="preserve"> Time!S$23</f>
        <v>48213</v>
      </c>
      <c r="T2" s="62">
        <f xml:space="preserve"> Time!T$23</f>
        <v>48579</v>
      </c>
      <c r="U2" s="62">
        <f xml:space="preserve"> Time!U$23</f>
        <v>48944</v>
      </c>
      <c r="V2" s="62">
        <f xml:space="preserve"> Time!V$23</f>
        <v>49309</v>
      </c>
      <c r="W2" s="62">
        <f xml:space="preserve"> Time!W$23</f>
        <v>49674</v>
      </c>
      <c r="X2" s="62">
        <f xml:space="preserve"> Time!X$23</f>
        <v>50040</v>
      </c>
      <c r="Y2" s="62">
        <f xml:space="preserve"> Time!Y$23</f>
        <v>50405</v>
      </c>
      <c r="Z2" s="62">
        <f xml:space="preserve"> Time!Z$23</f>
        <v>50770</v>
      </c>
      <c r="AA2" s="62">
        <f xml:space="preserve"> Time!AA$23</f>
        <v>51135</v>
      </c>
      <c r="AB2" s="62">
        <f xml:space="preserve"> Time!AB$23</f>
        <v>51501</v>
      </c>
      <c r="AC2" s="62">
        <f xml:space="preserve"> Time!AC$23</f>
        <v>51866</v>
      </c>
      <c r="AD2" s="62">
        <f xml:space="preserve"> Time!AD$23</f>
        <v>52231</v>
      </c>
      <c r="AE2" s="62">
        <f xml:space="preserve"> Time!AE$23</f>
        <v>52596</v>
      </c>
      <c r="AF2" s="62">
        <f xml:space="preserve"> Time!AF$23</f>
        <v>52962</v>
      </c>
      <c r="AG2" s="62">
        <f xml:space="preserve"> Time!AG$23</f>
        <v>53327</v>
      </c>
      <c r="AH2" s="62">
        <f xml:space="preserve"> Time!AH$23</f>
        <v>53692</v>
      </c>
      <c r="AI2" s="62">
        <f xml:space="preserve"> Time!AI$23</f>
        <v>54057</v>
      </c>
      <c r="AJ2" s="62">
        <f xml:space="preserve"> Time!AJ$23</f>
        <v>54423</v>
      </c>
      <c r="AK2" s="62">
        <f xml:space="preserve"> Time!AK$23</f>
        <v>54788</v>
      </c>
      <c r="AL2" s="62">
        <f xml:space="preserve"> Time!AL$23</f>
        <v>55153</v>
      </c>
      <c r="AM2" s="62">
        <f xml:space="preserve"> Time!AM$23</f>
        <v>55518</v>
      </c>
      <c r="AN2" s="62">
        <f xml:space="preserve"> Time!AN$23</f>
        <v>55884</v>
      </c>
      <c r="AO2" s="62">
        <f xml:space="preserve"> Time!AO$23</f>
        <v>56249</v>
      </c>
      <c r="AP2" s="62">
        <f xml:space="preserve"> Time!AP$23</f>
        <v>56614</v>
      </c>
      <c r="AQ2" s="62">
        <f xml:space="preserve"> Time!AQ$23</f>
        <v>56979</v>
      </c>
      <c r="AR2" s="62">
        <f xml:space="preserve"> Time!AR$23</f>
        <v>57345</v>
      </c>
      <c r="AS2" s="62">
        <f xml:space="preserve"> Time!AS$23</f>
        <v>57710</v>
      </c>
      <c r="AT2" s="62">
        <f xml:space="preserve"> Time!AT$23</f>
        <v>58075</v>
      </c>
      <c r="AU2" s="62">
        <f xml:space="preserve"> Time!AU$23</f>
        <v>58440</v>
      </c>
      <c r="AV2" s="62">
        <f xml:space="preserve"> Time!AV$23</f>
        <v>58806</v>
      </c>
      <c r="AW2" s="62">
        <f xml:space="preserve"> Time!AW$23</f>
        <v>59171</v>
      </c>
      <c r="AX2" s="62">
        <f xml:space="preserve"> Time!AX$23</f>
        <v>59536</v>
      </c>
      <c r="AY2" s="62">
        <f xml:space="preserve"> Time!AY$23</f>
        <v>59901</v>
      </c>
      <c r="AZ2" s="62">
        <f xml:space="preserve"> Time!AZ$23</f>
        <v>60267</v>
      </c>
      <c r="BA2" s="62">
        <f xml:space="preserve"> Time!BA$23</f>
        <v>60632</v>
      </c>
      <c r="BB2" s="62">
        <f xml:space="preserve"> Time!BB$23</f>
        <v>60997</v>
      </c>
      <c r="BC2" s="62">
        <f xml:space="preserve"> Time!BC$23</f>
        <v>61362</v>
      </c>
      <c r="BD2" s="62">
        <f xml:space="preserve"> Time!BD$23</f>
        <v>61728</v>
      </c>
      <c r="BE2" s="62">
        <f xml:space="preserve"> Time!BE$23</f>
        <v>62093</v>
      </c>
      <c r="BF2" s="62">
        <f xml:space="preserve"> Time!BF$23</f>
        <v>62458</v>
      </c>
      <c r="BG2" s="62">
        <f xml:space="preserve"> Time!BG$23</f>
        <v>62823</v>
      </c>
      <c r="BH2" s="62">
        <f xml:space="preserve"> Time!BH$23</f>
        <v>63189</v>
      </c>
      <c r="BI2" s="62">
        <f xml:space="preserve"> Time!BI$23</f>
        <v>63554</v>
      </c>
      <c r="BJ2" s="62">
        <f xml:space="preserve"> Time!BJ$23</f>
        <v>63919</v>
      </c>
      <c r="BK2" s="62">
        <f xml:space="preserve"> Time!BK$23</f>
        <v>64284</v>
      </c>
      <c r="BL2" s="62">
        <f xml:space="preserve"> Time!BL$23</f>
        <v>64650</v>
      </c>
      <c r="BM2" s="62">
        <f xml:space="preserve"> Time!BM$23</f>
        <v>65015</v>
      </c>
      <c r="BN2" s="62">
        <f xml:space="preserve"> Time!BN$23</f>
        <v>65380</v>
      </c>
      <c r="BO2" s="62">
        <f xml:space="preserve"> Time!BO$23</f>
        <v>65745</v>
      </c>
      <c r="BP2" s="62">
        <f xml:space="preserve"> Time!BP$23</f>
        <v>66111</v>
      </c>
      <c r="BQ2" s="62">
        <f xml:space="preserve"> Time!BQ$23</f>
        <v>66476</v>
      </c>
      <c r="BR2" s="62">
        <f xml:space="preserve"> Time!BR$23</f>
        <v>66841</v>
      </c>
      <c r="BS2" s="62">
        <f xml:space="preserve"> Time!BS$23</f>
        <v>67206</v>
      </c>
      <c r="BT2" s="62">
        <f xml:space="preserve"> Time!BT$23</f>
        <v>67572</v>
      </c>
      <c r="BU2" s="62">
        <f xml:space="preserve"> Time!BU$23</f>
        <v>67937</v>
      </c>
      <c r="BV2" s="62">
        <f xml:space="preserve"> Time!BV$23</f>
        <v>68302</v>
      </c>
      <c r="BW2" s="62">
        <f xml:space="preserve"> Time!BW$23</f>
        <v>68667</v>
      </c>
      <c r="BX2" s="62">
        <f xml:space="preserve"> Time!BX$23</f>
        <v>69033</v>
      </c>
      <c r="BY2" s="62">
        <f xml:space="preserve"> Time!BY$23</f>
        <v>69398</v>
      </c>
      <c r="BZ2" s="62">
        <f xml:space="preserve"> Time!BZ$23</f>
        <v>69763</v>
      </c>
      <c r="CA2" s="62">
        <f xml:space="preserve"> Time!CA$23</f>
        <v>70128</v>
      </c>
    </row>
    <row r="3" spans="1:79">
      <c r="E3" s="4" t="str">
        <f xml:space="preserve"> Time!E$136</f>
        <v>Timeline label</v>
      </c>
      <c r="F3" s="104">
        <f xml:space="preserve"> Track!$J$2</f>
        <v>0</v>
      </c>
      <c r="G3" s="107" t="s">
        <v>32</v>
      </c>
      <c r="J3" s="203" t="str">
        <f xml:space="preserve"> Time!J$136</f>
        <v>FEL</v>
      </c>
      <c r="K3" s="203" t="str">
        <f xml:space="preserve"> Time!K$136</f>
        <v>FEL</v>
      </c>
      <c r="L3" s="203" t="str">
        <f xml:space="preserve"> Time!L$136</f>
        <v>FEL</v>
      </c>
      <c r="M3" s="203" t="str">
        <f xml:space="preserve"> Time!M$136</f>
        <v>FEL</v>
      </c>
      <c r="N3" s="203" t="str">
        <f xml:space="preserve"> Time!N$136</f>
        <v>FEL</v>
      </c>
      <c r="O3" s="203" t="str">
        <f xml:space="preserve"> Time!O$136</f>
        <v>EPC</v>
      </c>
      <c r="P3" s="203" t="str">
        <f xml:space="preserve"> Time!P$136</f>
        <v>EPC</v>
      </c>
      <c r="Q3" s="203" t="str">
        <f xml:space="preserve"> Time!Q$136</f>
        <v>EPC</v>
      </c>
      <c r="R3" s="203" t="str">
        <f xml:space="preserve"> Time!R$136</f>
        <v>Operations</v>
      </c>
      <c r="S3" s="203" t="str">
        <f xml:space="preserve"> Time!S$136</f>
        <v>Operations</v>
      </c>
      <c r="T3" s="203" t="str">
        <f xml:space="preserve"> Time!T$136</f>
        <v>Operations</v>
      </c>
      <c r="U3" s="203" t="str">
        <f xml:space="preserve"> Time!U$136</f>
        <v>Operations</v>
      </c>
      <c r="V3" s="203" t="str">
        <f xml:space="preserve"> Time!V$136</f>
        <v>Operations</v>
      </c>
      <c r="W3" s="203" t="str">
        <f xml:space="preserve"> Time!W$136</f>
        <v>Operations</v>
      </c>
      <c r="X3" s="203" t="str">
        <f xml:space="preserve"> Time!X$136</f>
        <v>Operations</v>
      </c>
      <c r="Y3" s="203" t="str">
        <f xml:space="preserve"> Time!Y$136</f>
        <v>Operations</v>
      </c>
      <c r="Z3" s="203" t="str">
        <f xml:space="preserve"> Time!Z$136</f>
        <v>Operations</v>
      </c>
      <c r="AA3" s="203" t="str">
        <f xml:space="preserve"> Time!AA$136</f>
        <v>Operations</v>
      </c>
      <c r="AB3" s="203" t="str">
        <f xml:space="preserve"> Time!AB$136</f>
        <v>Operations</v>
      </c>
      <c r="AC3" s="203" t="str">
        <f xml:space="preserve"> Time!AC$136</f>
        <v>Operations</v>
      </c>
      <c r="AD3" s="203" t="str">
        <f xml:space="preserve"> Time!AD$136</f>
        <v>Operations</v>
      </c>
      <c r="AE3" s="203" t="str">
        <f xml:space="preserve"> Time!AE$136</f>
        <v>Operations</v>
      </c>
      <c r="AF3" s="203" t="str">
        <f xml:space="preserve"> Time!AF$136</f>
        <v>Operations</v>
      </c>
      <c r="AG3" s="203" t="str">
        <f xml:space="preserve"> Time!AG$136</f>
        <v>Operations</v>
      </c>
      <c r="AH3" s="203" t="str">
        <f xml:space="preserve"> Time!AH$136</f>
        <v>Operations</v>
      </c>
      <c r="AI3" s="203" t="str">
        <f xml:space="preserve"> Time!AI$136</f>
        <v>Operations</v>
      </c>
      <c r="AJ3" s="203" t="str">
        <f xml:space="preserve"> Time!AJ$136</f>
        <v>Operations</v>
      </c>
      <c r="AK3" s="203" t="str">
        <f xml:space="preserve"> Time!AK$136</f>
        <v>Operations</v>
      </c>
      <c r="AL3" s="203" t="str">
        <f xml:space="preserve"> Time!AL$136</f>
        <v>Post-Frcst</v>
      </c>
      <c r="AM3" s="203" t="str">
        <f xml:space="preserve"> Time!AM$136</f>
        <v>Post-Frcst</v>
      </c>
      <c r="AN3" s="203" t="str">
        <f xml:space="preserve"> Time!AN$136</f>
        <v>Post-Frcst</v>
      </c>
      <c r="AO3" s="203" t="str">
        <f xml:space="preserve"> Time!AO$136</f>
        <v>Post-Frcst</v>
      </c>
      <c r="AP3" s="203" t="str">
        <f xml:space="preserve"> Time!AP$136</f>
        <v>Post-Frcst</v>
      </c>
      <c r="AQ3" s="203" t="str">
        <f xml:space="preserve"> Time!AQ$136</f>
        <v>Post-Frcst</v>
      </c>
      <c r="AR3" s="203" t="str">
        <f xml:space="preserve"> Time!AR$136</f>
        <v>Post-Frcst</v>
      </c>
      <c r="AS3" s="203" t="str">
        <f xml:space="preserve"> Time!AS$136</f>
        <v>Post-Frcst</v>
      </c>
      <c r="AT3" s="203" t="str">
        <f xml:space="preserve"> Time!AT$136</f>
        <v>Post-Frcst</v>
      </c>
      <c r="AU3" s="203" t="str">
        <f xml:space="preserve"> Time!AU$136</f>
        <v>Post-Frcst</v>
      </c>
      <c r="AV3" s="203" t="str">
        <f xml:space="preserve"> Time!AV$136</f>
        <v>Post-Frcst</v>
      </c>
      <c r="AW3" s="203" t="str">
        <f xml:space="preserve"> Time!AW$136</f>
        <v>Post-Frcst</v>
      </c>
      <c r="AX3" s="203" t="str">
        <f xml:space="preserve"> Time!AX$136</f>
        <v>Post-Frcst</v>
      </c>
      <c r="AY3" s="203" t="str">
        <f xml:space="preserve"> Time!AY$136</f>
        <v>Post-Frcst</v>
      </c>
      <c r="AZ3" s="203" t="str">
        <f xml:space="preserve"> Time!AZ$136</f>
        <v>Post-Frcst</v>
      </c>
      <c r="BA3" s="203" t="str">
        <f xml:space="preserve"> Time!BA$136</f>
        <v>Post-Frcst</v>
      </c>
      <c r="BB3" s="203" t="str">
        <f xml:space="preserve"> Time!BB$136</f>
        <v>Post-Frcst</v>
      </c>
      <c r="BC3" s="203" t="str">
        <f xml:space="preserve"> Time!BC$136</f>
        <v>Post-Frcst</v>
      </c>
      <c r="BD3" s="203" t="str">
        <f xml:space="preserve"> Time!BD$136</f>
        <v>Post-Frcst</v>
      </c>
      <c r="BE3" s="203" t="str">
        <f xml:space="preserve"> Time!BE$136</f>
        <v>Post-Frcst</v>
      </c>
      <c r="BF3" s="203" t="str">
        <f xml:space="preserve"> Time!BF$136</f>
        <v>Post-Frcst</v>
      </c>
      <c r="BG3" s="203" t="str">
        <f xml:space="preserve"> Time!BG$136</f>
        <v>Post-Frcst</v>
      </c>
      <c r="BH3" s="203" t="str">
        <f xml:space="preserve"> Time!BH$136</f>
        <v>Post-Frcst</v>
      </c>
      <c r="BI3" s="203" t="str">
        <f xml:space="preserve"> Time!BI$136</f>
        <v>Post-Frcst</v>
      </c>
      <c r="BJ3" s="203" t="str">
        <f xml:space="preserve"> Time!BJ$136</f>
        <v>Post-Frcst</v>
      </c>
      <c r="BK3" s="203" t="str">
        <f xml:space="preserve"> Time!BK$136</f>
        <v>Post-Frcst</v>
      </c>
      <c r="BL3" s="203" t="str">
        <f xml:space="preserve"> Time!BL$136</f>
        <v>Post-Frcst</v>
      </c>
      <c r="BM3" s="203" t="str">
        <f xml:space="preserve"> Time!BM$136</f>
        <v>Post-Frcst</v>
      </c>
      <c r="BN3" s="203" t="str">
        <f xml:space="preserve"> Time!BN$136</f>
        <v>Post-Frcst</v>
      </c>
      <c r="BO3" s="203" t="str">
        <f xml:space="preserve"> Time!BO$136</f>
        <v>Post-Frcst</v>
      </c>
      <c r="BP3" s="203" t="str">
        <f xml:space="preserve"> Time!BP$136</f>
        <v>Post-Frcst</v>
      </c>
      <c r="BQ3" s="203" t="str">
        <f xml:space="preserve"> Time!BQ$136</f>
        <v>Post-Frcst</v>
      </c>
      <c r="BR3" s="203" t="str">
        <f xml:space="preserve"> Time!BR$136</f>
        <v>Post-Frcst</v>
      </c>
      <c r="BS3" s="203" t="str">
        <f xml:space="preserve"> Time!BS$136</f>
        <v>Post-Frcst</v>
      </c>
      <c r="BT3" s="203" t="str">
        <f xml:space="preserve"> Time!BT$136</f>
        <v>Post-Frcst</v>
      </c>
      <c r="BU3" s="203" t="str">
        <f xml:space="preserve"> Time!BU$136</f>
        <v>Post-Frcst</v>
      </c>
      <c r="BV3" s="203" t="str">
        <f xml:space="preserve"> Time!BV$136</f>
        <v>Post-Frcst</v>
      </c>
      <c r="BW3" s="203" t="str">
        <f xml:space="preserve"> Time!BW$136</f>
        <v>Post-Frcst</v>
      </c>
      <c r="BX3" s="203" t="str">
        <f xml:space="preserve"> Time!BX$136</f>
        <v>Post-Frcst</v>
      </c>
      <c r="BY3" s="203" t="str">
        <f xml:space="preserve"> Time!BY$136</f>
        <v>Post-Frcst</v>
      </c>
      <c r="BZ3" s="203" t="str">
        <f xml:space="preserve"> Time!BZ$136</f>
        <v>Post-Frcst</v>
      </c>
      <c r="CA3" s="203" t="str">
        <f xml:space="preserve"> Time!CA$136</f>
        <v>Post-Frcst</v>
      </c>
    </row>
    <row r="4" spans="1:79">
      <c r="E4" s="4" t="str">
        <f xml:space="preserve"> Time!E$33</f>
        <v>Financial year ending</v>
      </c>
      <c r="F4" s="104">
        <f xml:space="preserve"> Check!$F$32</f>
        <v>0</v>
      </c>
      <c r="G4" s="107" t="s">
        <v>31</v>
      </c>
      <c r="J4" s="92">
        <f xml:space="preserve"> Time!J$33</f>
        <v>2022</v>
      </c>
      <c r="K4" s="92">
        <f xml:space="preserve"> Time!K$33</f>
        <v>2023</v>
      </c>
      <c r="L4" s="92">
        <f xml:space="preserve"> Time!L$33</f>
        <v>2024</v>
      </c>
      <c r="M4" s="92">
        <f xml:space="preserve"> Time!M$33</f>
        <v>2025</v>
      </c>
      <c r="N4" s="92">
        <f xml:space="preserve"> Time!N$33</f>
        <v>2026</v>
      </c>
      <c r="O4" s="92">
        <f xml:space="preserve"> Time!O$33</f>
        <v>2027</v>
      </c>
      <c r="P4" s="92">
        <f xml:space="preserve"> Time!P$33</f>
        <v>2028</v>
      </c>
      <c r="Q4" s="92">
        <f xml:space="preserve"> Time!Q$33</f>
        <v>2029</v>
      </c>
      <c r="R4" s="92">
        <f xml:space="preserve"> Time!R$33</f>
        <v>2030</v>
      </c>
      <c r="S4" s="92">
        <f xml:space="preserve"> Time!S$33</f>
        <v>2031</v>
      </c>
      <c r="T4" s="92">
        <f xml:space="preserve"> Time!T$33</f>
        <v>2032</v>
      </c>
      <c r="U4" s="92">
        <f xml:space="preserve"> Time!U$33</f>
        <v>2033</v>
      </c>
      <c r="V4" s="92">
        <f xml:space="preserve"> Time!V$33</f>
        <v>2034</v>
      </c>
      <c r="W4" s="92">
        <f xml:space="preserve"> Time!W$33</f>
        <v>2035</v>
      </c>
      <c r="X4" s="92">
        <f xml:space="preserve"> Time!X$33</f>
        <v>2036</v>
      </c>
      <c r="Y4" s="92">
        <f xml:space="preserve"> Time!Y$33</f>
        <v>2037</v>
      </c>
      <c r="Z4" s="92">
        <f xml:space="preserve"> Time!Z$33</f>
        <v>2038</v>
      </c>
      <c r="AA4" s="92">
        <f xml:space="preserve"> Time!AA$33</f>
        <v>2039</v>
      </c>
      <c r="AB4" s="92">
        <f xml:space="preserve"> Time!AB$33</f>
        <v>2040</v>
      </c>
      <c r="AC4" s="92">
        <f xml:space="preserve"> Time!AC$33</f>
        <v>2041</v>
      </c>
      <c r="AD4" s="92">
        <f xml:space="preserve"> Time!AD$33</f>
        <v>2042</v>
      </c>
      <c r="AE4" s="92">
        <f xml:space="preserve"> Time!AE$33</f>
        <v>2043</v>
      </c>
      <c r="AF4" s="92">
        <f xml:space="preserve"> Time!AF$33</f>
        <v>2044</v>
      </c>
      <c r="AG4" s="92">
        <f xml:space="preserve"> Time!AG$33</f>
        <v>2045</v>
      </c>
      <c r="AH4" s="92">
        <f xml:space="preserve"> Time!AH$33</f>
        <v>2046</v>
      </c>
      <c r="AI4" s="92">
        <f xml:space="preserve"> Time!AI$33</f>
        <v>2047</v>
      </c>
      <c r="AJ4" s="92">
        <f xml:space="preserve"> Time!AJ$33</f>
        <v>2048</v>
      </c>
      <c r="AK4" s="92">
        <f xml:space="preserve"> Time!AK$33</f>
        <v>2049</v>
      </c>
      <c r="AL4" s="92">
        <f xml:space="preserve"> Time!AL$33</f>
        <v>2050</v>
      </c>
      <c r="AM4" s="92">
        <f xml:space="preserve"> Time!AM$33</f>
        <v>2051</v>
      </c>
      <c r="AN4" s="92">
        <f xml:space="preserve"> Time!AN$33</f>
        <v>2052</v>
      </c>
      <c r="AO4" s="92">
        <f xml:space="preserve"> Time!AO$33</f>
        <v>2053</v>
      </c>
      <c r="AP4" s="92">
        <f xml:space="preserve"> Time!AP$33</f>
        <v>2054</v>
      </c>
      <c r="AQ4" s="92">
        <f xml:space="preserve"> Time!AQ$33</f>
        <v>2055</v>
      </c>
      <c r="AR4" s="92">
        <f xml:space="preserve"> Time!AR$33</f>
        <v>2056</v>
      </c>
      <c r="AS4" s="92">
        <f xml:space="preserve"> Time!AS$33</f>
        <v>2057</v>
      </c>
      <c r="AT4" s="92">
        <f xml:space="preserve"> Time!AT$33</f>
        <v>2058</v>
      </c>
      <c r="AU4" s="92">
        <f xml:space="preserve"> Time!AU$33</f>
        <v>2059</v>
      </c>
      <c r="AV4" s="92">
        <f xml:space="preserve"> Time!AV$33</f>
        <v>2060</v>
      </c>
      <c r="AW4" s="92">
        <f xml:space="preserve"> Time!AW$33</f>
        <v>2061</v>
      </c>
      <c r="AX4" s="92">
        <f xml:space="preserve"> Time!AX$33</f>
        <v>2062</v>
      </c>
      <c r="AY4" s="92">
        <f xml:space="preserve"> Time!AY$33</f>
        <v>2063</v>
      </c>
      <c r="AZ4" s="92">
        <f xml:space="preserve"> Time!AZ$33</f>
        <v>2064</v>
      </c>
      <c r="BA4" s="92">
        <f xml:space="preserve"> Time!BA$33</f>
        <v>2065</v>
      </c>
      <c r="BB4" s="92">
        <f xml:space="preserve"> Time!BB$33</f>
        <v>2066</v>
      </c>
      <c r="BC4" s="92">
        <f xml:space="preserve"> Time!BC$33</f>
        <v>2067</v>
      </c>
      <c r="BD4" s="92">
        <f xml:space="preserve"> Time!BD$33</f>
        <v>2068</v>
      </c>
      <c r="BE4" s="92">
        <f xml:space="preserve"> Time!BE$33</f>
        <v>2069</v>
      </c>
      <c r="BF4" s="92">
        <f xml:space="preserve"> Time!BF$33</f>
        <v>2070</v>
      </c>
      <c r="BG4" s="92">
        <f xml:space="preserve"> Time!BG$33</f>
        <v>2071</v>
      </c>
      <c r="BH4" s="92">
        <f xml:space="preserve"> Time!BH$33</f>
        <v>2072</v>
      </c>
      <c r="BI4" s="92">
        <f xml:space="preserve"> Time!BI$33</f>
        <v>2073</v>
      </c>
      <c r="BJ4" s="92">
        <f xml:space="preserve"> Time!BJ$33</f>
        <v>2074</v>
      </c>
      <c r="BK4" s="92">
        <f xml:space="preserve"> Time!BK$33</f>
        <v>2075</v>
      </c>
      <c r="BL4" s="92">
        <f xml:space="preserve"> Time!BL$33</f>
        <v>2076</v>
      </c>
      <c r="BM4" s="92">
        <f xml:space="preserve"> Time!BM$33</f>
        <v>2077</v>
      </c>
      <c r="BN4" s="92">
        <f xml:space="preserve"> Time!BN$33</f>
        <v>2078</v>
      </c>
      <c r="BO4" s="92">
        <f xml:space="preserve"> Time!BO$33</f>
        <v>2079</v>
      </c>
      <c r="BP4" s="92">
        <f xml:space="preserve"> Time!BP$33</f>
        <v>2080</v>
      </c>
      <c r="BQ4" s="92">
        <f xml:space="preserve"> Time!BQ$33</f>
        <v>2081</v>
      </c>
      <c r="BR4" s="92">
        <f xml:space="preserve"> Time!BR$33</f>
        <v>2082</v>
      </c>
      <c r="BS4" s="92">
        <f xml:space="preserve"> Time!BS$33</f>
        <v>2083</v>
      </c>
      <c r="BT4" s="92">
        <f xml:space="preserve"> Time!BT$33</f>
        <v>2084</v>
      </c>
      <c r="BU4" s="92">
        <f xml:space="preserve"> Time!BU$33</f>
        <v>2085</v>
      </c>
      <c r="BV4" s="92">
        <f xml:space="preserve"> Time!BV$33</f>
        <v>2086</v>
      </c>
      <c r="BW4" s="92">
        <f xml:space="preserve"> Time!BW$33</f>
        <v>2087</v>
      </c>
      <c r="BX4" s="92">
        <f xml:space="preserve"> Time!BX$33</f>
        <v>2088</v>
      </c>
      <c r="BY4" s="92">
        <f xml:space="preserve"> Time!BY$33</f>
        <v>2089</v>
      </c>
      <c r="BZ4" s="92">
        <f xml:space="preserve"> Time!BZ$33</f>
        <v>2090</v>
      </c>
      <c r="CA4" s="92">
        <f xml:space="preserve"> Time!CA$33</f>
        <v>2091</v>
      </c>
    </row>
    <row r="5" spans="1:79">
      <c r="E5" s="4" t="str">
        <f xml:space="preserve"> Time!E$10</f>
        <v>Model column counter</v>
      </c>
      <c r="F5" s="9" t="s">
        <v>25</v>
      </c>
      <c r="G5" s="9" t="s">
        <v>23</v>
      </c>
      <c r="H5" s="9" t="s">
        <v>24</v>
      </c>
      <c r="J5" s="4">
        <f xml:space="preserve"> Time!J$10</f>
        <v>1</v>
      </c>
      <c r="K5" s="4">
        <f xml:space="preserve"> Time!K$10</f>
        <v>2</v>
      </c>
      <c r="L5" s="4">
        <f xml:space="preserve"> Time!L$10</f>
        <v>3</v>
      </c>
      <c r="M5" s="4">
        <f xml:space="preserve"> Time!M$10</f>
        <v>4</v>
      </c>
      <c r="N5" s="4">
        <f xml:space="preserve"> Time!N$10</f>
        <v>5</v>
      </c>
      <c r="O5" s="4">
        <f xml:space="preserve"> Time!O$10</f>
        <v>6</v>
      </c>
      <c r="P5" s="4">
        <f xml:space="preserve"> Time!P$10</f>
        <v>7</v>
      </c>
      <c r="Q5" s="4">
        <f xml:space="preserve"> Time!Q$10</f>
        <v>8</v>
      </c>
      <c r="R5" s="4">
        <f xml:space="preserve"> Time!R$10</f>
        <v>9</v>
      </c>
      <c r="S5" s="4">
        <f xml:space="preserve"> Time!S$10</f>
        <v>10</v>
      </c>
      <c r="T5" s="4">
        <f xml:space="preserve"> Time!T$10</f>
        <v>11</v>
      </c>
      <c r="U5" s="4">
        <f xml:space="preserve"> Time!U$10</f>
        <v>12</v>
      </c>
      <c r="V5" s="4">
        <f xml:space="preserve"> Time!V$10</f>
        <v>13</v>
      </c>
      <c r="W5" s="4">
        <f xml:space="preserve"> Time!W$10</f>
        <v>14</v>
      </c>
      <c r="X5" s="4">
        <f xml:space="preserve"> Time!X$10</f>
        <v>15</v>
      </c>
      <c r="Y5" s="4">
        <f xml:space="preserve"> Time!Y$10</f>
        <v>16</v>
      </c>
      <c r="Z5" s="4">
        <f xml:space="preserve"> Time!Z$10</f>
        <v>17</v>
      </c>
      <c r="AA5" s="4">
        <f xml:space="preserve"> Time!AA$10</f>
        <v>18</v>
      </c>
      <c r="AB5" s="4">
        <f xml:space="preserve"> Time!AB$10</f>
        <v>19</v>
      </c>
      <c r="AC5" s="4">
        <f xml:space="preserve"> Time!AC$10</f>
        <v>20</v>
      </c>
      <c r="AD5" s="4">
        <f xml:space="preserve"> Time!AD$10</f>
        <v>21</v>
      </c>
      <c r="AE5" s="4">
        <f xml:space="preserve"> Time!AE$10</f>
        <v>22</v>
      </c>
      <c r="AF5" s="4">
        <f xml:space="preserve"> Time!AF$10</f>
        <v>23</v>
      </c>
      <c r="AG5" s="4">
        <f xml:space="preserve"> Time!AG$10</f>
        <v>24</v>
      </c>
      <c r="AH5" s="4">
        <f xml:space="preserve"> Time!AH$10</f>
        <v>25</v>
      </c>
      <c r="AI5" s="4">
        <f xml:space="preserve"> Time!AI$10</f>
        <v>26</v>
      </c>
      <c r="AJ5" s="4">
        <f xml:space="preserve"> Time!AJ$10</f>
        <v>27</v>
      </c>
      <c r="AK5" s="4">
        <f xml:space="preserve"> Time!AK$10</f>
        <v>28</v>
      </c>
      <c r="AL5" s="4">
        <f xml:space="preserve"> Time!AL$10</f>
        <v>29</v>
      </c>
      <c r="AM5" s="4">
        <f xml:space="preserve"> Time!AM$10</f>
        <v>30</v>
      </c>
      <c r="AN5" s="4">
        <f xml:space="preserve"> Time!AN$10</f>
        <v>31</v>
      </c>
      <c r="AO5" s="4">
        <f xml:space="preserve"> Time!AO$10</f>
        <v>32</v>
      </c>
      <c r="AP5" s="4">
        <f xml:space="preserve"> Time!AP$10</f>
        <v>33</v>
      </c>
      <c r="AQ5" s="4">
        <f xml:space="preserve"> Time!AQ$10</f>
        <v>34</v>
      </c>
      <c r="AR5" s="4">
        <f xml:space="preserve"> Time!AR$10</f>
        <v>35</v>
      </c>
      <c r="AS5" s="4">
        <f xml:space="preserve"> Time!AS$10</f>
        <v>36</v>
      </c>
      <c r="AT5" s="4">
        <f xml:space="preserve"> Time!AT$10</f>
        <v>37</v>
      </c>
      <c r="AU5" s="4">
        <f xml:space="preserve"> Time!AU$10</f>
        <v>38</v>
      </c>
      <c r="AV5" s="4">
        <f xml:space="preserve"> Time!AV$10</f>
        <v>39</v>
      </c>
      <c r="AW5" s="4">
        <f xml:space="preserve"> Time!AW$10</f>
        <v>40</v>
      </c>
      <c r="AX5" s="4">
        <f xml:space="preserve"> Time!AX$10</f>
        <v>41</v>
      </c>
      <c r="AY5" s="4">
        <f xml:space="preserve"> Time!AY$10</f>
        <v>42</v>
      </c>
      <c r="AZ5" s="4">
        <f xml:space="preserve"> Time!AZ$10</f>
        <v>43</v>
      </c>
      <c r="BA5" s="4">
        <f xml:space="preserve"> Time!BA$10</f>
        <v>44</v>
      </c>
      <c r="BB5" s="4">
        <f xml:space="preserve"> Time!BB$10</f>
        <v>45</v>
      </c>
      <c r="BC5" s="4">
        <f xml:space="preserve"> Time!BC$10</f>
        <v>46</v>
      </c>
      <c r="BD5" s="4">
        <f xml:space="preserve"> Time!BD$10</f>
        <v>47</v>
      </c>
      <c r="BE5" s="4">
        <f xml:space="preserve"> Time!BE$10</f>
        <v>48</v>
      </c>
      <c r="BF5" s="4">
        <f xml:space="preserve"> Time!BF$10</f>
        <v>49</v>
      </c>
      <c r="BG5" s="4">
        <f xml:space="preserve"> Time!BG$10</f>
        <v>50</v>
      </c>
      <c r="BH5" s="4">
        <f xml:space="preserve"> Time!BH$10</f>
        <v>51</v>
      </c>
      <c r="BI5" s="4">
        <f xml:space="preserve"> Time!BI$10</f>
        <v>52</v>
      </c>
      <c r="BJ5" s="4">
        <f xml:space="preserve"> Time!BJ$10</f>
        <v>53</v>
      </c>
      <c r="BK5" s="4">
        <f xml:space="preserve"> Time!BK$10</f>
        <v>54</v>
      </c>
      <c r="BL5" s="4">
        <f xml:space="preserve"> Time!BL$10</f>
        <v>55</v>
      </c>
      <c r="BM5" s="4">
        <f xml:space="preserve"> Time!BM$10</f>
        <v>56</v>
      </c>
      <c r="BN5" s="4">
        <f xml:space="preserve"> Time!BN$10</f>
        <v>57</v>
      </c>
      <c r="BO5" s="4">
        <f xml:space="preserve"> Time!BO$10</f>
        <v>58</v>
      </c>
      <c r="BP5" s="4">
        <f xml:space="preserve"> Time!BP$10</f>
        <v>59</v>
      </c>
      <c r="BQ5" s="4">
        <f xml:space="preserve"> Time!BQ$10</f>
        <v>60</v>
      </c>
      <c r="BR5" s="4">
        <f xml:space="preserve"> Time!BR$10</f>
        <v>61</v>
      </c>
      <c r="BS5" s="4">
        <f xml:space="preserve"> Time!BS$10</f>
        <v>62</v>
      </c>
      <c r="BT5" s="4">
        <f xml:space="preserve"> Time!BT$10</f>
        <v>63</v>
      </c>
      <c r="BU5" s="4">
        <f xml:space="preserve"> Time!BU$10</f>
        <v>64</v>
      </c>
      <c r="BV5" s="4">
        <f xml:space="preserve"> Time!BV$10</f>
        <v>65</v>
      </c>
      <c r="BW5" s="4">
        <f xml:space="preserve"> Time!BW$10</f>
        <v>66</v>
      </c>
      <c r="BX5" s="4">
        <f xml:space="preserve"> Time!BX$10</f>
        <v>67</v>
      </c>
      <c r="BY5" s="4">
        <f xml:space="preserve"> Time!BY$10</f>
        <v>68</v>
      </c>
      <c r="BZ5" s="4">
        <f xml:space="preserve"> Time!BZ$10</f>
        <v>69</v>
      </c>
      <c r="CA5" s="4">
        <f xml:space="preserve"> Time!CA$10</f>
        <v>70</v>
      </c>
    </row>
    <row r="6" spans="1:79">
      <c r="F6" s="9"/>
      <c r="G6" s="9"/>
      <c r="H6" s="9"/>
    </row>
    <row r="7" spans="1:79">
      <c r="A7" s="9" t="s">
        <v>283</v>
      </c>
      <c r="F7" s="9"/>
      <c r="G7" s="9"/>
      <c r="H7" s="9"/>
    </row>
    <row r="8" spans="1:79">
      <c r="F8" s="9"/>
      <c r="G8" s="9"/>
      <c r="H8" s="9"/>
    </row>
    <row r="9" spans="1:79" s="116" customFormat="1">
      <c r="B9" s="329"/>
      <c r="C9" s="115"/>
      <c r="D9" s="556"/>
      <c r="E9" s="228" t="str">
        <f xml:space="preserve"> Input!E$165</f>
        <v>Withholding tax on dividends</v>
      </c>
      <c r="F9" s="228">
        <f xml:space="preserve"> Input!F$165</f>
        <v>0</v>
      </c>
      <c r="G9" s="228" t="str">
        <f xml:space="preserve"> Input!G$165</f>
        <v>%</v>
      </c>
    </row>
    <row r="10" spans="1:79" s="46" customFormat="1">
      <c r="A10" s="1"/>
      <c r="B10" s="1"/>
      <c r="C10" s="51"/>
      <c r="D10" s="123"/>
      <c r="E10" s="338" t="str">
        <f xml:space="preserve"> Equity!E$48</f>
        <v>Pre withholding tax dividend</v>
      </c>
      <c r="F10" s="338">
        <f xml:space="preserve"> Equity!F$48</f>
        <v>0</v>
      </c>
      <c r="G10" s="338" t="str">
        <f xml:space="preserve"> Equity!G$48</f>
        <v>£ MM</v>
      </c>
      <c r="H10" s="338">
        <f xml:space="preserve"> Equity!H$48</f>
        <v>2223.210860245732</v>
      </c>
      <c r="I10" s="338">
        <f xml:space="preserve"> Equity!I$48</f>
        <v>0</v>
      </c>
      <c r="J10" s="338">
        <f xml:space="preserve"> Equity!J$48</f>
        <v>0</v>
      </c>
      <c r="K10" s="338">
        <f xml:space="preserve"> Equity!K$48</f>
        <v>0</v>
      </c>
      <c r="L10" s="338">
        <f xml:space="preserve"> Equity!L$48</f>
        <v>0</v>
      </c>
      <c r="M10" s="338">
        <f xml:space="preserve"> Equity!M$48</f>
        <v>0</v>
      </c>
      <c r="N10" s="338">
        <f xml:space="preserve"> Equity!N$48</f>
        <v>0</v>
      </c>
      <c r="O10" s="338">
        <f xml:space="preserve"> Equity!O$48</f>
        <v>0</v>
      </c>
      <c r="P10" s="338">
        <f xml:space="preserve"> Equity!P$48</f>
        <v>0</v>
      </c>
      <c r="Q10" s="338">
        <f xml:space="preserve"> Equity!Q$48</f>
        <v>0</v>
      </c>
      <c r="R10" s="338">
        <f xml:space="preserve"> Equity!R$48</f>
        <v>91.643234517458737</v>
      </c>
      <c r="S10" s="338">
        <f xml:space="preserve"> Equity!S$48</f>
        <v>92.344753358232509</v>
      </c>
      <c r="T10" s="338">
        <f xml:space="preserve"> Equity!T$48</f>
        <v>93.532106430161434</v>
      </c>
      <c r="U10" s="338">
        <f xml:space="preserve"> Equity!U$48</f>
        <v>94.035011268946818</v>
      </c>
      <c r="V10" s="338">
        <f xml:space="preserve"> Equity!V$48</f>
        <v>95.004932461803961</v>
      </c>
      <c r="W10" s="338">
        <f xml:space="preserve"> Equity!W$48</f>
        <v>96.047054877786096</v>
      </c>
      <c r="X10" s="338">
        <f xml:space="preserve"> Equity!X$48</f>
        <v>97.559492903557128</v>
      </c>
      <c r="Y10" s="338">
        <f xml:space="preserve"> Equity!Y$48</f>
        <v>139.27673894972568</v>
      </c>
      <c r="Z10" s="338">
        <f xml:space="preserve"> Equity!Z$48</f>
        <v>138.80302672480258</v>
      </c>
      <c r="AA10" s="338">
        <f xml:space="preserve"> Equity!AA$48</f>
        <v>138.37668572237175</v>
      </c>
      <c r="AB10" s="338">
        <f xml:space="preserve"> Equity!AB$48</f>
        <v>138.40294876319905</v>
      </c>
      <c r="AC10" s="338">
        <f xml:space="preserve"> Equity!AC$48</f>
        <v>111.5841009415484</v>
      </c>
      <c r="AD10" s="338">
        <f xml:space="preserve"> Equity!AD$48</f>
        <v>111.27329835077634</v>
      </c>
      <c r="AE10" s="338">
        <f xml:space="preserve"> Equity!AE$48</f>
        <v>110.99357601908149</v>
      </c>
      <c r="AF10" s="338">
        <f xml:space="preserve"> Equity!AF$48</f>
        <v>111.15179586357112</v>
      </c>
      <c r="AG10" s="338">
        <f xml:space="preserve"> Equity!AG$48</f>
        <v>110.51525083188329</v>
      </c>
      <c r="AH10" s="338">
        <f xml:space="preserve"> Equity!AH$48</f>
        <v>110.31133325207773</v>
      </c>
      <c r="AI10" s="338">
        <f xml:space="preserve"> Equity!AI$48</f>
        <v>110.12780743025274</v>
      </c>
      <c r="AJ10" s="338">
        <f xml:space="preserve"> Equity!AJ$48</f>
        <v>110.37260413362525</v>
      </c>
      <c r="AK10" s="338">
        <f xml:space="preserve"> Equity!AK$48</f>
        <v>121.85510744486976</v>
      </c>
      <c r="AL10" s="338">
        <f xml:space="preserve"> Equity!AL$48</f>
        <v>0</v>
      </c>
      <c r="AM10" s="338">
        <f xml:space="preserve"> Equity!AM$48</f>
        <v>0</v>
      </c>
      <c r="AN10" s="338">
        <f xml:space="preserve"> Equity!AN$48</f>
        <v>0</v>
      </c>
      <c r="AO10" s="338">
        <f xml:space="preserve"> Equity!AO$48</f>
        <v>0</v>
      </c>
      <c r="AP10" s="338">
        <f xml:space="preserve"> Equity!AP$48</f>
        <v>0</v>
      </c>
      <c r="AQ10" s="338">
        <f xml:space="preserve"> Equity!AQ$48</f>
        <v>0</v>
      </c>
      <c r="AR10" s="338">
        <f xml:space="preserve"> Equity!AR$48</f>
        <v>0</v>
      </c>
      <c r="AS10" s="338">
        <f xml:space="preserve"> Equity!AS$48</f>
        <v>0</v>
      </c>
      <c r="AT10" s="338">
        <f xml:space="preserve"> Equity!AT$48</f>
        <v>0</v>
      </c>
      <c r="AU10" s="338">
        <f xml:space="preserve"> Equity!AU$48</f>
        <v>0</v>
      </c>
      <c r="AV10" s="338">
        <f xml:space="preserve"> Equity!AV$48</f>
        <v>0</v>
      </c>
      <c r="AW10" s="338">
        <f xml:space="preserve"> Equity!AW$48</f>
        <v>0</v>
      </c>
      <c r="AX10" s="338">
        <f xml:space="preserve"> Equity!AX$48</f>
        <v>0</v>
      </c>
      <c r="AY10" s="338">
        <f xml:space="preserve"> Equity!AY$48</f>
        <v>0</v>
      </c>
      <c r="AZ10" s="338">
        <f xml:space="preserve"> Equity!AZ$48</f>
        <v>0</v>
      </c>
      <c r="BA10" s="338">
        <f xml:space="preserve"> Equity!BA$48</f>
        <v>0</v>
      </c>
      <c r="BB10" s="338">
        <f xml:space="preserve"> Equity!BB$48</f>
        <v>0</v>
      </c>
      <c r="BC10" s="338">
        <f xml:space="preserve"> Equity!BC$48</f>
        <v>0</v>
      </c>
      <c r="BD10" s="338">
        <f xml:space="preserve"> Equity!BD$48</f>
        <v>0</v>
      </c>
      <c r="BE10" s="338">
        <f xml:space="preserve"> Equity!BE$48</f>
        <v>0</v>
      </c>
      <c r="BF10" s="338">
        <f xml:space="preserve"> Equity!BF$48</f>
        <v>0</v>
      </c>
      <c r="BG10" s="338">
        <f xml:space="preserve"> Equity!BG$48</f>
        <v>0</v>
      </c>
      <c r="BH10" s="338">
        <f xml:space="preserve"> Equity!BH$48</f>
        <v>0</v>
      </c>
      <c r="BI10" s="338">
        <f xml:space="preserve"> Equity!BI$48</f>
        <v>0</v>
      </c>
      <c r="BJ10" s="338">
        <f xml:space="preserve"> Equity!BJ$48</f>
        <v>0</v>
      </c>
      <c r="BK10" s="338">
        <f xml:space="preserve"> Equity!BK$48</f>
        <v>0</v>
      </c>
      <c r="BL10" s="338">
        <f xml:space="preserve"> Equity!BL$48</f>
        <v>0</v>
      </c>
      <c r="BM10" s="338">
        <f xml:space="preserve"> Equity!BM$48</f>
        <v>0</v>
      </c>
      <c r="BN10" s="338">
        <f xml:space="preserve"> Equity!BN$48</f>
        <v>0</v>
      </c>
      <c r="BO10" s="338">
        <f xml:space="preserve"> Equity!BO$48</f>
        <v>0</v>
      </c>
      <c r="BP10" s="338">
        <f xml:space="preserve"> Equity!BP$48</f>
        <v>0</v>
      </c>
      <c r="BQ10" s="338">
        <f xml:space="preserve"> Equity!BQ$48</f>
        <v>0</v>
      </c>
      <c r="BR10" s="338">
        <f xml:space="preserve"> Equity!BR$48</f>
        <v>0</v>
      </c>
      <c r="BS10" s="338">
        <f xml:space="preserve"> Equity!BS$48</f>
        <v>0</v>
      </c>
      <c r="BT10" s="338">
        <f xml:space="preserve"> Equity!BT$48</f>
        <v>0</v>
      </c>
      <c r="BU10" s="338">
        <f xml:space="preserve"> Equity!BU$48</f>
        <v>0</v>
      </c>
      <c r="BV10" s="338">
        <f xml:space="preserve"> Equity!BV$48</f>
        <v>0</v>
      </c>
      <c r="BW10" s="338">
        <f xml:space="preserve"> Equity!BW$48</f>
        <v>0</v>
      </c>
      <c r="BX10" s="338">
        <f xml:space="preserve"> Equity!BX$48</f>
        <v>0</v>
      </c>
      <c r="BY10" s="338">
        <f xml:space="preserve"> Equity!BY$48</f>
        <v>0</v>
      </c>
      <c r="BZ10" s="338">
        <f xml:space="preserve"> Equity!BZ$48</f>
        <v>0</v>
      </c>
      <c r="CA10" s="338">
        <f xml:space="preserve"> Equity!CA$48</f>
        <v>0</v>
      </c>
    </row>
    <row r="11" spans="1:79" s="692" customFormat="1">
      <c r="B11" s="689"/>
      <c r="C11" s="684"/>
      <c r="D11" s="691"/>
      <c r="E11" s="692" t="s">
        <v>285</v>
      </c>
      <c r="G11" s="692" t="s">
        <v>560</v>
      </c>
      <c r="H11" s="692">
        <f xml:space="preserve"> SUM(J11:CA11)</f>
        <v>0</v>
      </c>
      <c r="J11" s="693">
        <f t="shared" ref="J11:AO11" si="0" xml:space="preserve"> $F9 * J10</f>
        <v>0</v>
      </c>
      <c r="K11" s="693">
        <f t="shared" si="0"/>
        <v>0</v>
      </c>
      <c r="L11" s="693">
        <f t="shared" si="0"/>
        <v>0</v>
      </c>
      <c r="M11" s="693">
        <f t="shared" si="0"/>
        <v>0</v>
      </c>
      <c r="N11" s="693">
        <f t="shared" si="0"/>
        <v>0</v>
      </c>
      <c r="O11" s="693">
        <f t="shared" si="0"/>
        <v>0</v>
      </c>
      <c r="P11" s="693">
        <f t="shared" si="0"/>
        <v>0</v>
      </c>
      <c r="Q11" s="693">
        <f t="shared" si="0"/>
        <v>0</v>
      </c>
      <c r="R11" s="693">
        <f t="shared" si="0"/>
        <v>0</v>
      </c>
      <c r="S11" s="693">
        <f t="shared" si="0"/>
        <v>0</v>
      </c>
      <c r="T11" s="693">
        <f t="shared" si="0"/>
        <v>0</v>
      </c>
      <c r="U11" s="693">
        <f t="shared" si="0"/>
        <v>0</v>
      </c>
      <c r="V11" s="693">
        <f t="shared" si="0"/>
        <v>0</v>
      </c>
      <c r="W11" s="693">
        <f t="shared" si="0"/>
        <v>0</v>
      </c>
      <c r="X11" s="693">
        <f t="shared" si="0"/>
        <v>0</v>
      </c>
      <c r="Y11" s="693">
        <f t="shared" si="0"/>
        <v>0</v>
      </c>
      <c r="Z11" s="693">
        <f t="shared" si="0"/>
        <v>0</v>
      </c>
      <c r="AA11" s="693">
        <f t="shared" si="0"/>
        <v>0</v>
      </c>
      <c r="AB11" s="693">
        <f t="shared" si="0"/>
        <v>0</v>
      </c>
      <c r="AC11" s="693">
        <f t="shared" si="0"/>
        <v>0</v>
      </c>
      <c r="AD11" s="693">
        <f t="shared" si="0"/>
        <v>0</v>
      </c>
      <c r="AE11" s="693">
        <f t="shared" si="0"/>
        <v>0</v>
      </c>
      <c r="AF11" s="693">
        <f t="shared" si="0"/>
        <v>0</v>
      </c>
      <c r="AG11" s="693">
        <f t="shared" si="0"/>
        <v>0</v>
      </c>
      <c r="AH11" s="693">
        <f t="shared" si="0"/>
        <v>0</v>
      </c>
      <c r="AI11" s="693">
        <f t="shared" si="0"/>
        <v>0</v>
      </c>
      <c r="AJ11" s="693">
        <f t="shared" si="0"/>
        <v>0</v>
      </c>
      <c r="AK11" s="693">
        <f t="shared" si="0"/>
        <v>0</v>
      </c>
      <c r="AL11" s="693">
        <f t="shared" si="0"/>
        <v>0</v>
      </c>
      <c r="AM11" s="693">
        <f t="shared" si="0"/>
        <v>0</v>
      </c>
      <c r="AN11" s="693">
        <f t="shared" si="0"/>
        <v>0</v>
      </c>
      <c r="AO11" s="693">
        <f t="shared" si="0"/>
        <v>0</v>
      </c>
      <c r="AP11" s="693">
        <f t="shared" ref="AP11:BU11" si="1" xml:space="preserve"> $F9 * AP10</f>
        <v>0</v>
      </c>
      <c r="AQ11" s="693">
        <f t="shared" si="1"/>
        <v>0</v>
      </c>
      <c r="AR11" s="693">
        <f t="shared" si="1"/>
        <v>0</v>
      </c>
      <c r="AS11" s="693">
        <f t="shared" si="1"/>
        <v>0</v>
      </c>
      <c r="AT11" s="693">
        <f t="shared" si="1"/>
        <v>0</v>
      </c>
      <c r="AU11" s="693">
        <f t="shared" si="1"/>
        <v>0</v>
      </c>
      <c r="AV11" s="693">
        <f t="shared" si="1"/>
        <v>0</v>
      </c>
      <c r="AW11" s="693">
        <f t="shared" si="1"/>
        <v>0</v>
      </c>
      <c r="AX11" s="693">
        <f t="shared" si="1"/>
        <v>0</v>
      </c>
      <c r="AY11" s="693">
        <f t="shared" si="1"/>
        <v>0</v>
      </c>
      <c r="AZ11" s="693">
        <f t="shared" si="1"/>
        <v>0</v>
      </c>
      <c r="BA11" s="693">
        <f t="shared" si="1"/>
        <v>0</v>
      </c>
      <c r="BB11" s="693">
        <f t="shared" si="1"/>
        <v>0</v>
      </c>
      <c r="BC11" s="693">
        <f t="shared" si="1"/>
        <v>0</v>
      </c>
      <c r="BD11" s="693">
        <f t="shared" si="1"/>
        <v>0</v>
      </c>
      <c r="BE11" s="693">
        <f t="shared" si="1"/>
        <v>0</v>
      </c>
      <c r="BF11" s="693">
        <f t="shared" si="1"/>
        <v>0</v>
      </c>
      <c r="BG11" s="693">
        <f t="shared" si="1"/>
        <v>0</v>
      </c>
      <c r="BH11" s="693">
        <f t="shared" si="1"/>
        <v>0</v>
      </c>
      <c r="BI11" s="693">
        <f t="shared" si="1"/>
        <v>0</v>
      </c>
      <c r="BJ11" s="693">
        <f t="shared" si="1"/>
        <v>0</v>
      </c>
      <c r="BK11" s="693">
        <f t="shared" si="1"/>
        <v>0</v>
      </c>
      <c r="BL11" s="693">
        <f t="shared" si="1"/>
        <v>0</v>
      </c>
      <c r="BM11" s="693">
        <f t="shared" si="1"/>
        <v>0</v>
      </c>
      <c r="BN11" s="693">
        <f t="shared" si="1"/>
        <v>0</v>
      </c>
      <c r="BO11" s="693">
        <f t="shared" si="1"/>
        <v>0</v>
      </c>
      <c r="BP11" s="693">
        <f t="shared" si="1"/>
        <v>0</v>
      </c>
      <c r="BQ11" s="693">
        <f t="shared" si="1"/>
        <v>0</v>
      </c>
      <c r="BR11" s="693">
        <f t="shared" si="1"/>
        <v>0</v>
      </c>
      <c r="BS11" s="693">
        <f t="shared" si="1"/>
        <v>0</v>
      </c>
      <c r="BT11" s="693">
        <f t="shared" si="1"/>
        <v>0</v>
      </c>
      <c r="BU11" s="693">
        <f t="shared" si="1"/>
        <v>0</v>
      </c>
      <c r="BV11" s="693">
        <f t="shared" ref="BV11:CA11" si="2" xml:space="preserve"> $F9 * BV10</f>
        <v>0</v>
      </c>
      <c r="BW11" s="693">
        <f t="shared" si="2"/>
        <v>0</v>
      </c>
      <c r="BX11" s="693">
        <f t="shared" si="2"/>
        <v>0</v>
      </c>
      <c r="BY11" s="693">
        <f t="shared" si="2"/>
        <v>0</v>
      </c>
      <c r="BZ11" s="693">
        <f t="shared" si="2"/>
        <v>0</v>
      </c>
      <c r="CA11" s="693">
        <f t="shared" si="2"/>
        <v>0</v>
      </c>
    </row>
    <row r="12" spans="1:79" s="692" customFormat="1">
      <c r="A12" s="690"/>
      <c r="B12" s="683"/>
      <c r="C12" s="684"/>
      <c r="D12" s="691"/>
      <c r="E12" s="694" t="str">
        <f xml:space="preserve"> LEFT(E11, LEN(E11) - 4)</f>
        <v>Withholding tax due &amp; paid</v>
      </c>
      <c r="F12" s="694" t="s">
        <v>177</v>
      </c>
      <c r="G12" s="692" t="s">
        <v>560</v>
      </c>
      <c r="H12" s="692">
        <f xml:space="preserve"> SUM(J12:CA12)</f>
        <v>0</v>
      </c>
      <c r="J12" s="694">
        <f xml:space="preserve"> -1 * J11</f>
        <v>0</v>
      </c>
      <c r="K12" s="694">
        <f t="shared" ref="K12:BV12" si="3" xml:space="preserve"> -1 * K11</f>
        <v>0</v>
      </c>
      <c r="L12" s="694">
        <f t="shared" si="3"/>
        <v>0</v>
      </c>
      <c r="M12" s="694">
        <f t="shared" si="3"/>
        <v>0</v>
      </c>
      <c r="N12" s="694">
        <f t="shared" si="3"/>
        <v>0</v>
      </c>
      <c r="O12" s="694">
        <f t="shared" si="3"/>
        <v>0</v>
      </c>
      <c r="P12" s="694">
        <f t="shared" si="3"/>
        <v>0</v>
      </c>
      <c r="Q12" s="694">
        <f t="shared" si="3"/>
        <v>0</v>
      </c>
      <c r="R12" s="694">
        <f t="shared" si="3"/>
        <v>0</v>
      </c>
      <c r="S12" s="694">
        <f t="shared" si="3"/>
        <v>0</v>
      </c>
      <c r="T12" s="694">
        <f t="shared" si="3"/>
        <v>0</v>
      </c>
      <c r="U12" s="694">
        <f t="shared" si="3"/>
        <v>0</v>
      </c>
      <c r="V12" s="694">
        <f t="shared" si="3"/>
        <v>0</v>
      </c>
      <c r="W12" s="694">
        <f t="shared" si="3"/>
        <v>0</v>
      </c>
      <c r="X12" s="694">
        <f t="shared" si="3"/>
        <v>0</v>
      </c>
      <c r="Y12" s="694">
        <f t="shared" si="3"/>
        <v>0</v>
      </c>
      <c r="Z12" s="694">
        <f t="shared" si="3"/>
        <v>0</v>
      </c>
      <c r="AA12" s="694">
        <f t="shared" si="3"/>
        <v>0</v>
      </c>
      <c r="AB12" s="694">
        <f t="shared" si="3"/>
        <v>0</v>
      </c>
      <c r="AC12" s="694">
        <f t="shared" si="3"/>
        <v>0</v>
      </c>
      <c r="AD12" s="694">
        <f t="shared" si="3"/>
        <v>0</v>
      </c>
      <c r="AE12" s="694">
        <f t="shared" si="3"/>
        <v>0</v>
      </c>
      <c r="AF12" s="694">
        <f t="shared" si="3"/>
        <v>0</v>
      </c>
      <c r="AG12" s="694">
        <f t="shared" si="3"/>
        <v>0</v>
      </c>
      <c r="AH12" s="694">
        <f t="shared" si="3"/>
        <v>0</v>
      </c>
      <c r="AI12" s="694">
        <f t="shared" si="3"/>
        <v>0</v>
      </c>
      <c r="AJ12" s="694">
        <f t="shared" si="3"/>
        <v>0</v>
      </c>
      <c r="AK12" s="694">
        <f t="shared" si="3"/>
        <v>0</v>
      </c>
      <c r="AL12" s="694">
        <f t="shared" si="3"/>
        <v>0</v>
      </c>
      <c r="AM12" s="694">
        <f t="shared" si="3"/>
        <v>0</v>
      </c>
      <c r="AN12" s="694">
        <f t="shared" si="3"/>
        <v>0</v>
      </c>
      <c r="AO12" s="694">
        <f t="shared" si="3"/>
        <v>0</v>
      </c>
      <c r="AP12" s="694">
        <f t="shared" si="3"/>
        <v>0</v>
      </c>
      <c r="AQ12" s="694">
        <f t="shared" si="3"/>
        <v>0</v>
      </c>
      <c r="AR12" s="694">
        <f t="shared" si="3"/>
        <v>0</v>
      </c>
      <c r="AS12" s="694">
        <f t="shared" si="3"/>
        <v>0</v>
      </c>
      <c r="AT12" s="694">
        <f t="shared" si="3"/>
        <v>0</v>
      </c>
      <c r="AU12" s="694">
        <f t="shared" si="3"/>
        <v>0</v>
      </c>
      <c r="AV12" s="694">
        <f t="shared" si="3"/>
        <v>0</v>
      </c>
      <c r="AW12" s="694">
        <f t="shared" si="3"/>
        <v>0</v>
      </c>
      <c r="AX12" s="694">
        <f t="shared" si="3"/>
        <v>0</v>
      </c>
      <c r="AY12" s="694">
        <f t="shared" si="3"/>
        <v>0</v>
      </c>
      <c r="AZ12" s="694">
        <f t="shared" si="3"/>
        <v>0</v>
      </c>
      <c r="BA12" s="694">
        <f t="shared" si="3"/>
        <v>0</v>
      </c>
      <c r="BB12" s="694">
        <f t="shared" si="3"/>
        <v>0</v>
      </c>
      <c r="BC12" s="694">
        <f t="shared" si="3"/>
        <v>0</v>
      </c>
      <c r="BD12" s="694">
        <f t="shared" si="3"/>
        <v>0</v>
      </c>
      <c r="BE12" s="694">
        <f t="shared" si="3"/>
        <v>0</v>
      </c>
      <c r="BF12" s="694">
        <f t="shared" si="3"/>
        <v>0</v>
      </c>
      <c r="BG12" s="694">
        <f t="shared" si="3"/>
        <v>0</v>
      </c>
      <c r="BH12" s="694">
        <f t="shared" si="3"/>
        <v>0</v>
      </c>
      <c r="BI12" s="694">
        <f t="shared" si="3"/>
        <v>0</v>
      </c>
      <c r="BJ12" s="694">
        <f t="shared" si="3"/>
        <v>0</v>
      </c>
      <c r="BK12" s="694">
        <f t="shared" si="3"/>
        <v>0</v>
      </c>
      <c r="BL12" s="694">
        <f t="shared" si="3"/>
        <v>0</v>
      </c>
      <c r="BM12" s="694">
        <f t="shared" si="3"/>
        <v>0</v>
      </c>
      <c r="BN12" s="694">
        <f t="shared" si="3"/>
        <v>0</v>
      </c>
      <c r="BO12" s="694">
        <f t="shared" si="3"/>
        <v>0</v>
      </c>
      <c r="BP12" s="694">
        <f t="shared" si="3"/>
        <v>0</v>
      </c>
      <c r="BQ12" s="694">
        <f t="shared" si="3"/>
        <v>0</v>
      </c>
      <c r="BR12" s="694">
        <f t="shared" si="3"/>
        <v>0</v>
      </c>
      <c r="BS12" s="694">
        <f t="shared" si="3"/>
        <v>0</v>
      </c>
      <c r="BT12" s="694">
        <f t="shared" si="3"/>
        <v>0</v>
      </c>
      <c r="BU12" s="694">
        <f t="shared" si="3"/>
        <v>0</v>
      </c>
      <c r="BV12" s="694">
        <f t="shared" si="3"/>
        <v>0</v>
      </c>
      <c r="BW12" s="694">
        <f xml:space="preserve"> -1 * BW11</f>
        <v>0</v>
      </c>
      <c r="BX12" s="694">
        <f xml:space="preserve"> -1 * BX11</f>
        <v>0</v>
      </c>
      <c r="BY12" s="694">
        <f xml:space="preserve"> -1 * BY11</f>
        <v>0</v>
      </c>
      <c r="BZ12" s="694">
        <f xml:space="preserve"> -1 * BZ11</f>
        <v>0</v>
      </c>
      <c r="CA12" s="694">
        <f xml:space="preserve"> -1 * CA11</f>
        <v>0</v>
      </c>
    </row>
    <row r="13" spans="1:79">
      <c r="F13" s="9"/>
      <c r="G13" s="9"/>
      <c r="H13" s="9"/>
    </row>
    <row r="15" spans="1:79">
      <c r="A15" s="9" t="s">
        <v>505</v>
      </c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416"/>
      <c r="BD15" s="416"/>
      <c r="BE15" s="416"/>
      <c r="BF15" s="416"/>
      <c r="BG15" s="416"/>
      <c r="BH15" s="416"/>
      <c r="BI15" s="416"/>
      <c r="BJ15" s="416"/>
      <c r="BK15" s="416"/>
      <c r="BL15" s="416"/>
      <c r="BM15" s="416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416"/>
    </row>
    <row r="16" spans="1:79"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</row>
    <row r="17" spans="1:79">
      <c r="B17" s="1" t="s">
        <v>506</v>
      </c>
      <c r="E17" s="416"/>
      <c r="F17" s="228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</row>
    <row r="18" spans="1:79" s="160" customFormat="1">
      <c r="A18" s="113"/>
      <c r="B18" s="114"/>
      <c r="C18" s="115"/>
      <c r="D18" s="409"/>
      <c r="E18" s="228" t="str">
        <f xml:space="preserve"> Input!E$168</f>
        <v>Tax depreciation</v>
      </c>
      <c r="F18" s="228">
        <f xml:space="preserve"> Input!F$168</f>
        <v>0.1</v>
      </c>
      <c r="G18" s="228" t="str">
        <f xml:space="preserve"> Input!G$168</f>
        <v>%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</row>
    <row r="19" spans="1:79" s="18" customFormat="1">
      <c r="A19" s="1"/>
      <c r="B19" s="1"/>
      <c r="C19" s="51"/>
      <c r="D19" s="52"/>
      <c r="E19" s="268" t="str">
        <f xml:space="preserve"> E$26</f>
        <v>Tax depreciation basis balance BEG</v>
      </c>
      <c r="F19" s="268">
        <f t="shared" ref="F19:BQ19" si="4" xml:space="preserve"> F$26</f>
        <v>0</v>
      </c>
      <c r="G19" s="268" t="str">
        <f t="shared" si="4"/>
        <v>£ MM</v>
      </c>
      <c r="H19" s="268">
        <f t="shared" si="4"/>
        <v>0</v>
      </c>
      <c r="I19" s="268">
        <f t="shared" si="4"/>
        <v>0</v>
      </c>
      <c r="J19" s="268">
        <f t="shared" si="4"/>
        <v>0</v>
      </c>
      <c r="K19" s="268">
        <f t="shared" si="4"/>
        <v>0</v>
      </c>
      <c r="L19" s="268">
        <f t="shared" si="4"/>
        <v>0</v>
      </c>
      <c r="M19" s="268">
        <f t="shared" si="4"/>
        <v>0</v>
      </c>
      <c r="N19" s="268">
        <f t="shared" si="4"/>
        <v>0</v>
      </c>
      <c r="O19" s="268">
        <f t="shared" si="4"/>
        <v>0</v>
      </c>
      <c r="P19" s="268">
        <f t="shared" si="4"/>
        <v>173.51598719186759</v>
      </c>
      <c r="Q19" s="268">
        <f t="shared" si="4"/>
        <v>347.39341026260041</v>
      </c>
      <c r="R19" s="268">
        <f t="shared" si="4"/>
        <v>521.27083333333326</v>
      </c>
      <c r="S19" s="268">
        <f t="shared" si="4"/>
        <v>469.14374999999995</v>
      </c>
      <c r="T19" s="268">
        <f t="shared" si="4"/>
        <v>422.22937499999995</v>
      </c>
      <c r="U19" s="268">
        <f t="shared" si="4"/>
        <v>380.00643749999995</v>
      </c>
      <c r="V19" s="268">
        <f t="shared" si="4"/>
        <v>342.00579374999995</v>
      </c>
      <c r="W19" s="268">
        <f t="shared" si="4"/>
        <v>307.80521437499993</v>
      </c>
      <c r="X19" s="268">
        <f t="shared" si="4"/>
        <v>277.02469293749994</v>
      </c>
      <c r="Y19" s="268">
        <f t="shared" si="4"/>
        <v>249.32222364374994</v>
      </c>
      <c r="Z19" s="268">
        <f t="shared" si="4"/>
        <v>224.39000127937493</v>
      </c>
      <c r="AA19" s="268">
        <f t="shared" si="4"/>
        <v>201.95100115143742</v>
      </c>
      <c r="AB19" s="268">
        <f t="shared" si="4"/>
        <v>181.75590103629366</v>
      </c>
      <c r="AC19" s="268">
        <f xml:space="preserve"> AC$26</f>
        <v>163.5803109326643</v>
      </c>
      <c r="AD19" s="268">
        <f t="shared" si="4"/>
        <v>147.22227983939788</v>
      </c>
      <c r="AE19" s="268">
        <f t="shared" si="4"/>
        <v>132.50005185545808</v>
      </c>
      <c r="AF19" s="268">
        <f t="shared" si="4"/>
        <v>119.25004666991228</v>
      </c>
      <c r="AG19" s="268">
        <f t="shared" si="4"/>
        <v>107.32504200292105</v>
      </c>
      <c r="AH19" s="268">
        <f t="shared" si="4"/>
        <v>96.592537802628954</v>
      </c>
      <c r="AI19" s="268">
        <f t="shared" si="4"/>
        <v>86.933284022366053</v>
      </c>
      <c r="AJ19" s="268">
        <f t="shared" si="4"/>
        <v>78.23995562012945</v>
      </c>
      <c r="AK19" s="268">
        <f t="shared" si="4"/>
        <v>70.415960058116511</v>
      </c>
      <c r="AL19" s="268">
        <f t="shared" si="4"/>
        <v>0</v>
      </c>
      <c r="AM19" s="268">
        <f t="shared" si="4"/>
        <v>0</v>
      </c>
      <c r="AN19" s="268">
        <f t="shared" si="4"/>
        <v>0</v>
      </c>
      <c r="AO19" s="268">
        <f t="shared" si="4"/>
        <v>0</v>
      </c>
      <c r="AP19" s="268">
        <f t="shared" si="4"/>
        <v>0</v>
      </c>
      <c r="AQ19" s="268">
        <f t="shared" si="4"/>
        <v>0</v>
      </c>
      <c r="AR19" s="268">
        <f t="shared" si="4"/>
        <v>0</v>
      </c>
      <c r="AS19" s="268">
        <f t="shared" si="4"/>
        <v>0</v>
      </c>
      <c r="AT19" s="268">
        <f t="shared" si="4"/>
        <v>0</v>
      </c>
      <c r="AU19" s="268">
        <f t="shared" si="4"/>
        <v>0</v>
      </c>
      <c r="AV19" s="268">
        <f t="shared" si="4"/>
        <v>0</v>
      </c>
      <c r="AW19" s="268">
        <f t="shared" si="4"/>
        <v>0</v>
      </c>
      <c r="AX19" s="268">
        <f t="shared" si="4"/>
        <v>0</v>
      </c>
      <c r="AY19" s="268">
        <f t="shared" si="4"/>
        <v>0</v>
      </c>
      <c r="AZ19" s="268">
        <f t="shared" si="4"/>
        <v>0</v>
      </c>
      <c r="BA19" s="268">
        <f t="shared" si="4"/>
        <v>0</v>
      </c>
      <c r="BB19" s="268">
        <f t="shared" si="4"/>
        <v>0</v>
      </c>
      <c r="BC19" s="268">
        <f t="shared" si="4"/>
        <v>0</v>
      </c>
      <c r="BD19" s="268">
        <f t="shared" si="4"/>
        <v>0</v>
      </c>
      <c r="BE19" s="268">
        <f t="shared" si="4"/>
        <v>0</v>
      </c>
      <c r="BF19" s="268">
        <f t="shared" si="4"/>
        <v>0</v>
      </c>
      <c r="BG19" s="268">
        <f t="shared" si="4"/>
        <v>0</v>
      </c>
      <c r="BH19" s="268">
        <f t="shared" si="4"/>
        <v>0</v>
      </c>
      <c r="BI19" s="268">
        <f t="shared" si="4"/>
        <v>0</v>
      </c>
      <c r="BJ19" s="268">
        <f t="shared" si="4"/>
        <v>0</v>
      </c>
      <c r="BK19" s="268">
        <f t="shared" si="4"/>
        <v>0</v>
      </c>
      <c r="BL19" s="268">
        <f t="shared" si="4"/>
        <v>0</v>
      </c>
      <c r="BM19" s="268">
        <f t="shared" si="4"/>
        <v>0</v>
      </c>
      <c r="BN19" s="268">
        <f t="shared" si="4"/>
        <v>0</v>
      </c>
      <c r="BO19" s="268">
        <f t="shared" si="4"/>
        <v>0</v>
      </c>
      <c r="BP19" s="268">
        <f t="shared" si="4"/>
        <v>0</v>
      </c>
      <c r="BQ19" s="268">
        <f t="shared" si="4"/>
        <v>0</v>
      </c>
      <c r="BR19" s="268">
        <f t="shared" ref="BR19:CA19" si="5" xml:space="preserve"> BR$26</f>
        <v>0</v>
      </c>
      <c r="BS19" s="268">
        <f t="shared" si="5"/>
        <v>0</v>
      </c>
      <c r="BT19" s="268">
        <f t="shared" si="5"/>
        <v>0</v>
      </c>
      <c r="BU19" s="268">
        <f t="shared" si="5"/>
        <v>0</v>
      </c>
      <c r="BV19" s="268">
        <f t="shared" si="5"/>
        <v>0</v>
      </c>
      <c r="BW19" s="268">
        <f t="shared" si="5"/>
        <v>0</v>
      </c>
      <c r="BX19" s="268">
        <f t="shared" si="5"/>
        <v>0</v>
      </c>
      <c r="BY19" s="268">
        <f t="shared" si="5"/>
        <v>0</v>
      </c>
      <c r="BZ19" s="268">
        <f t="shared" si="5"/>
        <v>0</v>
      </c>
      <c r="CA19" s="268">
        <f t="shared" si="5"/>
        <v>0</v>
      </c>
    </row>
    <row r="20" spans="1:79" s="18" customFormat="1">
      <c r="A20" s="1"/>
      <c r="B20" s="1"/>
      <c r="C20" s="51"/>
      <c r="D20" s="52"/>
      <c r="E20" s="349" t="str">
        <f xml:space="preserve"> Capex!E$96</f>
        <v>Capital expenditure POS</v>
      </c>
      <c r="F20" s="349">
        <f xml:space="preserve"> Capex!F$96</f>
        <v>0</v>
      </c>
      <c r="G20" s="349" t="str">
        <f xml:space="preserve"> Capex!G$96</f>
        <v>£ MM</v>
      </c>
      <c r="H20" s="349">
        <f xml:space="preserve"> Capex!H$96</f>
        <v>521.27083333333326</v>
      </c>
      <c r="I20" s="349">
        <f xml:space="preserve"> Capex!I$96</f>
        <v>0</v>
      </c>
      <c r="J20" s="349">
        <f xml:space="preserve"> Capex!J$96</f>
        <v>0</v>
      </c>
      <c r="K20" s="349">
        <f xml:space="preserve"> Capex!K$96</f>
        <v>0</v>
      </c>
      <c r="L20" s="349">
        <f xml:space="preserve"> Capex!L$96</f>
        <v>0</v>
      </c>
      <c r="M20" s="349">
        <f xml:space="preserve"> Capex!M$96</f>
        <v>0</v>
      </c>
      <c r="N20" s="349">
        <f xml:space="preserve"> Capex!N$96</f>
        <v>0</v>
      </c>
      <c r="O20" s="349">
        <f xml:space="preserve"> Capex!O$96</f>
        <v>173.51598719186759</v>
      </c>
      <c r="P20" s="349">
        <f xml:space="preserve"> Capex!P$96</f>
        <v>173.87742307073282</v>
      </c>
      <c r="Q20" s="349">
        <f xml:space="preserve"> Capex!Q$96</f>
        <v>173.87742307073285</v>
      </c>
      <c r="R20" s="349">
        <f xml:space="preserve"> Capex!R$96</f>
        <v>0</v>
      </c>
      <c r="S20" s="349">
        <f xml:space="preserve"> Capex!S$96</f>
        <v>0</v>
      </c>
      <c r="T20" s="349">
        <f xml:space="preserve"> Capex!T$96</f>
        <v>0</v>
      </c>
      <c r="U20" s="349">
        <f xml:space="preserve"> Capex!U$96</f>
        <v>0</v>
      </c>
      <c r="V20" s="349">
        <f xml:space="preserve"> Capex!V$96</f>
        <v>0</v>
      </c>
      <c r="W20" s="349">
        <f xml:space="preserve"> Capex!W$96</f>
        <v>0</v>
      </c>
      <c r="X20" s="349">
        <f xml:space="preserve"> Capex!X$96</f>
        <v>0</v>
      </c>
      <c r="Y20" s="349">
        <f xml:space="preserve"> Capex!Y$96</f>
        <v>0</v>
      </c>
      <c r="Z20" s="349">
        <f xml:space="preserve"> Capex!Z$96</f>
        <v>0</v>
      </c>
      <c r="AA20" s="349">
        <f xml:space="preserve"> Capex!AA$96</f>
        <v>0</v>
      </c>
      <c r="AB20" s="349">
        <f xml:space="preserve"> Capex!AB$96</f>
        <v>0</v>
      </c>
      <c r="AC20" s="349">
        <f xml:space="preserve"> Capex!AC$96</f>
        <v>0</v>
      </c>
      <c r="AD20" s="349">
        <f xml:space="preserve"> Capex!AD$96</f>
        <v>0</v>
      </c>
      <c r="AE20" s="349">
        <f xml:space="preserve"> Capex!AE$96</f>
        <v>0</v>
      </c>
      <c r="AF20" s="349">
        <f xml:space="preserve"> Capex!AF$96</f>
        <v>0</v>
      </c>
      <c r="AG20" s="349">
        <f xml:space="preserve"> Capex!AG$96</f>
        <v>0</v>
      </c>
      <c r="AH20" s="349">
        <f xml:space="preserve"> Capex!AH$96</f>
        <v>0</v>
      </c>
      <c r="AI20" s="349">
        <f xml:space="preserve"> Capex!AI$96</f>
        <v>0</v>
      </c>
      <c r="AJ20" s="349">
        <f xml:space="preserve"> Capex!AJ$96</f>
        <v>0</v>
      </c>
      <c r="AK20" s="349">
        <f xml:space="preserve"> Capex!AK$96</f>
        <v>0</v>
      </c>
      <c r="AL20" s="349">
        <f xml:space="preserve"> Capex!AL$96</f>
        <v>0</v>
      </c>
      <c r="AM20" s="349">
        <f xml:space="preserve"> Capex!AM$96</f>
        <v>0</v>
      </c>
      <c r="AN20" s="349">
        <f xml:space="preserve"> Capex!AN$96</f>
        <v>0</v>
      </c>
      <c r="AO20" s="349">
        <f xml:space="preserve"> Capex!AO$96</f>
        <v>0</v>
      </c>
      <c r="AP20" s="349">
        <f xml:space="preserve"> Capex!AP$96</f>
        <v>0</v>
      </c>
      <c r="AQ20" s="349">
        <f xml:space="preserve"> Capex!AQ$96</f>
        <v>0</v>
      </c>
      <c r="AR20" s="349">
        <f xml:space="preserve"> Capex!AR$96</f>
        <v>0</v>
      </c>
      <c r="AS20" s="349">
        <f xml:space="preserve"> Capex!AS$96</f>
        <v>0</v>
      </c>
      <c r="AT20" s="349">
        <f xml:space="preserve"> Capex!AT$96</f>
        <v>0</v>
      </c>
      <c r="AU20" s="349">
        <f xml:space="preserve"> Capex!AU$96</f>
        <v>0</v>
      </c>
      <c r="AV20" s="349">
        <f xml:space="preserve"> Capex!AV$96</f>
        <v>0</v>
      </c>
      <c r="AW20" s="349">
        <f xml:space="preserve"> Capex!AW$96</f>
        <v>0</v>
      </c>
      <c r="AX20" s="349">
        <f xml:space="preserve"> Capex!AX$96</f>
        <v>0</v>
      </c>
      <c r="AY20" s="349">
        <f xml:space="preserve"> Capex!AY$96</f>
        <v>0</v>
      </c>
      <c r="AZ20" s="349">
        <f xml:space="preserve"> Capex!AZ$96</f>
        <v>0</v>
      </c>
      <c r="BA20" s="349">
        <f xml:space="preserve"> Capex!BA$96</f>
        <v>0</v>
      </c>
      <c r="BB20" s="349">
        <f xml:space="preserve"> Capex!BB$96</f>
        <v>0</v>
      </c>
      <c r="BC20" s="349">
        <f xml:space="preserve"> Capex!BC$96</f>
        <v>0</v>
      </c>
      <c r="BD20" s="349">
        <f xml:space="preserve"> Capex!BD$96</f>
        <v>0</v>
      </c>
      <c r="BE20" s="349">
        <f xml:space="preserve"> Capex!BE$96</f>
        <v>0</v>
      </c>
      <c r="BF20" s="349">
        <f xml:space="preserve"> Capex!BF$96</f>
        <v>0</v>
      </c>
      <c r="BG20" s="349">
        <f xml:space="preserve"> Capex!BG$96</f>
        <v>0</v>
      </c>
      <c r="BH20" s="349">
        <f xml:space="preserve"> Capex!BH$96</f>
        <v>0</v>
      </c>
      <c r="BI20" s="349">
        <f xml:space="preserve"> Capex!BI$96</f>
        <v>0</v>
      </c>
      <c r="BJ20" s="349">
        <f xml:space="preserve"> Capex!BJ$96</f>
        <v>0</v>
      </c>
      <c r="BK20" s="349">
        <f xml:space="preserve"> Capex!BK$96</f>
        <v>0</v>
      </c>
      <c r="BL20" s="349">
        <f xml:space="preserve"> Capex!BL$96</f>
        <v>0</v>
      </c>
      <c r="BM20" s="349">
        <f xml:space="preserve"> Capex!BM$96</f>
        <v>0</v>
      </c>
      <c r="BN20" s="349">
        <f xml:space="preserve"> Capex!BN$96</f>
        <v>0</v>
      </c>
      <c r="BO20" s="349">
        <f xml:space="preserve"> Capex!BO$96</f>
        <v>0</v>
      </c>
      <c r="BP20" s="349">
        <f xml:space="preserve"> Capex!BP$96</f>
        <v>0</v>
      </c>
      <c r="BQ20" s="349">
        <f xml:space="preserve"> Capex!BQ$96</f>
        <v>0</v>
      </c>
      <c r="BR20" s="349">
        <f xml:space="preserve"> Capex!BR$96</f>
        <v>0</v>
      </c>
      <c r="BS20" s="349">
        <f xml:space="preserve"> Capex!BS$96</f>
        <v>0</v>
      </c>
      <c r="BT20" s="349">
        <f xml:space="preserve"> Capex!BT$96</f>
        <v>0</v>
      </c>
      <c r="BU20" s="349">
        <f xml:space="preserve"> Capex!BU$96</f>
        <v>0</v>
      </c>
      <c r="BV20" s="349">
        <f xml:space="preserve"> Capex!BV$96</f>
        <v>0</v>
      </c>
      <c r="BW20" s="349">
        <f xml:space="preserve"> Capex!BW$96</f>
        <v>0</v>
      </c>
      <c r="BX20" s="349">
        <f xml:space="preserve"> Capex!BX$96</f>
        <v>0</v>
      </c>
      <c r="BY20" s="349">
        <f xml:space="preserve"> Capex!BY$96</f>
        <v>0</v>
      </c>
      <c r="BZ20" s="349">
        <f xml:space="preserve"> Capex!BZ$96</f>
        <v>0</v>
      </c>
      <c r="CA20" s="349">
        <f xml:space="preserve"> Capex!CA$96</f>
        <v>0</v>
      </c>
    </row>
    <row r="21" spans="1:79" s="405" customFormat="1">
      <c r="A21" s="135"/>
      <c r="B21" s="135"/>
      <c r="C21" s="138"/>
      <c r="D21" s="557"/>
      <c r="E21" s="396" t="str">
        <f xml:space="preserve"> Time!E$107</f>
        <v>Operation period PPF</v>
      </c>
      <c r="F21" s="396">
        <f xml:space="preserve"> Time!F$107</f>
        <v>0</v>
      </c>
      <c r="G21" s="396" t="str">
        <f xml:space="preserve"> Time!G$107</f>
        <v>factor</v>
      </c>
      <c r="H21" s="396">
        <f xml:space="preserve"> Time!H$107</f>
        <v>20</v>
      </c>
      <c r="I21" s="396">
        <f xml:space="preserve"> Time!I$107</f>
        <v>0</v>
      </c>
      <c r="J21" s="396">
        <f xml:space="preserve"> Time!J$107</f>
        <v>0</v>
      </c>
      <c r="K21" s="396">
        <f xml:space="preserve"> Time!K$107</f>
        <v>0</v>
      </c>
      <c r="L21" s="396">
        <f xml:space="preserve"> Time!L$107</f>
        <v>0</v>
      </c>
      <c r="M21" s="396">
        <f xml:space="preserve"> Time!M$107</f>
        <v>0</v>
      </c>
      <c r="N21" s="396">
        <f xml:space="preserve"> Time!N$107</f>
        <v>0</v>
      </c>
      <c r="O21" s="396">
        <f xml:space="preserve"> Time!O$107</f>
        <v>0</v>
      </c>
      <c r="P21" s="396">
        <f xml:space="preserve"> Time!P$107</f>
        <v>0</v>
      </c>
      <c r="Q21" s="396">
        <f xml:space="preserve"> Time!Q$107</f>
        <v>0</v>
      </c>
      <c r="R21" s="396">
        <f xml:space="preserve"> Time!R$107</f>
        <v>1</v>
      </c>
      <c r="S21" s="396">
        <f xml:space="preserve"> Time!S$107</f>
        <v>1</v>
      </c>
      <c r="T21" s="396">
        <f xml:space="preserve"> Time!T$107</f>
        <v>1</v>
      </c>
      <c r="U21" s="396">
        <f xml:space="preserve"> Time!U$107</f>
        <v>1</v>
      </c>
      <c r="V21" s="396">
        <f xml:space="preserve"> Time!V$107</f>
        <v>1</v>
      </c>
      <c r="W21" s="396">
        <f xml:space="preserve"> Time!W$107</f>
        <v>1</v>
      </c>
      <c r="X21" s="396">
        <f xml:space="preserve"> Time!X$107</f>
        <v>1</v>
      </c>
      <c r="Y21" s="396">
        <f xml:space="preserve"> Time!Y$107</f>
        <v>1</v>
      </c>
      <c r="Z21" s="396">
        <f xml:space="preserve"> Time!Z$107</f>
        <v>1</v>
      </c>
      <c r="AA21" s="396">
        <f xml:space="preserve"> Time!AA$107</f>
        <v>1</v>
      </c>
      <c r="AB21" s="396">
        <f xml:space="preserve"> Time!AB$107</f>
        <v>1</v>
      </c>
      <c r="AC21" s="396">
        <f xml:space="preserve"> Time!AC$107</f>
        <v>1</v>
      </c>
      <c r="AD21" s="396">
        <f xml:space="preserve"> Time!AD$107</f>
        <v>1</v>
      </c>
      <c r="AE21" s="396">
        <f xml:space="preserve"> Time!AE$107</f>
        <v>1</v>
      </c>
      <c r="AF21" s="396">
        <f xml:space="preserve"> Time!AF$107</f>
        <v>1</v>
      </c>
      <c r="AG21" s="396">
        <f xml:space="preserve"> Time!AG$107</f>
        <v>1</v>
      </c>
      <c r="AH21" s="396">
        <f xml:space="preserve"> Time!AH$107</f>
        <v>1</v>
      </c>
      <c r="AI21" s="396">
        <f xml:space="preserve"> Time!AI$107</f>
        <v>1</v>
      </c>
      <c r="AJ21" s="396">
        <f xml:space="preserve"> Time!AJ$107</f>
        <v>1</v>
      </c>
      <c r="AK21" s="396">
        <f xml:space="preserve"> Time!AK$107</f>
        <v>1</v>
      </c>
      <c r="AL21" s="396">
        <f xml:space="preserve"> Time!AL$107</f>
        <v>0</v>
      </c>
      <c r="AM21" s="396">
        <f xml:space="preserve"> Time!AM$107</f>
        <v>0</v>
      </c>
      <c r="AN21" s="396">
        <f xml:space="preserve"> Time!AN$107</f>
        <v>0</v>
      </c>
      <c r="AO21" s="396">
        <f xml:space="preserve"> Time!AO$107</f>
        <v>0</v>
      </c>
      <c r="AP21" s="396">
        <f xml:space="preserve"> Time!AP$107</f>
        <v>0</v>
      </c>
      <c r="AQ21" s="396">
        <f xml:space="preserve"> Time!AQ$107</f>
        <v>0</v>
      </c>
      <c r="AR21" s="396">
        <f xml:space="preserve"> Time!AR$107</f>
        <v>0</v>
      </c>
      <c r="AS21" s="396">
        <f xml:space="preserve"> Time!AS$107</f>
        <v>0</v>
      </c>
      <c r="AT21" s="396">
        <f xml:space="preserve"> Time!AT$107</f>
        <v>0</v>
      </c>
      <c r="AU21" s="396">
        <f xml:space="preserve"> Time!AU$107</f>
        <v>0</v>
      </c>
      <c r="AV21" s="396">
        <f xml:space="preserve"> Time!AV$107</f>
        <v>0</v>
      </c>
      <c r="AW21" s="396">
        <f xml:space="preserve"> Time!AW$107</f>
        <v>0</v>
      </c>
      <c r="AX21" s="396">
        <f xml:space="preserve"> Time!AX$107</f>
        <v>0</v>
      </c>
      <c r="AY21" s="396">
        <f xml:space="preserve"> Time!AY$107</f>
        <v>0</v>
      </c>
      <c r="AZ21" s="396">
        <f xml:space="preserve"> Time!AZ$107</f>
        <v>0</v>
      </c>
      <c r="BA21" s="396">
        <f xml:space="preserve"> Time!BA$107</f>
        <v>0</v>
      </c>
      <c r="BB21" s="396">
        <f xml:space="preserve"> Time!BB$107</f>
        <v>0</v>
      </c>
      <c r="BC21" s="396">
        <f xml:space="preserve"> Time!BC$107</f>
        <v>0</v>
      </c>
      <c r="BD21" s="396">
        <f xml:space="preserve"> Time!BD$107</f>
        <v>0</v>
      </c>
      <c r="BE21" s="396">
        <f xml:space="preserve"> Time!BE$107</f>
        <v>0</v>
      </c>
      <c r="BF21" s="396">
        <f xml:space="preserve"> Time!BF$107</f>
        <v>0</v>
      </c>
      <c r="BG21" s="396">
        <f xml:space="preserve"> Time!BG$107</f>
        <v>0</v>
      </c>
      <c r="BH21" s="396">
        <f xml:space="preserve"> Time!BH$107</f>
        <v>0</v>
      </c>
      <c r="BI21" s="396">
        <f xml:space="preserve"> Time!BI$107</f>
        <v>0</v>
      </c>
      <c r="BJ21" s="396">
        <f xml:space="preserve"> Time!BJ$107</f>
        <v>0</v>
      </c>
      <c r="BK21" s="396">
        <f xml:space="preserve"> Time!BK$107</f>
        <v>0</v>
      </c>
      <c r="BL21" s="396">
        <f xml:space="preserve"> Time!BL$107</f>
        <v>0</v>
      </c>
      <c r="BM21" s="396">
        <f xml:space="preserve"> Time!BM$107</f>
        <v>0</v>
      </c>
      <c r="BN21" s="396">
        <f xml:space="preserve"> Time!BN$107</f>
        <v>0</v>
      </c>
      <c r="BO21" s="396">
        <f xml:space="preserve"> Time!BO$107</f>
        <v>0</v>
      </c>
      <c r="BP21" s="396">
        <f xml:space="preserve"> Time!BP$107</f>
        <v>0</v>
      </c>
      <c r="BQ21" s="396">
        <f xml:space="preserve"> Time!BQ$107</f>
        <v>0</v>
      </c>
      <c r="BR21" s="396">
        <f xml:space="preserve"> Time!BR$107</f>
        <v>0</v>
      </c>
      <c r="BS21" s="396">
        <f xml:space="preserve"> Time!BS$107</f>
        <v>0</v>
      </c>
      <c r="BT21" s="396">
        <f xml:space="preserve"> Time!BT$107</f>
        <v>0</v>
      </c>
      <c r="BU21" s="396">
        <f xml:space="preserve"> Time!BU$107</f>
        <v>0</v>
      </c>
      <c r="BV21" s="396">
        <f xml:space="preserve"> Time!BV$107</f>
        <v>0</v>
      </c>
      <c r="BW21" s="396">
        <f xml:space="preserve"> Time!BW$107</f>
        <v>0</v>
      </c>
      <c r="BX21" s="396">
        <f xml:space="preserve"> Time!BX$107</f>
        <v>0</v>
      </c>
      <c r="BY21" s="396">
        <f xml:space="preserve"> Time!BY$107</f>
        <v>0</v>
      </c>
      <c r="BZ21" s="396">
        <f xml:space="preserve"> Time!BZ$107</f>
        <v>0</v>
      </c>
      <c r="CA21" s="396">
        <f xml:space="preserve"> Time!CA$107</f>
        <v>0</v>
      </c>
    </row>
    <row r="22" spans="1:79" s="405" customFormat="1">
      <c r="A22" s="135"/>
      <c r="B22" s="135"/>
      <c r="C22" s="138"/>
      <c r="D22" s="557"/>
      <c r="E22" s="598" t="str">
        <f xml:space="preserve"> Time!E$88</f>
        <v>Operations period end flag</v>
      </c>
      <c r="F22" s="598">
        <f xml:space="preserve"> Time!F$88</f>
        <v>0</v>
      </c>
      <c r="G22" s="598" t="str">
        <f xml:space="preserve"> Time!G$88</f>
        <v>flag</v>
      </c>
      <c r="H22" s="598">
        <f xml:space="preserve"> Time!H$88</f>
        <v>1</v>
      </c>
      <c r="I22" s="598">
        <f xml:space="preserve"> Time!I$88</f>
        <v>0</v>
      </c>
      <c r="J22" s="598">
        <f xml:space="preserve"> Time!J$88</f>
        <v>0</v>
      </c>
      <c r="K22" s="598">
        <f xml:space="preserve"> Time!K$88</f>
        <v>0</v>
      </c>
      <c r="L22" s="598">
        <f xml:space="preserve"> Time!L$88</f>
        <v>0</v>
      </c>
      <c r="M22" s="598">
        <f xml:space="preserve"> Time!M$88</f>
        <v>0</v>
      </c>
      <c r="N22" s="598">
        <f xml:space="preserve"> Time!N$88</f>
        <v>0</v>
      </c>
      <c r="O22" s="598">
        <f xml:space="preserve"> Time!O$88</f>
        <v>0</v>
      </c>
      <c r="P22" s="598">
        <f xml:space="preserve"> Time!P$88</f>
        <v>0</v>
      </c>
      <c r="Q22" s="598">
        <f xml:space="preserve"> Time!Q$88</f>
        <v>0</v>
      </c>
      <c r="R22" s="598">
        <f xml:space="preserve"> Time!R$88</f>
        <v>0</v>
      </c>
      <c r="S22" s="598">
        <f xml:space="preserve"> Time!S$88</f>
        <v>0</v>
      </c>
      <c r="T22" s="598">
        <f xml:space="preserve"> Time!T$88</f>
        <v>0</v>
      </c>
      <c r="U22" s="598">
        <f xml:space="preserve"> Time!U$88</f>
        <v>0</v>
      </c>
      <c r="V22" s="598">
        <f xml:space="preserve"> Time!V$88</f>
        <v>0</v>
      </c>
      <c r="W22" s="598">
        <f xml:space="preserve"> Time!W$88</f>
        <v>0</v>
      </c>
      <c r="X22" s="598">
        <f xml:space="preserve"> Time!X$88</f>
        <v>0</v>
      </c>
      <c r="Y22" s="598">
        <f xml:space="preserve"> Time!Y$88</f>
        <v>0</v>
      </c>
      <c r="Z22" s="598">
        <f xml:space="preserve"> Time!Z$88</f>
        <v>0</v>
      </c>
      <c r="AA22" s="598">
        <f xml:space="preserve"> Time!AA$88</f>
        <v>0</v>
      </c>
      <c r="AB22" s="598">
        <f xml:space="preserve"> Time!AB$88</f>
        <v>0</v>
      </c>
      <c r="AC22" s="598">
        <f xml:space="preserve"> Time!AC$88</f>
        <v>0</v>
      </c>
      <c r="AD22" s="598">
        <f xml:space="preserve"> Time!AD$88</f>
        <v>0</v>
      </c>
      <c r="AE22" s="598">
        <f xml:space="preserve"> Time!AE$88</f>
        <v>0</v>
      </c>
      <c r="AF22" s="598">
        <f xml:space="preserve"> Time!AF$88</f>
        <v>0</v>
      </c>
      <c r="AG22" s="598">
        <f xml:space="preserve"> Time!AG$88</f>
        <v>0</v>
      </c>
      <c r="AH22" s="598">
        <f xml:space="preserve"> Time!AH$88</f>
        <v>0</v>
      </c>
      <c r="AI22" s="598">
        <f xml:space="preserve"> Time!AI$88</f>
        <v>0</v>
      </c>
      <c r="AJ22" s="598">
        <f xml:space="preserve"> Time!AJ$88</f>
        <v>0</v>
      </c>
      <c r="AK22" s="598">
        <f xml:space="preserve"> Time!AK$88</f>
        <v>1</v>
      </c>
      <c r="AL22" s="598">
        <f xml:space="preserve"> Time!AL$88</f>
        <v>0</v>
      </c>
      <c r="AM22" s="598">
        <f xml:space="preserve"> Time!AM$88</f>
        <v>0</v>
      </c>
      <c r="AN22" s="598">
        <f xml:space="preserve"> Time!AN$88</f>
        <v>0</v>
      </c>
      <c r="AO22" s="598">
        <f xml:space="preserve"> Time!AO$88</f>
        <v>0</v>
      </c>
      <c r="AP22" s="598">
        <f xml:space="preserve"> Time!AP$88</f>
        <v>0</v>
      </c>
      <c r="AQ22" s="598">
        <f xml:space="preserve"> Time!AQ$88</f>
        <v>0</v>
      </c>
      <c r="AR22" s="598">
        <f xml:space="preserve"> Time!AR$88</f>
        <v>0</v>
      </c>
      <c r="AS22" s="598">
        <f xml:space="preserve"> Time!AS$88</f>
        <v>0</v>
      </c>
      <c r="AT22" s="598">
        <f xml:space="preserve"> Time!AT$88</f>
        <v>0</v>
      </c>
      <c r="AU22" s="598">
        <f xml:space="preserve"> Time!AU$88</f>
        <v>0</v>
      </c>
      <c r="AV22" s="598">
        <f xml:space="preserve"> Time!AV$88</f>
        <v>0</v>
      </c>
      <c r="AW22" s="598">
        <f xml:space="preserve"> Time!AW$88</f>
        <v>0</v>
      </c>
      <c r="AX22" s="598">
        <f xml:space="preserve"> Time!AX$88</f>
        <v>0</v>
      </c>
      <c r="AY22" s="598">
        <f xml:space="preserve"> Time!AY$88</f>
        <v>0</v>
      </c>
      <c r="AZ22" s="598">
        <f xml:space="preserve"> Time!AZ$88</f>
        <v>0</v>
      </c>
      <c r="BA22" s="598">
        <f xml:space="preserve"> Time!BA$88</f>
        <v>0</v>
      </c>
      <c r="BB22" s="598">
        <f xml:space="preserve"> Time!BB$88</f>
        <v>0</v>
      </c>
      <c r="BC22" s="598">
        <f xml:space="preserve"> Time!BC$88</f>
        <v>0</v>
      </c>
      <c r="BD22" s="598">
        <f xml:space="preserve"> Time!BD$88</f>
        <v>0</v>
      </c>
      <c r="BE22" s="598">
        <f xml:space="preserve"> Time!BE$88</f>
        <v>0</v>
      </c>
      <c r="BF22" s="598">
        <f xml:space="preserve"> Time!BF$88</f>
        <v>0</v>
      </c>
      <c r="BG22" s="598">
        <f xml:space="preserve"> Time!BG$88</f>
        <v>0</v>
      </c>
      <c r="BH22" s="598">
        <f xml:space="preserve"> Time!BH$88</f>
        <v>0</v>
      </c>
      <c r="BI22" s="598">
        <f xml:space="preserve"> Time!BI$88</f>
        <v>0</v>
      </c>
      <c r="BJ22" s="598">
        <f xml:space="preserve"> Time!BJ$88</f>
        <v>0</v>
      </c>
      <c r="BK22" s="598">
        <f xml:space="preserve"> Time!BK$88</f>
        <v>0</v>
      </c>
      <c r="BL22" s="598">
        <f xml:space="preserve"> Time!BL$88</f>
        <v>0</v>
      </c>
      <c r="BM22" s="598">
        <f xml:space="preserve"> Time!BM$88</f>
        <v>0</v>
      </c>
      <c r="BN22" s="598">
        <f xml:space="preserve"> Time!BN$88</f>
        <v>0</v>
      </c>
      <c r="BO22" s="598">
        <f xml:space="preserve"> Time!BO$88</f>
        <v>0</v>
      </c>
      <c r="BP22" s="598">
        <f xml:space="preserve"> Time!BP$88</f>
        <v>0</v>
      </c>
      <c r="BQ22" s="598">
        <f xml:space="preserve"> Time!BQ$88</f>
        <v>0</v>
      </c>
      <c r="BR22" s="598">
        <f xml:space="preserve"> Time!BR$88</f>
        <v>0</v>
      </c>
      <c r="BS22" s="598">
        <f xml:space="preserve"> Time!BS$88</f>
        <v>0</v>
      </c>
      <c r="BT22" s="598">
        <f xml:space="preserve"> Time!BT$88</f>
        <v>0</v>
      </c>
      <c r="BU22" s="598">
        <f xml:space="preserve"> Time!BU$88</f>
        <v>0</v>
      </c>
      <c r="BV22" s="598">
        <f xml:space="preserve"> Time!BV$88</f>
        <v>0</v>
      </c>
      <c r="BW22" s="598">
        <f xml:space="preserve"> Time!BW$88</f>
        <v>0</v>
      </c>
      <c r="BX22" s="598">
        <f xml:space="preserve"> Time!BX$88</f>
        <v>0</v>
      </c>
      <c r="BY22" s="598">
        <f xml:space="preserve"> Time!BY$88</f>
        <v>0</v>
      </c>
      <c r="BZ22" s="598">
        <f xml:space="preserve"> Time!BZ$88</f>
        <v>0</v>
      </c>
      <c r="CA22" s="598">
        <f xml:space="preserve"> Time!CA$88</f>
        <v>0</v>
      </c>
    </row>
    <row r="23" spans="1:79" s="223" customFormat="1">
      <c r="A23" s="175"/>
      <c r="B23" s="175"/>
      <c r="C23" s="191"/>
      <c r="E23" s="282" t="s">
        <v>503</v>
      </c>
      <c r="F23" s="282"/>
      <c r="G23" s="282" t="s">
        <v>560</v>
      </c>
      <c r="H23" s="282">
        <f xml:space="preserve"> SUM(J23:CA23)</f>
        <v>521.27083333333326</v>
      </c>
      <c r="I23" s="282"/>
      <c r="J23" s="282">
        <f xml:space="preserve"> IF(J22 = 1, SUM(J19:J20), $F18 * J19 * J21)</f>
        <v>0</v>
      </c>
      <c r="K23" s="282">
        <f t="shared" ref="K23:BV23" si="6" xml:space="preserve"> IF(K22 = 1, SUM(K19:K20), $F18 * K19 * K21)</f>
        <v>0</v>
      </c>
      <c r="L23" s="282">
        <f t="shared" si="6"/>
        <v>0</v>
      </c>
      <c r="M23" s="282">
        <f t="shared" si="6"/>
        <v>0</v>
      </c>
      <c r="N23" s="282">
        <f t="shared" si="6"/>
        <v>0</v>
      </c>
      <c r="O23" s="282">
        <f t="shared" si="6"/>
        <v>0</v>
      </c>
      <c r="P23" s="282">
        <f t="shared" si="6"/>
        <v>0</v>
      </c>
      <c r="Q23" s="282">
        <f t="shared" si="6"/>
        <v>0</v>
      </c>
      <c r="R23" s="282">
        <f t="shared" si="6"/>
        <v>52.127083333333331</v>
      </c>
      <c r="S23" s="282">
        <f t="shared" si="6"/>
        <v>46.914375</v>
      </c>
      <c r="T23" s="282">
        <f t="shared" si="6"/>
        <v>42.2229375</v>
      </c>
      <c r="U23" s="282">
        <f t="shared" si="6"/>
        <v>38.000643749999995</v>
      </c>
      <c r="V23" s="282">
        <f t="shared" si="6"/>
        <v>34.200579374999997</v>
      </c>
      <c r="W23" s="282">
        <f t="shared" si="6"/>
        <v>30.780521437499996</v>
      </c>
      <c r="X23" s="282">
        <f t="shared" si="6"/>
        <v>27.702469293749996</v>
      </c>
      <c r="Y23" s="282">
        <f t="shared" si="6"/>
        <v>24.932222364374994</v>
      </c>
      <c r="Z23" s="282">
        <f t="shared" si="6"/>
        <v>22.439000127937494</v>
      </c>
      <c r="AA23" s="282">
        <f t="shared" si="6"/>
        <v>20.195100115143745</v>
      </c>
      <c r="AB23" s="282">
        <f t="shared" si="6"/>
        <v>18.175590103629368</v>
      </c>
      <c r="AC23" s="282">
        <f t="shared" si="6"/>
        <v>16.35803109326643</v>
      </c>
      <c r="AD23" s="282">
        <f t="shared" si="6"/>
        <v>14.722227983939788</v>
      </c>
      <c r="AE23" s="282">
        <f t="shared" si="6"/>
        <v>13.25000518554581</v>
      </c>
      <c r="AF23" s="282">
        <f t="shared" si="6"/>
        <v>11.925004666991228</v>
      </c>
      <c r="AG23" s="282">
        <f t="shared" si="6"/>
        <v>10.732504200292105</v>
      </c>
      <c r="AH23" s="282">
        <f t="shared" si="6"/>
        <v>9.6592537802628957</v>
      </c>
      <c r="AI23" s="282">
        <f t="shared" si="6"/>
        <v>8.693328402236606</v>
      </c>
      <c r="AJ23" s="282">
        <f t="shared" si="6"/>
        <v>7.8239955620129455</v>
      </c>
      <c r="AK23" s="282">
        <f t="shared" si="6"/>
        <v>70.415960058116511</v>
      </c>
      <c r="AL23" s="282">
        <f t="shared" si="6"/>
        <v>0</v>
      </c>
      <c r="AM23" s="282">
        <f t="shared" si="6"/>
        <v>0</v>
      </c>
      <c r="AN23" s="282">
        <f t="shared" si="6"/>
        <v>0</v>
      </c>
      <c r="AO23" s="282">
        <f t="shared" si="6"/>
        <v>0</v>
      </c>
      <c r="AP23" s="282">
        <f t="shared" si="6"/>
        <v>0</v>
      </c>
      <c r="AQ23" s="282">
        <f t="shared" si="6"/>
        <v>0</v>
      </c>
      <c r="AR23" s="282">
        <f t="shared" si="6"/>
        <v>0</v>
      </c>
      <c r="AS23" s="282">
        <f t="shared" si="6"/>
        <v>0</v>
      </c>
      <c r="AT23" s="282">
        <f t="shared" si="6"/>
        <v>0</v>
      </c>
      <c r="AU23" s="282">
        <f t="shared" si="6"/>
        <v>0</v>
      </c>
      <c r="AV23" s="282">
        <f t="shared" si="6"/>
        <v>0</v>
      </c>
      <c r="AW23" s="282">
        <f t="shared" si="6"/>
        <v>0</v>
      </c>
      <c r="AX23" s="282">
        <f t="shared" si="6"/>
        <v>0</v>
      </c>
      <c r="AY23" s="282">
        <f t="shared" si="6"/>
        <v>0</v>
      </c>
      <c r="AZ23" s="282">
        <f t="shared" si="6"/>
        <v>0</v>
      </c>
      <c r="BA23" s="282">
        <f t="shared" si="6"/>
        <v>0</v>
      </c>
      <c r="BB23" s="282">
        <f t="shared" si="6"/>
        <v>0</v>
      </c>
      <c r="BC23" s="282">
        <f t="shared" si="6"/>
        <v>0</v>
      </c>
      <c r="BD23" s="282">
        <f t="shared" si="6"/>
        <v>0</v>
      </c>
      <c r="BE23" s="282">
        <f t="shared" si="6"/>
        <v>0</v>
      </c>
      <c r="BF23" s="282">
        <f t="shared" si="6"/>
        <v>0</v>
      </c>
      <c r="BG23" s="282">
        <f t="shared" si="6"/>
        <v>0</v>
      </c>
      <c r="BH23" s="282">
        <f t="shared" si="6"/>
        <v>0</v>
      </c>
      <c r="BI23" s="282">
        <f t="shared" si="6"/>
        <v>0</v>
      </c>
      <c r="BJ23" s="282">
        <f t="shared" si="6"/>
        <v>0</v>
      </c>
      <c r="BK23" s="282">
        <f t="shared" si="6"/>
        <v>0</v>
      </c>
      <c r="BL23" s="282">
        <f t="shared" si="6"/>
        <v>0</v>
      </c>
      <c r="BM23" s="282">
        <f t="shared" si="6"/>
        <v>0</v>
      </c>
      <c r="BN23" s="282">
        <f t="shared" si="6"/>
        <v>0</v>
      </c>
      <c r="BO23" s="282">
        <f t="shared" si="6"/>
        <v>0</v>
      </c>
      <c r="BP23" s="282">
        <f t="shared" si="6"/>
        <v>0</v>
      </c>
      <c r="BQ23" s="282">
        <f t="shared" si="6"/>
        <v>0</v>
      </c>
      <c r="BR23" s="282">
        <f t="shared" si="6"/>
        <v>0</v>
      </c>
      <c r="BS23" s="282">
        <f t="shared" si="6"/>
        <v>0</v>
      </c>
      <c r="BT23" s="282">
        <f t="shared" si="6"/>
        <v>0</v>
      </c>
      <c r="BU23" s="282">
        <f t="shared" si="6"/>
        <v>0</v>
      </c>
      <c r="BV23" s="282">
        <f t="shared" si="6"/>
        <v>0</v>
      </c>
      <c r="BW23" s="282">
        <f t="shared" ref="BW23:CA23" si="7" xml:space="preserve"> IF(BW22 = 1, SUM(BW19:BW20), $F18 * BW19 * BW21)</f>
        <v>0</v>
      </c>
      <c r="BX23" s="282">
        <f t="shared" si="7"/>
        <v>0</v>
      </c>
      <c r="BY23" s="282">
        <f t="shared" si="7"/>
        <v>0</v>
      </c>
      <c r="BZ23" s="282">
        <f t="shared" si="7"/>
        <v>0</v>
      </c>
      <c r="CA23" s="282">
        <f t="shared" si="7"/>
        <v>0</v>
      </c>
    </row>
    <row r="24" spans="1:79" s="223" customFormat="1">
      <c r="A24" s="175"/>
      <c r="B24" s="175"/>
      <c r="C24" s="191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</row>
    <row r="25" spans="1:79">
      <c r="B25" s="1" t="s">
        <v>504</v>
      </c>
      <c r="H25" s="46"/>
      <c r="AE25" s="160"/>
    </row>
    <row r="26" spans="1:79" s="559" customFormat="1">
      <c r="A26" s="322"/>
      <c r="B26" s="322"/>
      <c r="C26" s="331"/>
      <c r="D26" s="558"/>
      <c r="E26" s="559" t="s">
        <v>510</v>
      </c>
      <c r="G26" s="559" t="s">
        <v>560</v>
      </c>
      <c r="J26" s="559">
        <f xml:space="preserve"> I29</f>
        <v>0</v>
      </c>
      <c r="K26" s="559">
        <f t="shared" ref="K26" si="8" xml:space="preserve"> J29</f>
        <v>0</v>
      </c>
      <c r="L26" s="559">
        <f t="shared" ref="L26" si="9" xml:space="preserve"> K29</f>
        <v>0</v>
      </c>
      <c r="M26" s="559">
        <f t="shared" ref="M26" si="10" xml:space="preserve"> L29</f>
        <v>0</v>
      </c>
      <c r="N26" s="559">
        <f t="shared" ref="N26" si="11" xml:space="preserve"> M29</f>
        <v>0</v>
      </c>
      <c r="O26" s="559">
        <f t="shared" ref="O26" si="12" xml:space="preserve"> N29</f>
        <v>0</v>
      </c>
      <c r="P26" s="559">
        <f t="shared" ref="P26" si="13" xml:space="preserve"> O29</f>
        <v>173.51598719186759</v>
      </c>
      <c r="Q26" s="559">
        <f t="shared" ref="Q26" si="14" xml:space="preserve"> P29</f>
        <v>347.39341026260041</v>
      </c>
      <c r="R26" s="559">
        <f t="shared" ref="R26" si="15" xml:space="preserve"> Q29</f>
        <v>521.27083333333326</v>
      </c>
      <c r="S26" s="559">
        <f t="shared" ref="S26" si="16" xml:space="preserve"> R29</f>
        <v>469.14374999999995</v>
      </c>
      <c r="T26" s="559">
        <f t="shared" ref="T26" si="17" xml:space="preserve"> S29</f>
        <v>422.22937499999995</v>
      </c>
      <c r="U26" s="559">
        <f t="shared" ref="U26" si="18" xml:space="preserve"> T29</f>
        <v>380.00643749999995</v>
      </c>
      <c r="V26" s="559">
        <f t="shared" ref="V26" si="19" xml:space="preserve"> U29</f>
        <v>342.00579374999995</v>
      </c>
      <c r="W26" s="559">
        <f t="shared" ref="W26" si="20" xml:space="preserve"> V29</f>
        <v>307.80521437499993</v>
      </c>
      <c r="X26" s="559">
        <f t="shared" ref="X26" si="21" xml:space="preserve"> W29</f>
        <v>277.02469293749994</v>
      </c>
      <c r="Y26" s="559">
        <f t="shared" ref="Y26" si="22" xml:space="preserve"> X29</f>
        <v>249.32222364374994</v>
      </c>
      <c r="Z26" s="559">
        <f t="shared" ref="Z26" si="23" xml:space="preserve"> Y29</f>
        <v>224.39000127937493</v>
      </c>
      <c r="AA26" s="559">
        <f t="shared" ref="AA26" si="24" xml:space="preserve"> Z29</f>
        <v>201.95100115143742</v>
      </c>
      <c r="AB26" s="559">
        <f t="shared" ref="AB26" si="25" xml:space="preserve"> AA29</f>
        <v>181.75590103629366</v>
      </c>
      <c r="AC26" s="559">
        <f t="shared" ref="AC26" si="26" xml:space="preserve"> AB29</f>
        <v>163.5803109326643</v>
      </c>
      <c r="AD26" s="559">
        <f t="shared" ref="AD26" si="27" xml:space="preserve"> AC29</f>
        <v>147.22227983939788</v>
      </c>
      <c r="AE26" s="559">
        <f t="shared" ref="AE26" si="28" xml:space="preserve"> AD29</f>
        <v>132.50005185545808</v>
      </c>
      <c r="AF26" s="559">
        <f t="shared" ref="AF26" si="29" xml:space="preserve"> AE29</f>
        <v>119.25004666991228</v>
      </c>
      <c r="AG26" s="559">
        <f t="shared" ref="AG26" si="30" xml:space="preserve"> AF29</f>
        <v>107.32504200292105</v>
      </c>
      <c r="AH26" s="559">
        <f t="shared" ref="AH26" si="31" xml:space="preserve"> AG29</f>
        <v>96.592537802628954</v>
      </c>
      <c r="AI26" s="559">
        <f t="shared" ref="AI26" si="32" xml:space="preserve"> AH29</f>
        <v>86.933284022366053</v>
      </c>
      <c r="AJ26" s="559">
        <f t="shared" ref="AJ26" si="33" xml:space="preserve"> AI29</f>
        <v>78.23995562012945</v>
      </c>
      <c r="AK26" s="559">
        <f t="shared" ref="AK26" si="34" xml:space="preserve"> AJ29</f>
        <v>70.415960058116511</v>
      </c>
      <c r="AL26" s="559">
        <f t="shared" ref="AL26" si="35" xml:space="preserve"> AK29</f>
        <v>0</v>
      </c>
      <c r="AM26" s="559">
        <f t="shared" ref="AM26" si="36" xml:space="preserve"> AL29</f>
        <v>0</v>
      </c>
      <c r="AN26" s="559">
        <f t="shared" ref="AN26" si="37" xml:space="preserve"> AM29</f>
        <v>0</v>
      </c>
      <c r="AO26" s="559">
        <f t="shared" ref="AO26" si="38" xml:space="preserve"> AN29</f>
        <v>0</v>
      </c>
      <c r="AP26" s="559">
        <f t="shared" ref="AP26" si="39" xml:space="preserve"> AO29</f>
        <v>0</v>
      </c>
      <c r="AQ26" s="559">
        <f t="shared" ref="AQ26" si="40" xml:space="preserve"> AP29</f>
        <v>0</v>
      </c>
      <c r="AR26" s="559">
        <f t="shared" ref="AR26" si="41" xml:space="preserve"> AQ29</f>
        <v>0</v>
      </c>
      <c r="AS26" s="559">
        <f t="shared" ref="AS26" si="42" xml:space="preserve"> AR29</f>
        <v>0</v>
      </c>
      <c r="AT26" s="559">
        <f t="shared" ref="AT26" si="43" xml:space="preserve"> AS29</f>
        <v>0</v>
      </c>
      <c r="AU26" s="559">
        <f t="shared" ref="AU26" si="44" xml:space="preserve"> AT29</f>
        <v>0</v>
      </c>
      <c r="AV26" s="559">
        <f t="shared" ref="AV26" si="45" xml:space="preserve"> AU29</f>
        <v>0</v>
      </c>
      <c r="AW26" s="559">
        <f t="shared" ref="AW26" si="46" xml:space="preserve"> AV29</f>
        <v>0</v>
      </c>
      <c r="AX26" s="559">
        <f t="shared" ref="AX26" si="47" xml:space="preserve"> AW29</f>
        <v>0</v>
      </c>
      <c r="AY26" s="559">
        <f t="shared" ref="AY26" si="48" xml:space="preserve"> AX29</f>
        <v>0</v>
      </c>
      <c r="AZ26" s="559">
        <f t="shared" ref="AZ26" si="49" xml:space="preserve"> AY29</f>
        <v>0</v>
      </c>
      <c r="BA26" s="559">
        <f t="shared" ref="BA26" si="50" xml:space="preserve"> AZ29</f>
        <v>0</v>
      </c>
      <c r="BB26" s="559">
        <f t="shared" ref="BB26" si="51" xml:space="preserve"> BA29</f>
        <v>0</v>
      </c>
      <c r="BC26" s="559">
        <f t="shared" ref="BC26" si="52" xml:space="preserve"> BB29</f>
        <v>0</v>
      </c>
      <c r="BD26" s="559">
        <f t="shared" ref="BD26" si="53" xml:space="preserve"> BC29</f>
        <v>0</v>
      </c>
      <c r="BE26" s="559">
        <f t="shared" ref="BE26" si="54" xml:space="preserve"> BD29</f>
        <v>0</v>
      </c>
      <c r="BF26" s="559">
        <f t="shared" ref="BF26" si="55" xml:space="preserve"> BE29</f>
        <v>0</v>
      </c>
      <c r="BG26" s="559">
        <f t="shared" ref="BG26" si="56" xml:space="preserve"> BF29</f>
        <v>0</v>
      </c>
      <c r="BH26" s="559">
        <f t="shared" ref="BH26" si="57" xml:space="preserve"> BG29</f>
        <v>0</v>
      </c>
      <c r="BI26" s="559">
        <f t="shared" ref="BI26" si="58" xml:space="preserve"> BH29</f>
        <v>0</v>
      </c>
      <c r="BJ26" s="559">
        <f t="shared" ref="BJ26" si="59" xml:space="preserve"> BI29</f>
        <v>0</v>
      </c>
      <c r="BK26" s="559">
        <f t="shared" ref="BK26" si="60" xml:space="preserve"> BJ29</f>
        <v>0</v>
      </c>
      <c r="BL26" s="559">
        <f t="shared" ref="BL26" si="61" xml:space="preserve"> BK29</f>
        <v>0</v>
      </c>
      <c r="BM26" s="559">
        <f t="shared" ref="BM26" si="62" xml:space="preserve"> BL29</f>
        <v>0</v>
      </c>
      <c r="BN26" s="559">
        <f t="shared" ref="BN26" si="63" xml:space="preserve"> BM29</f>
        <v>0</v>
      </c>
      <c r="BO26" s="559">
        <f t="shared" ref="BO26" si="64" xml:space="preserve"> BN29</f>
        <v>0</v>
      </c>
      <c r="BP26" s="559">
        <f t="shared" ref="BP26" si="65" xml:space="preserve"> BO29</f>
        <v>0</v>
      </c>
      <c r="BQ26" s="559">
        <f t="shared" ref="BQ26" si="66" xml:space="preserve"> BP29</f>
        <v>0</v>
      </c>
      <c r="BR26" s="559">
        <f t="shared" ref="BR26" si="67" xml:space="preserve"> BQ29</f>
        <v>0</v>
      </c>
      <c r="BS26" s="559">
        <f t="shared" ref="BS26" si="68" xml:space="preserve"> BR29</f>
        <v>0</v>
      </c>
      <c r="BT26" s="559">
        <f t="shared" ref="BT26" si="69" xml:space="preserve"> BS29</f>
        <v>0</v>
      </c>
      <c r="BU26" s="559">
        <f t="shared" ref="BU26" si="70" xml:space="preserve"> BT29</f>
        <v>0</v>
      </c>
      <c r="BV26" s="559">
        <f t="shared" ref="BV26" si="71" xml:space="preserve"> BU29</f>
        <v>0</v>
      </c>
      <c r="BW26" s="559">
        <f xml:space="preserve"> BV29</f>
        <v>0</v>
      </c>
      <c r="BX26" s="559">
        <f xml:space="preserve"> BW29</f>
        <v>0</v>
      </c>
      <c r="BY26" s="559">
        <f xml:space="preserve"> BX29</f>
        <v>0</v>
      </c>
      <c r="BZ26" s="559">
        <f xml:space="preserve"> BY29</f>
        <v>0</v>
      </c>
      <c r="CA26" s="559">
        <f xml:space="preserve"> BZ29</f>
        <v>0</v>
      </c>
    </row>
    <row r="27" spans="1:79" s="19" customFormat="1">
      <c r="A27" s="45"/>
      <c r="B27" s="45"/>
      <c r="C27" s="54"/>
      <c r="D27" s="137" t="s">
        <v>21</v>
      </c>
      <c r="E27" s="414" t="str">
        <f xml:space="preserve"> Capex!E$96</f>
        <v>Capital expenditure POS</v>
      </c>
      <c r="F27" s="414">
        <f xml:space="preserve"> Capex!F$96</f>
        <v>0</v>
      </c>
      <c r="G27" s="414" t="str">
        <f xml:space="preserve"> Capex!G$96</f>
        <v>£ MM</v>
      </c>
      <c r="H27" s="414">
        <f xml:space="preserve"> Capex!H$96</f>
        <v>521.27083333333326</v>
      </c>
      <c r="I27" s="414">
        <f xml:space="preserve"> Capex!I$96</f>
        <v>0</v>
      </c>
      <c r="J27" s="414">
        <f xml:space="preserve"> Capex!J$96</f>
        <v>0</v>
      </c>
      <c r="K27" s="414">
        <f xml:space="preserve"> Capex!K$96</f>
        <v>0</v>
      </c>
      <c r="L27" s="414">
        <f xml:space="preserve"> Capex!L$96</f>
        <v>0</v>
      </c>
      <c r="M27" s="414">
        <f xml:space="preserve"> Capex!M$96</f>
        <v>0</v>
      </c>
      <c r="N27" s="414">
        <f xml:space="preserve"> Capex!N$96</f>
        <v>0</v>
      </c>
      <c r="O27" s="414">
        <f xml:space="preserve"> Capex!O$96</f>
        <v>173.51598719186759</v>
      </c>
      <c r="P27" s="414">
        <f xml:space="preserve"> Capex!P$96</f>
        <v>173.87742307073282</v>
      </c>
      <c r="Q27" s="414">
        <f xml:space="preserve"> Capex!Q$96</f>
        <v>173.87742307073285</v>
      </c>
      <c r="R27" s="414">
        <f xml:space="preserve"> Capex!R$96</f>
        <v>0</v>
      </c>
      <c r="S27" s="414">
        <f xml:space="preserve"> Capex!S$96</f>
        <v>0</v>
      </c>
      <c r="T27" s="414">
        <f xml:space="preserve"> Capex!T$96</f>
        <v>0</v>
      </c>
      <c r="U27" s="414">
        <f xml:space="preserve"> Capex!U$96</f>
        <v>0</v>
      </c>
      <c r="V27" s="414">
        <f xml:space="preserve"> Capex!V$96</f>
        <v>0</v>
      </c>
      <c r="W27" s="414">
        <f xml:space="preserve"> Capex!W$96</f>
        <v>0</v>
      </c>
      <c r="X27" s="414">
        <f xml:space="preserve"> Capex!X$96</f>
        <v>0</v>
      </c>
      <c r="Y27" s="414">
        <f xml:space="preserve"> Capex!Y$96</f>
        <v>0</v>
      </c>
      <c r="Z27" s="414">
        <f xml:space="preserve"> Capex!Z$96</f>
        <v>0</v>
      </c>
      <c r="AA27" s="414">
        <f xml:space="preserve"> Capex!AA$96</f>
        <v>0</v>
      </c>
      <c r="AB27" s="414">
        <f xml:space="preserve"> Capex!AB$96</f>
        <v>0</v>
      </c>
      <c r="AC27" s="414">
        <f xml:space="preserve"> Capex!AC$96</f>
        <v>0</v>
      </c>
      <c r="AD27" s="414">
        <f xml:space="preserve"> Capex!AD$96</f>
        <v>0</v>
      </c>
      <c r="AE27" s="414">
        <f xml:space="preserve"> Capex!AE$96</f>
        <v>0</v>
      </c>
      <c r="AF27" s="414">
        <f xml:space="preserve"> Capex!AF$96</f>
        <v>0</v>
      </c>
      <c r="AG27" s="414">
        <f xml:space="preserve"> Capex!AG$96</f>
        <v>0</v>
      </c>
      <c r="AH27" s="414">
        <f xml:space="preserve"> Capex!AH$96</f>
        <v>0</v>
      </c>
      <c r="AI27" s="414">
        <f xml:space="preserve"> Capex!AI$96</f>
        <v>0</v>
      </c>
      <c r="AJ27" s="414">
        <f xml:space="preserve"> Capex!AJ$96</f>
        <v>0</v>
      </c>
      <c r="AK27" s="414">
        <f xml:space="preserve"> Capex!AK$96</f>
        <v>0</v>
      </c>
      <c r="AL27" s="414">
        <f xml:space="preserve"> Capex!AL$96</f>
        <v>0</v>
      </c>
      <c r="AM27" s="414">
        <f xml:space="preserve"> Capex!AM$96</f>
        <v>0</v>
      </c>
      <c r="AN27" s="414">
        <f xml:space="preserve"> Capex!AN$96</f>
        <v>0</v>
      </c>
      <c r="AO27" s="414">
        <f xml:space="preserve"> Capex!AO$96</f>
        <v>0</v>
      </c>
      <c r="AP27" s="414">
        <f xml:space="preserve"> Capex!AP$96</f>
        <v>0</v>
      </c>
      <c r="AQ27" s="414">
        <f xml:space="preserve"> Capex!AQ$96</f>
        <v>0</v>
      </c>
      <c r="AR27" s="414">
        <f xml:space="preserve"> Capex!AR$96</f>
        <v>0</v>
      </c>
      <c r="AS27" s="414">
        <f xml:space="preserve"> Capex!AS$96</f>
        <v>0</v>
      </c>
      <c r="AT27" s="414">
        <f xml:space="preserve"> Capex!AT$96</f>
        <v>0</v>
      </c>
      <c r="AU27" s="414">
        <f xml:space="preserve"> Capex!AU$96</f>
        <v>0</v>
      </c>
      <c r="AV27" s="414">
        <f xml:space="preserve"> Capex!AV$96</f>
        <v>0</v>
      </c>
      <c r="AW27" s="414">
        <f xml:space="preserve"> Capex!AW$96</f>
        <v>0</v>
      </c>
      <c r="AX27" s="414">
        <f xml:space="preserve"> Capex!AX$96</f>
        <v>0</v>
      </c>
      <c r="AY27" s="414">
        <f xml:space="preserve"> Capex!AY$96</f>
        <v>0</v>
      </c>
      <c r="AZ27" s="414">
        <f xml:space="preserve"> Capex!AZ$96</f>
        <v>0</v>
      </c>
      <c r="BA27" s="414">
        <f xml:space="preserve"> Capex!BA$96</f>
        <v>0</v>
      </c>
      <c r="BB27" s="414">
        <f xml:space="preserve"> Capex!BB$96</f>
        <v>0</v>
      </c>
      <c r="BC27" s="414">
        <f xml:space="preserve"> Capex!BC$96</f>
        <v>0</v>
      </c>
      <c r="BD27" s="414">
        <f xml:space="preserve"> Capex!BD$96</f>
        <v>0</v>
      </c>
      <c r="BE27" s="414">
        <f xml:space="preserve"> Capex!BE$96</f>
        <v>0</v>
      </c>
      <c r="BF27" s="414">
        <f xml:space="preserve"> Capex!BF$96</f>
        <v>0</v>
      </c>
      <c r="BG27" s="414">
        <f xml:space="preserve"> Capex!BG$96</f>
        <v>0</v>
      </c>
      <c r="BH27" s="414">
        <f xml:space="preserve"> Capex!BH$96</f>
        <v>0</v>
      </c>
      <c r="BI27" s="414">
        <f xml:space="preserve"> Capex!BI$96</f>
        <v>0</v>
      </c>
      <c r="BJ27" s="414">
        <f xml:space="preserve"> Capex!BJ$96</f>
        <v>0</v>
      </c>
      <c r="BK27" s="414">
        <f xml:space="preserve"> Capex!BK$96</f>
        <v>0</v>
      </c>
      <c r="BL27" s="414">
        <f xml:space="preserve"> Capex!BL$96</f>
        <v>0</v>
      </c>
      <c r="BM27" s="414">
        <f xml:space="preserve"> Capex!BM$96</f>
        <v>0</v>
      </c>
      <c r="BN27" s="414">
        <f xml:space="preserve"> Capex!BN$96</f>
        <v>0</v>
      </c>
      <c r="BO27" s="414">
        <f xml:space="preserve"> Capex!BO$96</f>
        <v>0</v>
      </c>
      <c r="BP27" s="414">
        <f xml:space="preserve"> Capex!BP$96</f>
        <v>0</v>
      </c>
      <c r="BQ27" s="414">
        <f xml:space="preserve"> Capex!BQ$96</f>
        <v>0</v>
      </c>
      <c r="BR27" s="414">
        <f xml:space="preserve"> Capex!BR$96</f>
        <v>0</v>
      </c>
      <c r="BS27" s="414">
        <f xml:space="preserve"> Capex!BS$96</f>
        <v>0</v>
      </c>
      <c r="BT27" s="414">
        <f xml:space="preserve"> Capex!BT$96</f>
        <v>0</v>
      </c>
      <c r="BU27" s="414">
        <f xml:space="preserve"> Capex!BU$96</f>
        <v>0</v>
      </c>
      <c r="BV27" s="414">
        <f xml:space="preserve"> Capex!BV$96</f>
        <v>0</v>
      </c>
      <c r="BW27" s="414">
        <f xml:space="preserve"> Capex!BW$96</f>
        <v>0</v>
      </c>
      <c r="BX27" s="414">
        <f xml:space="preserve"> Capex!BX$96</f>
        <v>0</v>
      </c>
      <c r="BY27" s="414">
        <f xml:space="preserve"> Capex!BY$96</f>
        <v>0</v>
      </c>
      <c r="BZ27" s="414">
        <f xml:space="preserve"> Capex!BZ$96</f>
        <v>0</v>
      </c>
      <c r="CA27" s="414">
        <f xml:space="preserve"> Capex!CA$96</f>
        <v>0</v>
      </c>
    </row>
    <row r="28" spans="1:79" s="399" customFormat="1">
      <c r="A28" s="398"/>
      <c r="B28" s="192"/>
      <c r="C28" s="193"/>
      <c r="D28" s="137" t="s">
        <v>108</v>
      </c>
      <c r="E28" s="400" t="str">
        <f xml:space="preserve"> E$23</f>
        <v>Tax depreciation POS</v>
      </c>
      <c r="F28" s="400">
        <f t="shared" ref="F28:BQ28" si="72" xml:space="preserve"> F$23</f>
        <v>0</v>
      </c>
      <c r="G28" s="400" t="str">
        <f t="shared" si="72"/>
        <v>£ MM</v>
      </c>
      <c r="H28" s="400">
        <f t="shared" si="72"/>
        <v>521.27083333333326</v>
      </c>
      <c r="I28" s="400">
        <f t="shared" si="72"/>
        <v>0</v>
      </c>
      <c r="J28" s="400">
        <f t="shared" si="72"/>
        <v>0</v>
      </c>
      <c r="K28" s="400">
        <f t="shared" si="72"/>
        <v>0</v>
      </c>
      <c r="L28" s="400">
        <f t="shared" si="72"/>
        <v>0</v>
      </c>
      <c r="M28" s="400">
        <f t="shared" si="72"/>
        <v>0</v>
      </c>
      <c r="N28" s="400">
        <f t="shared" si="72"/>
        <v>0</v>
      </c>
      <c r="O28" s="400">
        <f t="shared" si="72"/>
        <v>0</v>
      </c>
      <c r="P28" s="400">
        <f t="shared" si="72"/>
        <v>0</v>
      </c>
      <c r="Q28" s="400">
        <f t="shared" si="72"/>
        <v>0</v>
      </c>
      <c r="R28" s="400">
        <f t="shared" si="72"/>
        <v>52.127083333333331</v>
      </c>
      <c r="S28" s="400">
        <f t="shared" si="72"/>
        <v>46.914375</v>
      </c>
      <c r="T28" s="400">
        <f t="shared" si="72"/>
        <v>42.2229375</v>
      </c>
      <c r="U28" s="400">
        <f t="shared" si="72"/>
        <v>38.000643749999995</v>
      </c>
      <c r="V28" s="400">
        <f t="shared" si="72"/>
        <v>34.200579374999997</v>
      </c>
      <c r="W28" s="400">
        <f t="shared" si="72"/>
        <v>30.780521437499996</v>
      </c>
      <c r="X28" s="400">
        <f t="shared" si="72"/>
        <v>27.702469293749996</v>
      </c>
      <c r="Y28" s="400">
        <f t="shared" si="72"/>
        <v>24.932222364374994</v>
      </c>
      <c r="Z28" s="400">
        <f t="shared" si="72"/>
        <v>22.439000127937494</v>
      </c>
      <c r="AA28" s="400">
        <f t="shared" si="72"/>
        <v>20.195100115143745</v>
      </c>
      <c r="AB28" s="400">
        <f t="shared" si="72"/>
        <v>18.175590103629368</v>
      </c>
      <c r="AC28" s="400">
        <f t="shared" si="72"/>
        <v>16.35803109326643</v>
      </c>
      <c r="AD28" s="400">
        <f t="shared" si="72"/>
        <v>14.722227983939788</v>
      </c>
      <c r="AE28" s="400">
        <f t="shared" si="72"/>
        <v>13.25000518554581</v>
      </c>
      <c r="AF28" s="400">
        <f t="shared" si="72"/>
        <v>11.925004666991228</v>
      </c>
      <c r="AG28" s="400">
        <f t="shared" si="72"/>
        <v>10.732504200292105</v>
      </c>
      <c r="AH28" s="400">
        <f t="shared" si="72"/>
        <v>9.6592537802628957</v>
      </c>
      <c r="AI28" s="400">
        <f t="shared" si="72"/>
        <v>8.693328402236606</v>
      </c>
      <c r="AJ28" s="400">
        <f t="shared" si="72"/>
        <v>7.8239955620129455</v>
      </c>
      <c r="AK28" s="400">
        <f t="shared" si="72"/>
        <v>70.415960058116511</v>
      </c>
      <c r="AL28" s="400">
        <f t="shared" si="72"/>
        <v>0</v>
      </c>
      <c r="AM28" s="400">
        <f t="shared" si="72"/>
        <v>0</v>
      </c>
      <c r="AN28" s="400">
        <f t="shared" si="72"/>
        <v>0</v>
      </c>
      <c r="AO28" s="400">
        <f t="shared" si="72"/>
        <v>0</v>
      </c>
      <c r="AP28" s="400">
        <f t="shared" si="72"/>
        <v>0</v>
      </c>
      <c r="AQ28" s="400">
        <f t="shared" si="72"/>
        <v>0</v>
      </c>
      <c r="AR28" s="400">
        <f t="shared" si="72"/>
        <v>0</v>
      </c>
      <c r="AS28" s="400">
        <f t="shared" si="72"/>
        <v>0</v>
      </c>
      <c r="AT28" s="400">
        <f t="shared" si="72"/>
        <v>0</v>
      </c>
      <c r="AU28" s="400">
        <f t="shared" si="72"/>
        <v>0</v>
      </c>
      <c r="AV28" s="400">
        <f t="shared" si="72"/>
        <v>0</v>
      </c>
      <c r="AW28" s="400">
        <f t="shared" si="72"/>
        <v>0</v>
      </c>
      <c r="AX28" s="400">
        <f t="shared" si="72"/>
        <v>0</v>
      </c>
      <c r="AY28" s="400">
        <f t="shared" si="72"/>
        <v>0</v>
      </c>
      <c r="AZ28" s="400">
        <f t="shared" si="72"/>
        <v>0</v>
      </c>
      <c r="BA28" s="400">
        <f t="shared" si="72"/>
        <v>0</v>
      </c>
      <c r="BB28" s="400">
        <f t="shared" si="72"/>
        <v>0</v>
      </c>
      <c r="BC28" s="400">
        <f t="shared" si="72"/>
        <v>0</v>
      </c>
      <c r="BD28" s="400">
        <f t="shared" si="72"/>
        <v>0</v>
      </c>
      <c r="BE28" s="400">
        <f t="shared" si="72"/>
        <v>0</v>
      </c>
      <c r="BF28" s="400">
        <f t="shared" si="72"/>
        <v>0</v>
      </c>
      <c r="BG28" s="400">
        <f t="shared" si="72"/>
        <v>0</v>
      </c>
      <c r="BH28" s="400">
        <f t="shared" si="72"/>
        <v>0</v>
      </c>
      <c r="BI28" s="400">
        <f t="shared" si="72"/>
        <v>0</v>
      </c>
      <c r="BJ28" s="400">
        <f t="shared" si="72"/>
        <v>0</v>
      </c>
      <c r="BK28" s="400">
        <f t="shared" si="72"/>
        <v>0</v>
      </c>
      <c r="BL28" s="400">
        <f t="shared" si="72"/>
        <v>0</v>
      </c>
      <c r="BM28" s="400">
        <f t="shared" si="72"/>
        <v>0</v>
      </c>
      <c r="BN28" s="400">
        <f t="shared" si="72"/>
        <v>0</v>
      </c>
      <c r="BO28" s="400">
        <f t="shared" si="72"/>
        <v>0</v>
      </c>
      <c r="BP28" s="400">
        <f t="shared" si="72"/>
        <v>0</v>
      </c>
      <c r="BQ28" s="400">
        <f t="shared" si="72"/>
        <v>0</v>
      </c>
      <c r="BR28" s="400">
        <f t="shared" ref="BR28:CA28" si="73" xml:space="preserve"> BR$23</f>
        <v>0</v>
      </c>
      <c r="BS28" s="400">
        <f t="shared" si="73"/>
        <v>0</v>
      </c>
      <c r="BT28" s="400">
        <f t="shared" si="73"/>
        <v>0</v>
      </c>
      <c r="BU28" s="400">
        <f t="shared" si="73"/>
        <v>0</v>
      </c>
      <c r="BV28" s="400">
        <f t="shared" si="73"/>
        <v>0</v>
      </c>
      <c r="BW28" s="400">
        <f t="shared" si="73"/>
        <v>0</v>
      </c>
      <c r="BX28" s="400">
        <f t="shared" si="73"/>
        <v>0</v>
      </c>
      <c r="BY28" s="400">
        <f t="shared" si="73"/>
        <v>0</v>
      </c>
      <c r="BZ28" s="400">
        <f t="shared" si="73"/>
        <v>0</v>
      </c>
      <c r="CA28" s="400">
        <f t="shared" si="73"/>
        <v>0</v>
      </c>
    </row>
    <row r="29" spans="1:79" s="375" customFormat="1">
      <c r="A29" s="323"/>
      <c r="B29" s="324"/>
      <c r="C29" s="373"/>
      <c r="D29" s="374"/>
      <c r="E29" s="375" t="s">
        <v>511</v>
      </c>
      <c r="G29" s="375" t="s">
        <v>560</v>
      </c>
      <c r="I29" s="376"/>
      <c r="J29" s="375">
        <f xml:space="preserve"> J26 + J27 - J28</f>
        <v>0</v>
      </c>
      <c r="K29" s="375">
        <f t="shared" ref="K29:BV29" si="74" xml:space="preserve"> K26 + K27 - K28</f>
        <v>0</v>
      </c>
      <c r="L29" s="375">
        <f t="shared" si="74"/>
        <v>0</v>
      </c>
      <c r="M29" s="375">
        <f t="shared" si="74"/>
        <v>0</v>
      </c>
      <c r="N29" s="375">
        <f t="shared" si="74"/>
        <v>0</v>
      </c>
      <c r="O29" s="375">
        <f t="shared" si="74"/>
        <v>173.51598719186759</v>
      </c>
      <c r="P29" s="375">
        <f t="shared" si="74"/>
        <v>347.39341026260041</v>
      </c>
      <c r="Q29" s="375">
        <f t="shared" si="74"/>
        <v>521.27083333333326</v>
      </c>
      <c r="R29" s="375">
        <f t="shared" si="74"/>
        <v>469.14374999999995</v>
      </c>
      <c r="S29" s="375">
        <f t="shared" si="74"/>
        <v>422.22937499999995</v>
      </c>
      <c r="T29" s="375">
        <f t="shared" si="74"/>
        <v>380.00643749999995</v>
      </c>
      <c r="U29" s="375">
        <f t="shared" si="74"/>
        <v>342.00579374999995</v>
      </c>
      <c r="V29" s="375">
        <f t="shared" si="74"/>
        <v>307.80521437499993</v>
      </c>
      <c r="W29" s="375">
        <f t="shared" si="74"/>
        <v>277.02469293749994</v>
      </c>
      <c r="X29" s="375">
        <f t="shared" si="74"/>
        <v>249.32222364374994</v>
      </c>
      <c r="Y29" s="375">
        <f t="shared" si="74"/>
        <v>224.39000127937493</v>
      </c>
      <c r="Z29" s="375">
        <f t="shared" si="74"/>
        <v>201.95100115143742</v>
      </c>
      <c r="AA29" s="375">
        <f t="shared" si="74"/>
        <v>181.75590103629366</v>
      </c>
      <c r="AB29" s="375">
        <f t="shared" si="74"/>
        <v>163.5803109326643</v>
      </c>
      <c r="AC29" s="375">
        <f t="shared" si="74"/>
        <v>147.22227983939788</v>
      </c>
      <c r="AD29" s="375">
        <f t="shared" si="74"/>
        <v>132.50005185545808</v>
      </c>
      <c r="AE29" s="375">
        <f t="shared" si="74"/>
        <v>119.25004666991228</v>
      </c>
      <c r="AF29" s="375">
        <f t="shared" si="74"/>
        <v>107.32504200292105</v>
      </c>
      <c r="AG29" s="375">
        <f t="shared" si="74"/>
        <v>96.592537802628954</v>
      </c>
      <c r="AH29" s="375">
        <f t="shared" si="74"/>
        <v>86.933284022366053</v>
      </c>
      <c r="AI29" s="375">
        <f t="shared" si="74"/>
        <v>78.23995562012945</v>
      </c>
      <c r="AJ29" s="375">
        <f t="shared" si="74"/>
        <v>70.415960058116511</v>
      </c>
      <c r="AK29" s="375">
        <f t="shared" si="74"/>
        <v>0</v>
      </c>
      <c r="AL29" s="375">
        <f t="shared" si="74"/>
        <v>0</v>
      </c>
      <c r="AM29" s="375">
        <f t="shared" si="74"/>
        <v>0</v>
      </c>
      <c r="AN29" s="375">
        <f t="shared" si="74"/>
        <v>0</v>
      </c>
      <c r="AO29" s="375">
        <f t="shared" si="74"/>
        <v>0</v>
      </c>
      <c r="AP29" s="375">
        <f t="shared" si="74"/>
        <v>0</v>
      </c>
      <c r="AQ29" s="375">
        <f t="shared" si="74"/>
        <v>0</v>
      </c>
      <c r="AR29" s="375">
        <f t="shared" si="74"/>
        <v>0</v>
      </c>
      <c r="AS29" s="375">
        <f t="shared" si="74"/>
        <v>0</v>
      </c>
      <c r="AT29" s="375">
        <f t="shared" si="74"/>
        <v>0</v>
      </c>
      <c r="AU29" s="375">
        <f t="shared" si="74"/>
        <v>0</v>
      </c>
      <c r="AV29" s="375">
        <f t="shared" si="74"/>
        <v>0</v>
      </c>
      <c r="AW29" s="375">
        <f t="shared" si="74"/>
        <v>0</v>
      </c>
      <c r="AX29" s="375">
        <f t="shared" si="74"/>
        <v>0</v>
      </c>
      <c r="AY29" s="375">
        <f t="shared" si="74"/>
        <v>0</v>
      </c>
      <c r="AZ29" s="375">
        <f t="shared" si="74"/>
        <v>0</v>
      </c>
      <c r="BA29" s="375">
        <f t="shared" si="74"/>
        <v>0</v>
      </c>
      <c r="BB29" s="375">
        <f t="shared" si="74"/>
        <v>0</v>
      </c>
      <c r="BC29" s="375">
        <f t="shared" si="74"/>
        <v>0</v>
      </c>
      <c r="BD29" s="375">
        <f t="shared" si="74"/>
        <v>0</v>
      </c>
      <c r="BE29" s="375">
        <f t="shared" si="74"/>
        <v>0</v>
      </c>
      <c r="BF29" s="375">
        <f t="shared" si="74"/>
        <v>0</v>
      </c>
      <c r="BG29" s="375">
        <f t="shared" si="74"/>
        <v>0</v>
      </c>
      <c r="BH29" s="375">
        <f t="shared" si="74"/>
        <v>0</v>
      </c>
      <c r="BI29" s="375">
        <f t="shared" si="74"/>
        <v>0</v>
      </c>
      <c r="BJ29" s="375">
        <f t="shared" si="74"/>
        <v>0</v>
      </c>
      <c r="BK29" s="375">
        <f t="shared" si="74"/>
        <v>0</v>
      </c>
      <c r="BL29" s="375">
        <f t="shared" si="74"/>
        <v>0</v>
      </c>
      <c r="BM29" s="375">
        <f t="shared" si="74"/>
        <v>0</v>
      </c>
      <c r="BN29" s="375">
        <f t="shared" si="74"/>
        <v>0</v>
      </c>
      <c r="BO29" s="375">
        <f t="shared" si="74"/>
        <v>0</v>
      </c>
      <c r="BP29" s="375">
        <f t="shared" si="74"/>
        <v>0</v>
      </c>
      <c r="BQ29" s="375">
        <f t="shared" si="74"/>
        <v>0</v>
      </c>
      <c r="BR29" s="375">
        <f t="shared" si="74"/>
        <v>0</v>
      </c>
      <c r="BS29" s="375">
        <f t="shared" si="74"/>
        <v>0</v>
      </c>
      <c r="BT29" s="375">
        <f t="shared" si="74"/>
        <v>0</v>
      </c>
      <c r="BU29" s="375">
        <f t="shared" si="74"/>
        <v>0</v>
      </c>
      <c r="BV29" s="375">
        <f t="shared" si="74"/>
        <v>0</v>
      </c>
      <c r="BW29" s="375">
        <f xml:space="preserve"> BW26 + BW27 - BW28</f>
        <v>0</v>
      </c>
      <c r="BX29" s="375">
        <f xml:space="preserve"> BX26 + BX27 - BX28</f>
        <v>0</v>
      </c>
      <c r="BY29" s="375">
        <f xml:space="preserve"> BY26 + BY27 - BY28</f>
        <v>0</v>
      </c>
      <c r="BZ29" s="375">
        <f xml:space="preserve"> BZ26 + BZ27 - BZ28</f>
        <v>0</v>
      </c>
      <c r="CA29" s="375">
        <f xml:space="preserve"> CA26 + CA27 - CA28</f>
        <v>0</v>
      </c>
    </row>
    <row r="31" spans="1:79">
      <c r="B31" s="1" t="s">
        <v>159</v>
      </c>
    </row>
    <row r="32" spans="1:79">
      <c r="E32" s="267" t="str">
        <f xml:space="preserve"> E$29</f>
        <v>Tax depreciation basis balance</v>
      </c>
      <c r="F32" s="267">
        <f t="shared" ref="F32:BQ32" si="75" xml:space="preserve"> F$29</f>
        <v>0</v>
      </c>
      <c r="G32" s="267" t="str">
        <f t="shared" si="75"/>
        <v>£ MM</v>
      </c>
      <c r="H32" s="267">
        <f t="shared" si="75"/>
        <v>0</v>
      </c>
      <c r="I32" s="267">
        <f t="shared" si="75"/>
        <v>0</v>
      </c>
      <c r="J32" s="267">
        <f t="shared" si="75"/>
        <v>0</v>
      </c>
      <c r="K32" s="267">
        <f t="shared" si="75"/>
        <v>0</v>
      </c>
      <c r="L32" s="267">
        <f t="shared" si="75"/>
        <v>0</v>
      </c>
      <c r="M32" s="267">
        <f t="shared" si="75"/>
        <v>0</v>
      </c>
      <c r="N32" s="267">
        <f t="shared" si="75"/>
        <v>0</v>
      </c>
      <c r="O32" s="267">
        <f t="shared" si="75"/>
        <v>173.51598719186759</v>
      </c>
      <c r="P32" s="267">
        <f t="shared" si="75"/>
        <v>347.39341026260041</v>
      </c>
      <c r="Q32" s="267">
        <f t="shared" si="75"/>
        <v>521.27083333333326</v>
      </c>
      <c r="R32" s="267">
        <f t="shared" si="75"/>
        <v>469.14374999999995</v>
      </c>
      <c r="S32" s="267">
        <f t="shared" si="75"/>
        <v>422.22937499999995</v>
      </c>
      <c r="T32" s="267">
        <f t="shared" si="75"/>
        <v>380.00643749999995</v>
      </c>
      <c r="U32" s="267">
        <f t="shared" si="75"/>
        <v>342.00579374999995</v>
      </c>
      <c r="V32" s="267">
        <f t="shared" si="75"/>
        <v>307.80521437499993</v>
      </c>
      <c r="W32" s="267">
        <f t="shared" si="75"/>
        <v>277.02469293749994</v>
      </c>
      <c r="X32" s="267">
        <f t="shared" si="75"/>
        <v>249.32222364374994</v>
      </c>
      <c r="Y32" s="267">
        <f t="shared" si="75"/>
        <v>224.39000127937493</v>
      </c>
      <c r="Z32" s="267">
        <f t="shared" si="75"/>
        <v>201.95100115143742</v>
      </c>
      <c r="AA32" s="267">
        <f t="shared" si="75"/>
        <v>181.75590103629366</v>
      </c>
      <c r="AB32" s="267">
        <f t="shared" si="75"/>
        <v>163.5803109326643</v>
      </c>
      <c r="AC32" s="267">
        <f t="shared" si="75"/>
        <v>147.22227983939788</v>
      </c>
      <c r="AD32" s="267">
        <f t="shared" si="75"/>
        <v>132.50005185545808</v>
      </c>
      <c r="AE32" s="267">
        <f t="shared" si="75"/>
        <v>119.25004666991228</v>
      </c>
      <c r="AF32" s="267">
        <f t="shared" si="75"/>
        <v>107.32504200292105</v>
      </c>
      <c r="AG32" s="267">
        <f t="shared" si="75"/>
        <v>96.592537802628954</v>
      </c>
      <c r="AH32" s="267">
        <f t="shared" si="75"/>
        <v>86.933284022366053</v>
      </c>
      <c r="AI32" s="267">
        <f t="shared" si="75"/>
        <v>78.23995562012945</v>
      </c>
      <c r="AJ32" s="267">
        <f t="shared" si="75"/>
        <v>70.415960058116511</v>
      </c>
      <c r="AK32" s="267">
        <f t="shared" si="75"/>
        <v>0</v>
      </c>
      <c r="AL32" s="267">
        <f t="shared" si="75"/>
        <v>0</v>
      </c>
      <c r="AM32" s="267">
        <f t="shared" si="75"/>
        <v>0</v>
      </c>
      <c r="AN32" s="267">
        <f t="shared" si="75"/>
        <v>0</v>
      </c>
      <c r="AO32" s="267">
        <f t="shared" si="75"/>
        <v>0</v>
      </c>
      <c r="AP32" s="267">
        <f t="shared" si="75"/>
        <v>0</v>
      </c>
      <c r="AQ32" s="267">
        <f t="shared" si="75"/>
        <v>0</v>
      </c>
      <c r="AR32" s="267">
        <f t="shared" si="75"/>
        <v>0</v>
      </c>
      <c r="AS32" s="267">
        <f t="shared" si="75"/>
        <v>0</v>
      </c>
      <c r="AT32" s="267">
        <f t="shared" si="75"/>
        <v>0</v>
      </c>
      <c r="AU32" s="267">
        <f t="shared" si="75"/>
        <v>0</v>
      </c>
      <c r="AV32" s="267">
        <f t="shared" si="75"/>
        <v>0</v>
      </c>
      <c r="AW32" s="267">
        <f t="shared" si="75"/>
        <v>0</v>
      </c>
      <c r="AX32" s="267">
        <f t="shared" si="75"/>
        <v>0</v>
      </c>
      <c r="AY32" s="267">
        <f t="shared" si="75"/>
        <v>0</v>
      </c>
      <c r="AZ32" s="267">
        <f t="shared" si="75"/>
        <v>0</v>
      </c>
      <c r="BA32" s="267">
        <f t="shared" si="75"/>
        <v>0</v>
      </c>
      <c r="BB32" s="267">
        <f t="shared" si="75"/>
        <v>0</v>
      </c>
      <c r="BC32" s="267">
        <f t="shared" si="75"/>
        <v>0</v>
      </c>
      <c r="BD32" s="267">
        <f t="shared" si="75"/>
        <v>0</v>
      </c>
      <c r="BE32" s="267">
        <f t="shared" si="75"/>
        <v>0</v>
      </c>
      <c r="BF32" s="267">
        <f t="shared" si="75"/>
        <v>0</v>
      </c>
      <c r="BG32" s="267">
        <f t="shared" si="75"/>
        <v>0</v>
      </c>
      <c r="BH32" s="267">
        <f t="shared" si="75"/>
        <v>0</v>
      </c>
      <c r="BI32" s="267">
        <f t="shared" si="75"/>
        <v>0</v>
      </c>
      <c r="BJ32" s="267">
        <f t="shared" si="75"/>
        <v>0</v>
      </c>
      <c r="BK32" s="267">
        <f t="shared" si="75"/>
        <v>0</v>
      </c>
      <c r="BL32" s="267">
        <f t="shared" si="75"/>
        <v>0</v>
      </c>
      <c r="BM32" s="267">
        <f t="shared" si="75"/>
        <v>0</v>
      </c>
      <c r="BN32" s="267">
        <f t="shared" si="75"/>
        <v>0</v>
      </c>
      <c r="BO32" s="267">
        <f t="shared" si="75"/>
        <v>0</v>
      </c>
      <c r="BP32" s="267">
        <f t="shared" si="75"/>
        <v>0</v>
      </c>
      <c r="BQ32" s="267">
        <f t="shared" si="75"/>
        <v>0</v>
      </c>
      <c r="BR32" s="267">
        <f t="shared" ref="BR32:CA32" si="76" xml:space="preserve"> BR$29</f>
        <v>0</v>
      </c>
      <c r="BS32" s="267">
        <f t="shared" si="76"/>
        <v>0</v>
      </c>
      <c r="BT32" s="267">
        <f t="shared" si="76"/>
        <v>0</v>
      </c>
      <c r="BU32" s="267">
        <f t="shared" si="76"/>
        <v>0</v>
      </c>
      <c r="BV32" s="267">
        <f t="shared" si="76"/>
        <v>0</v>
      </c>
      <c r="BW32" s="267">
        <f t="shared" si="76"/>
        <v>0</v>
      </c>
      <c r="BX32" s="267">
        <f t="shared" si="76"/>
        <v>0</v>
      </c>
      <c r="BY32" s="267">
        <f t="shared" si="76"/>
        <v>0</v>
      </c>
      <c r="BZ32" s="267">
        <f t="shared" si="76"/>
        <v>0</v>
      </c>
      <c r="CA32" s="267">
        <f t="shared" si="76"/>
        <v>0</v>
      </c>
    </row>
    <row r="33" spans="1:79">
      <c r="E33" s="231" t="str">
        <f xml:space="preserve"> Time!E$116</f>
        <v>1st post last operations period flag</v>
      </c>
      <c r="F33" s="231">
        <f xml:space="preserve"> Time!F$116</f>
        <v>0</v>
      </c>
      <c r="G33" s="231" t="str">
        <f xml:space="preserve"> Time!G$116</f>
        <v>flag</v>
      </c>
      <c r="H33" s="231">
        <f xml:space="preserve"> Time!H$116</f>
        <v>1</v>
      </c>
      <c r="I33" s="231">
        <f xml:space="preserve"> Time!I$116</f>
        <v>0</v>
      </c>
      <c r="J33" s="231">
        <f xml:space="preserve"> Time!J$116</f>
        <v>0</v>
      </c>
      <c r="K33" s="231">
        <f xml:space="preserve"> Time!K$116</f>
        <v>0</v>
      </c>
      <c r="L33" s="231">
        <f xml:space="preserve"> Time!L$116</f>
        <v>0</v>
      </c>
      <c r="M33" s="231">
        <f xml:space="preserve"> Time!M$116</f>
        <v>0</v>
      </c>
      <c r="N33" s="231">
        <f xml:space="preserve"> Time!N$116</f>
        <v>0</v>
      </c>
      <c r="O33" s="231">
        <f xml:space="preserve"> Time!O$116</f>
        <v>0</v>
      </c>
      <c r="P33" s="231">
        <f xml:space="preserve"> Time!P$116</f>
        <v>0</v>
      </c>
      <c r="Q33" s="231">
        <f xml:space="preserve"> Time!Q$116</f>
        <v>0</v>
      </c>
      <c r="R33" s="231">
        <f xml:space="preserve"> Time!R$116</f>
        <v>0</v>
      </c>
      <c r="S33" s="231">
        <f xml:space="preserve"> Time!S$116</f>
        <v>0</v>
      </c>
      <c r="T33" s="231">
        <f xml:space="preserve"> Time!T$116</f>
        <v>0</v>
      </c>
      <c r="U33" s="231">
        <f xml:space="preserve"> Time!U$116</f>
        <v>0</v>
      </c>
      <c r="V33" s="231">
        <f xml:space="preserve"> Time!V$116</f>
        <v>0</v>
      </c>
      <c r="W33" s="231">
        <f xml:space="preserve"> Time!W$116</f>
        <v>0</v>
      </c>
      <c r="X33" s="231">
        <f xml:space="preserve"> Time!X$116</f>
        <v>0</v>
      </c>
      <c r="Y33" s="231">
        <f xml:space="preserve"> Time!Y$116</f>
        <v>0</v>
      </c>
      <c r="Z33" s="231">
        <f xml:space="preserve"> Time!Z$116</f>
        <v>0</v>
      </c>
      <c r="AA33" s="231">
        <f xml:space="preserve"> Time!AA$116</f>
        <v>0</v>
      </c>
      <c r="AB33" s="231">
        <f xml:space="preserve"> Time!AB$116</f>
        <v>0</v>
      </c>
      <c r="AC33" s="231">
        <f xml:space="preserve"> Time!AC$116</f>
        <v>0</v>
      </c>
      <c r="AD33" s="231">
        <f xml:space="preserve"> Time!AD$116</f>
        <v>0</v>
      </c>
      <c r="AE33" s="231">
        <f xml:space="preserve"> Time!AE$116</f>
        <v>0</v>
      </c>
      <c r="AF33" s="231">
        <f xml:space="preserve"> Time!AF$116</f>
        <v>0</v>
      </c>
      <c r="AG33" s="231">
        <f xml:space="preserve"> Time!AG$116</f>
        <v>0</v>
      </c>
      <c r="AH33" s="231">
        <f xml:space="preserve"> Time!AH$116</f>
        <v>0</v>
      </c>
      <c r="AI33" s="231">
        <f xml:space="preserve"> Time!AI$116</f>
        <v>0</v>
      </c>
      <c r="AJ33" s="231">
        <f xml:space="preserve"> Time!AJ$116</f>
        <v>0</v>
      </c>
      <c r="AK33" s="231">
        <f xml:space="preserve"> Time!AK$116</f>
        <v>0</v>
      </c>
      <c r="AL33" s="231">
        <f xml:space="preserve"> Time!AL$116</f>
        <v>1</v>
      </c>
      <c r="AM33" s="231">
        <f xml:space="preserve"> Time!AM$116</f>
        <v>0</v>
      </c>
      <c r="AN33" s="231">
        <f xml:space="preserve"> Time!AN$116</f>
        <v>0</v>
      </c>
      <c r="AO33" s="231">
        <f xml:space="preserve"> Time!AO$116</f>
        <v>0</v>
      </c>
      <c r="AP33" s="231">
        <f xml:space="preserve"> Time!AP$116</f>
        <v>0</v>
      </c>
      <c r="AQ33" s="231">
        <f xml:space="preserve"> Time!AQ$116</f>
        <v>0</v>
      </c>
      <c r="AR33" s="231">
        <f xml:space="preserve"> Time!AR$116</f>
        <v>0</v>
      </c>
      <c r="AS33" s="231">
        <f xml:space="preserve"> Time!AS$116</f>
        <v>0</v>
      </c>
      <c r="AT33" s="231">
        <f xml:space="preserve"> Time!AT$116</f>
        <v>0</v>
      </c>
      <c r="AU33" s="231">
        <f xml:space="preserve"> Time!AU$116</f>
        <v>0</v>
      </c>
      <c r="AV33" s="231">
        <f xml:space="preserve"> Time!AV$116</f>
        <v>0</v>
      </c>
      <c r="AW33" s="231">
        <f xml:space="preserve"> Time!AW$116</f>
        <v>0</v>
      </c>
      <c r="AX33" s="231">
        <f xml:space="preserve"> Time!AX$116</f>
        <v>0</v>
      </c>
      <c r="AY33" s="231">
        <f xml:space="preserve"> Time!AY$116</f>
        <v>0</v>
      </c>
      <c r="AZ33" s="231">
        <f xml:space="preserve"> Time!AZ$116</f>
        <v>0</v>
      </c>
      <c r="BA33" s="231">
        <f xml:space="preserve"> Time!BA$116</f>
        <v>0</v>
      </c>
      <c r="BB33" s="231">
        <f xml:space="preserve"> Time!BB$116</f>
        <v>0</v>
      </c>
      <c r="BC33" s="231">
        <f xml:space="preserve"> Time!BC$116</f>
        <v>0</v>
      </c>
      <c r="BD33" s="231">
        <f xml:space="preserve"> Time!BD$116</f>
        <v>0</v>
      </c>
      <c r="BE33" s="231">
        <f xml:space="preserve"> Time!BE$116</f>
        <v>0</v>
      </c>
      <c r="BF33" s="231">
        <f xml:space="preserve"> Time!BF$116</f>
        <v>0</v>
      </c>
      <c r="BG33" s="231">
        <f xml:space="preserve"> Time!BG$116</f>
        <v>0</v>
      </c>
      <c r="BH33" s="231">
        <f xml:space="preserve"> Time!BH$116</f>
        <v>0</v>
      </c>
      <c r="BI33" s="231">
        <f xml:space="preserve"> Time!BI$116</f>
        <v>0</v>
      </c>
      <c r="BJ33" s="231">
        <f xml:space="preserve"> Time!BJ$116</f>
        <v>0</v>
      </c>
      <c r="BK33" s="231">
        <f xml:space="preserve"> Time!BK$116</f>
        <v>0</v>
      </c>
      <c r="BL33" s="231">
        <f xml:space="preserve"> Time!BL$116</f>
        <v>0</v>
      </c>
      <c r="BM33" s="231">
        <f xml:space="preserve"> Time!BM$116</f>
        <v>0</v>
      </c>
      <c r="BN33" s="231">
        <f xml:space="preserve"> Time!BN$116</f>
        <v>0</v>
      </c>
      <c r="BO33" s="231">
        <f xml:space="preserve"> Time!BO$116</f>
        <v>0</v>
      </c>
      <c r="BP33" s="231">
        <f xml:space="preserve"> Time!BP$116</f>
        <v>0</v>
      </c>
      <c r="BQ33" s="231">
        <f xml:space="preserve"> Time!BQ$116</f>
        <v>0</v>
      </c>
      <c r="BR33" s="231">
        <f xml:space="preserve"> Time!BR$116</f>
        <v>0</v>
      </c>
      <c r="BS33" s="231">
        <f xml:space="preserve"> Time!BS$116</f>
        <v>0</v>
      </c>
      <c r="BT33" s="231">
        <f xml:space="preserve"> Time!BT$116</f>
        <v>0</v>
      </c>
      <c r="BU33" s="231">
        <f xml:space="preserve"> Time!BU$116</f>
        <v>0</v>
      </c>
      <c r="BV33" s="231">
        <f xml:space="preserve"> Time!BV$116</f>
        <v>0</v>
      </c>
      <c r="BW33" s="231">
        <f xml:space="preserve"> Time!BW$116</f>
        <v>0</v>
      </c>
      <c r="BX33" s="231">
        <f xml:space="preserve"> Time!BX$116</f>
        <v>0</v>
      </c>
      <c r="BY33" s="231">
        <f xml:space="preserve"> Time!BY$116</f>
        <v>0</v>
      </c>
      <c r="BZ33" s="231">
        <f xml:space="preserve"> Time!BZ$116</f>
        <v>0</v>
      </c>
      <c r="CA33" s="231">
        <f xml:space="preserve"> Time!CA$116</f>
        <v>0</v>
      </c>
    </row>
    <row r="34" spans="1:79">
      <c r="E34" s="4" t="s">
        <v>538</v>
      </c>
      <c r="F34" s="560">
        <f xml:space="preserve"> SUMPRODUCT(J32:CA32, J33:CA33)</f>
        <v>0</v>
      </c>
      <c r="G34" s="4" t="s">
        <v>560</v>
      </c>
    </row>
    <row r="35" spans="1:79">
      <c r="E35" s="4" t="s">
        <v>539</v>
      </c>
      <c r="F35" s="368">
        <f xml:space="preserve"> IF(ABS(F34) &gt; 0.001, 1, 0)</f>
        <v>0</v>
      </c>
      <c r="G35" s="4" t="s">
        <v>26</v>
      </c>
    </row>
    <row r="38" spans="1:79">
      <c r="A38" s="76" t="s">
        <v>500</v>
      </c>
    </row>
    <row r="40" spans="1:79">
      <c r="B40" s="1" t="s">
        <v>220</v>
      </c>
    </row>
    <row r="41" spans="1:79">
      <c r="E41" s="418" t="str">
        <f xml:space="preserve"> FinStat!E$15</f>
        <v>Profit before tax</v>
      </c>
      <c r="F41" s="418">
        <f xml:space="preserve"> FinStat!F$15</f>
        <v>0</v>
      </c>
      <c r="G41" s="418" t="str">
        <f xml:space="preserve"> FinStat!G$15</f>
        <v>£ MM</v>
      </c>
      <c r="H41" s="418">
        <f xml:space="preserve"> FinStat!H$15</f>
        <v>2744.7047657354715</v>
      </c>
      <c r="I41" s="418">
        <f xml:space="preserve"> FinStat!I$15</f>
        <v>0</v>
      </c>
      <c r="J41" s="418">
        <f xml:space="preserve"> FinStat!J$15</f>
        <v>0</v>
      </c>
      <c r="K41" s="418">
        <f xml:space="preserve"> FinStat!K$15</f>
        <v>0</v>
      </c>
      <c r="L41" s="418">
        <f xml:space="preserve"> FinStat!L$15</f>
        <v>0</v>
      </c>
      <c r="M41" s="418">
        <f xml:space="preserve"> FinStat!M$15</f>
        <v>0</v>
      </c>
      <c r="N41" s="418">
        <f xml:space="preserve"> FinStat!N$15</f>
        <v>0</v>
      </c>
      <c r="O41" s="418">
        <f xml:space="preserve"> FinStat!O$15</f>
        <v>0</v>
      </c>
      <c r="P41" s="418">
        <f xml:space="preserve"> FinStat!P$15</f>
        <v>0</v>
      </c>
      <c r="Q41" s="418">
        <f xml:space="preserve"> FinStat!Q$15</f>
        <v>0</v>
      </c>
      <c r="R41" s="418">
        <f xml:space="preserve"> FinStat!R$15</f>
        <v>125.41310368116598</v>
      </c>
      <c r="S41" s="418">
        <f xml:space="preserve"> FinStat!S$15</f>
        <v>127.50191037759456</v>
      </c>
      <c r="T41" s="418">
        <f xml:space="preserve"> FinStat!T$15</f>
        <v>130.0682390157784</v>
      </c>
      <c r="U41" s="418">
        <f xml:space="preserve"> FinStat!U$15</f>
        <v>131.67952377045168</v>
      </c>
      <c r="V41" s="418">
        <f xml:space="preserve"> FinStat!V$15</f>
        <v>133.76833046688026</v>
      </c>
      <c r="W41" s="418">
        <f xml:space="preserve"> FinStat!W$15</f>
        <v>135.85713716330883</v>
      </c>
      <c r="X41" s="418">
        <f xml:space="preserve"> FinStat!X$15</f>
        <v>138.44635683378232</v>
      </c>
      <c r="Y41" s="418">
        <f xml:space="preserve"> FinStat!Y$15</f>
        <v>140.03475055616599</v>
      </c>
      <c r="Z41" s="418">
        <f xml:space="preserve"> FinStat!Z$15</f>
        <v>140.03475055616599</v>
      </c>
      <c r="AA41" s="418">
        <f xml:space="preserve"> FinStat!AA$15</f>
        <v>140.03475055616599</v>
      </c>
      <c r="AB41" s="418">
        <f xml:space="preserve"> FinStat!AB$15</f>
        <v>140.54088628828328</v>
      </c>
      <c r="AC41" s="418">
        <f xml:space="preserve"> FinStat!AC$15</f>
        <v>140.03475055616599</v>
      </c>
      <c r="AD41" s="418">
        <f xml:space="preserve"> FinStat!AD$15</f>
        <v>140.03475055616599</v>
      </c>
      <c r="AE41" s="418">
        <f xml:space="preserve"> FinStat!AE$15</f>
        <v>140.03475055616599</v>
      </c>
      <c r="AF41" s="418">
        <f xml:space="preserve"> FinStat!AF$15</f>
        <v>140.54088628828328</v>
      </c>
      <c r="AG41" s="418">
        <f xml:space="preserve"> FinStat!AG$15</f>
        <v>140.03475055616599</v>
      </c>
      <c r="AH41" s="418">
        <f xml:space="preserve"> FinStat!AH$15</f>
        <v>140.03475055616599</v>
      </c>
      <c r="AI41" s="418">
        <f xml:space="preserve"> FinStat!AI$15</f>
        <v>140.03475055616599</v>
      </c>
      <c r="AJ41" s="418">
        <f xml:space="preserve"> FinStat!AJ$15</f>
        <v>140.54088628828328</v>
      </c>
      <c r="AK41" s="418">
        <f xml:space="preserve"> FinStat!AK$15</f>
        <v>140.03475055616582</v>
      </c>
      <c r="AL41" s="418">
        <f xml:space="preserve"> FinStat!AL$15</f>
        <v>0</v>
      </c>
      <c r="AM41" s="418">
        <f xml:space="preserve"> FinStat!AM$15</f>
        <v>0</v>
      </c>
      <c r="AN41" s="418">
        <f xml:space="preserve"> FinStat!AN$15</f>
        <v>0</v>
      </c>
      <c r="AO41" s="418">
        <f xml:space="preserve"> FinStat!AO$15</f>
        <v>0</v>
      </c>
      <c r="AP41" s="418">
        <f xml:space="preserve"> FinStat!AP$15</f>
        <v>0</v>
      </c>
      <c r="AQ41" s="418">
        <f xml:space="preserve"> FinStat!AQ$15</f>
        <v>0</v>
      </c>
      <c r="AR41" s="418">
        <f xml:space="preserve"> FinStat!AR$15</f>
        <v>0</v>
      </c>
      <c r="AS41" s="418">
        <f xml:space="preserve"> FinStat!AS$15</f>
        <v>0</v>
      </c>
      <c r="AT41" s="418">
        <f xml:space="preserve"> FinStat!AT$15</f>
        <v>0</v>
      </c>
      <c r="AU41" s="418">
        <f xml:space="preserve"> FinStat!AU$15</f>
        <v>0</v>
      </c>
      <c r="AV41" s="418">
        <f xml:space="preserve"> FinStat!AV$15</f>
        <v>0</v>
      </c>
      <c r="AW41" s="418">
        <f xml:space="preserve"> FinStat!AW$15</f>
        <v>0</v>
      </c>
      <c r="AX41" s="418">
        <f xml:space="preserve"> FinStat!AX$15</f>
        <v>0</v>
      </c>
      <c r="AY41" s="418">
        <f xml:space="preserve"> FinStat!AY$15</f>
        <v>0</v>
      </c>
      <c r="AZ41" s="418">
        <f xml:space="preserve"> FinStat!AZ$15</f>
        <v>0</v>
      </c>
      <c r="BA41" s="418">
        <f xml:space="preserve"> FinStat!BA$15</f>
        <v>0</v>
      </c>
      <c r="BB41" s="418">
        <f xml:space="preserve"> FinStat!BB$15</f>
        <v>0</v>
      </c>
      <c r="BC41" s="418">
        <f xml:space="preserve"> FinStat!BC$15</f>
        <v>0</v>
      </c>
      <c r="BD41" s="418">
        <f xml:space="preserve"> FinStat!BD$15</f>
        <v>0</v>
      </c>
      <c r="BE41" s="418">
        <f xml:space="preserve"> FinStat!BE$15</f>
        <v>0</v>
      </c>
      <c r="BF41" s="418">
        <f xml:space="preserve"> FinStat!BF$15</f>
        <v>0</v>
      </c>
      <c r="BG41" s="418">
        <f xml:space="preserve"> FinStat!BG$15</f>
        <v>0</v>
      </c>
      <c r="BH41" s="418">
        <f xml:space="preserve"> FinStat!BH$15</f>
        <v>0</v>
      </c>
      <c r="BI41" s="418">
        <f xml:space="preserve"> FinStat!BI$15</f>
        <v>0</v>
      </c>
      <c r="BJ41" s="418">
        <f xml:space="preserve"> FinStat!BJ$15</f>
        <v>0</v>
      </c>
      <c r="BK41" s="418">
        <f xml:space="preserve"> FinStat!BK$15</f>
        <v>0</v>
      </c>
      <c r="BL41" s="418">
        <f xml:space="preserve"> FinStat!BL$15</f>
        <v>0</v>
      </c>
      <c r="BM41" s="418">
        <f xml:space="preserve"> FinStat!BM$15</f>
        <v>0</v>
      </c>
      <c r="BN41" s="418">
        <f xml:space="preserve"> FinStat!BN$15</f>
        <v>0</v>
      </c>
      <c r="BO41" s="418">
        <f xml:space="preserve"> FinStat!BO$15</f>
        <v>0</v>
      </c>
      <c r="BP41" s="418">
        <f xml:space="preserve"> FinStat!BP$15</f>
        <v>0</v>
      </c>
      <c r="BQ41" s="418">
        <f xml:space="preserve"> FinStat!BQ$15</f>
        <v>0</v>
      </c>
      <c r="BR41" s="418">
        <f xml:space="preserve"> FinStat!BR$15</f>
        <v>0</v>
      </c>
      <c r="BS41" s="418">
        <f xml:space="preserve"> FinStat!BS$15</f>
        <v>0</v>
      </c>
      <c r="BT41" s="418">
        <f xml:space="preserve"> FinStat!BT$15</f>
        <v>0</v>
      </c>
      <c r="BU41" s="418">
        <f xml:space="preserve"> FinStat!BU$15</f>
        <v>0</v>
      </c>
      <c r="BV41" s="418">
        <f xml:space="preserve"> FinStat!BV$15</f>
        <v>0</v>
      </c>
      <c r="BW41" s="418">
        <f xml:space="preserve"> FinStat!BW$15</f>
        <v>0</v>
      </c>
      <c r="BX41" s="418">
        <f xml:space="preserve"> FinStat!BX$15</f>
        <v>0</v>
      </c>
      <c r="BY41" s="418">
        <f xml:space="preserve"> FinStat!BY$15</f>
        <v>0</v>
      </c>
      <c r="BZ41" s="418">
        <f xml:space="preserve"> FinStat!BZ$15</f>
        <v>0</v>
      </c>
      <c r="CA41" s="418">
        <f xml:space="preserve"> FinStat!CA$15</f>
        <v>0</v>
      </c>
    </row>
    <row r="42" spans="1:79" s="46" customFormat="1">
      <c r="A42" s="1"/>
      <c r="B42" s="1"/>
      <c r="C42" s="51"/>
      <c r="D42" s="123" t="s">
        <v>21</v>
      </c>
      <c r="E42" s="338" t="str">
        <f xml:space="preserve"> Assets!E$35</f>
        <v>Fixed asset depreciation POS</v>
      </c>
      <c r="F42" s="338">
        <f xml:space="preserve"> Assets!F$35</f>
        <v>0</v>
      </c>
      <c r="G42" s="338" t="str">
        <f xml:space="preserve"> Assets!G$35</f>
        <v>£ MM</v>
      </c>
      <c r="H42" s="338">
        <f xml:space="preserve"> Assets!H$35</f>
        <v>521.27083333333326</v>
      </c>
      <c r="I42" s="338">
        <f xml:space="preserve"> Assets!I$35</f>
        <v>0</v>
      </c>
      <c r="J42" s="338">
        <f xml:space="preserve"> Assets!J$35</f>
        <v>0</v>
      </c>
      <c r="K42" s="338">
        <f xml:space="preserve"> Assets!K$35</f>
        <v>0</v>
      </c>
      <c r="L42" s="338">
        <f xml:space="preserve"> Assets!L$35</f>
        <v>0</v>
      </c>
      <c r="M42" s="338">
        <f xml:space="preserve"> Assets!M$35</f>
        <v>0</v>
      </c>
      <c r="N42" s="338">
        <f xml:space="preserve"> Assets!N$35</f>
        <v>0</v>
      </c>
      <c r="O42" s="338">
        <f xml:space="preserve"> Assets!O$35</f>
        <v>0</v>
      </c>
      <c r="P42" s="338">
        <f xml:space="preserve"> Assets!P$35</f>
        <v>0</v>
      </c>
      <c r="Q42" s="338">
        <f xml:space="preserve"> Assets!Q$35</f>
        <v>0</v>
      </c>
      <c r="R42" s="338">
        <f xml:space="preserve"> Assets!R$35</f>
        <v>26.063541666666666</v>
      </c>
      <c r="S42" s="338">
        <f xml:space="preserve"> Assets!S$35</f>
        <v>26.063541666666666</v>
      </c>
      <c r="T42" s="338">
        <f xml:space="preserve"> Assets!T$35</f>
        <v>26.063541666666666</v>
      </c>
      <c r="U42" s="338">
        <f xml:space="preserve"> Assets!U$35</f>
        <v>26.063541666666666</v>
      </c>
      <c r="V42" s="338">
        <f xml:space="preserve"> Assets!V$35</f>
        <v>26.063541666666666</v>
      </c>
      <c r="W42" s="338">
        <f xml:space="preserve"> Assets!W$35</f>
        <v>26.063541666666666</v>
      </c>
      <c r="X42" s="338">
        <f xml:space="preserve"> Assets!X$35</f>
        <v>26.063541666666666</v>
      </c>
      <c r="Y42" s="338">
        <f xml:space="preserve"> Assets!Y$35</f>
        <v>26.063541666666666</v>
      </c>
      <c r="Z42" s="338">
        <f xml:space="preserve"> Assets!Z$35</f>
        <v>26.063541666666666</v>
      </c>
      <c r="AA42" s="338">
        <f xml:space="preserve"> Assets!AA$35</f>
        <v>26.063541666666666</v>
      </c>
      <c r="AB42" s="338">
        <f xml:space="preserve"> Assets!AB$35</f>
        <v>26.063541666666666</v>
      </c>
      <c r="AC42" s="338">
        <f xml:space="preserve"> Assets!AC$35</f>
        <v>26.063541666666666</v>
      </c>
      <c r="AD42" s="338">
        <f xml:space="preserve"> Assets!AD$35</f>
        <v>26.063541666666666</v>
      </c>
      <c r="AE42" s="338">
        <f xml:space="preserve"> Assets!AE$35</f>
        <v>26.063541666666666</v>
      </c>
      <c r="AF42" s="338">
        <f xml:space="preserve"> Assets!AF$35</f>
        <v>26.063541666666666</v>
      </c>
      <c r="AG42" s="338">
        <f xml:space="preserve"> Assets!AG$35</f>
        <v>26.063541666666666</v>
      </c>
      <c r="AH42" s="338">
        <f xml:space="preserve"> Assets!AH$35</f>
        <v>26.063541666666666</v>
      </c>
      <c r="AI42" s="338">
        <f xml:space="preserve"> Assets!AI$35</f>
        <v>26.063541666666666</v>
      </c>
      <c r="AJ42" s="338">
        <f xml:space="preserve"> Assets!AJ$35</f>
        <v>26.063541666666666</v>
      </c>
      <c r="AK42" s="338">
        <f xml:space="preserve"> Assets!AK$35</f>
        <v>26.063541666666822</v>
      </c>
      <c r="AL42" s="338">
        <f xml:space="preserve"> Assets!AL$35</f>
        <v>0</v>
      </c>
      <c r="AM42" s="338">
        <f xml:space="preserve"> Assets!AM$35</f>
        <v>0</v>
      </c>
      <c r="AN42" s="338">
        <f xml:space="preserve"> Assets!AN$35</f>
        <v>0</v>
      </c>
      <c r="AO42" s="338">
        <f xml:space="preserve"> Assets!AO$35</f>
        <v>0</v>
      </c>
      <c r="AP42" s="338">
        <f xml:space="preserve"> Assets!AP$35</f>
        <v>0</v>
      </c>
      <c r="AQ42" s="338">
        <f xml:space="preserve"> Assets!AQ$35</f>
        <v>0</v>
      </c>
      <c r="AR42" s="338">
        <f xml:space="preserve"> Assets!AR$35</f>
        <v>0</v>
      </c>
      <c r="AS42" s="338">
        <f xml:space="preserve"> Assets!AS$35</f>
        <v>0</v>
      </c>
      <c r="AT42" s="338">
        <f xml:space="preserve"> Assets!AT$35</f>
        <v>0</v>
      </c>
      <c r="AU42" s="338">
        <f xml:space="preserve"> Assets!AU$35</f>
        <v>0</v>
      </c>
      <c r="AV42" s="338">
        <f xml:space="preserve"> Assets!AV$35</f>
        <v>0</v>
      </c>
      <c r="AW42" s="338">
        <f xml:space="preserve"> Assets!AW$35</f>
        <v>0</v>
      </c>
      <c r="AX42" s="338">
        <f xml:space="preserve"> Assets!AX$35</f>
        <v>0</v>
      </c>
      <c r="AY42" s="338">
        <f xml:space="preserve"> Assets!AY$35</f>
        <v>0</v>
      </c>
      <c r="AZ42" s="338">
        <f xml:space="preserve"> Assets!AZ$35</f>
        <v>0</v>
      </c>
      <c r="BA42" s="338">
        <f xml:space="preserve"> Assets!BA$35</f>
        <v>0</v>
      </c>
      <c r="BB42" s="338">
        <f xml:space="preserve"> Assets!BB$35</f>
        <v>0</v>
      </c>
      <c r="BC42" s="338">
        <f xml:space="preserve"> Assets!BC$35</f>
        <v>0</v>
      </c>
      <c r="BD42" s="338">
        <f xml:space="preserve"> Assets!BD$35</f>
        <v>0</v>
      </c>
      <c r="BE42" s="338">
        <f xml:space="preserve"> Assets!BE$35</f>
        <v>0</v>
      </c>
      <c r="BF42" s="338">
        <f xml:space="preserve"> Assets!BF$35</f>
        <v>0</v>
      </c>
      <c r="BG42" s="338">
        <f xml:space="preserve"> Assets!BG$35</f>
        <v>0</v>
      </c>
      <c r="BH42" s="338">
        <f xml:space="preserve"> Assets!BH$35</f>
        <v>0</v>
      </c>
      <c r="BI42" s="338">
        <f xml:space="preserve"> Assets!BI$35</f>
        <v>0</v>
      </c>
      <c r="BJ42" s="338">
        <f xml:space="preserve"> Assets!BJ$35</f>
        <v>0</v>
      </c>
      <c r="BK42" s="338">
        <f xml:space="preserve"> Assets!BK$35</f>
        <v>0</v>
      </c>
      <c r="BL42" s="338">
        <f xml:space="preserve"> Assets!BL$35</f>
        <v>0</v>
      </c>
      <c r="BM42" s="338">
        <f xml:space="preserve"> Assets!BM$35</f>
        <v>0</v>
      </c>
      <c r="BN42" s="338">
        <f xml:space="preserve"> Assets!BN$35</f>
        <v>0</v>
      </c>
      <c r="BO42" s="338">
        <f xml:space="preserve"> Assets!BO$35</f>
        <v>0</v>
      </c>
      <c r="BP42" s="338">
        <f xml:space="preserve"> Assets!BP$35</f>
        <v>0</v>
      </c>
      <c r="BQ42" s="338">
        <f xml:space="preserve"> Assets!BQ$35</f>
        <v>0</v>
      </c>
      <c r="BR42" s="338">
        <f xml:space="preserve"> Assets!BR$35</f>
        <v>0</v>
      </c>
      <c r="BS42" s="338">
        <f xml:space="preserve"> Assets!BS$35</f>
        <v>0</v>
      </c>
      <c r="BT42" s="338">
        <f xml:space="preserve"> Assets!BT$35</f>
        <v>0</v>
      </c>
      <c r="BU42" s="338">
        <f xml:space="preserve"> Assets!BU$35</f>
        <v>0</v>
      </c>
      <c r="BV42" s="338">
        <f xml:space="preserve"> Assets!BV$35</f>
        <v>0</v>
      </c>
      <c r="BW42" s="338">
        <f xml:space="preserve"> Assets!BW$35</f>
        <v>0</v>
      </c>
      <c r="BX42" s="338">
        <f xml:space="preserve"> Assets!BX$35</f>
        <v>0</v>
      </c>
      <c r="BY42" s="338">
        <f xml:space="preserve"> Assets!BY$35</f>
        <v>0</v>
      </c>
      <c r="BZ42" s="338">
        <f xml:space="preserve"> Assets!BZ$35</f>
        <v>0</v>
      </c>
      <c r="CA42" s="338">
        <f xml:space="preserve"> Assets!CA$35</f>
        <v>0</v>
      </c>
    </row>
    <row r="43" spans="1:79">
      <c r="D43" s="3" t="s">
        <v>108</v>
      </c>
      <c r="E43" s="279" t="str">
        <f xml:space="preserve"> E$23</f>
        <v>Tax depreciation POS</v>
      </c>
      <c r="F43" s="279">
        <f t="shared" ref="F43:BQ43" si="77" xml:space="preserve"> F$23</f>
        <v>0</v>
      </c>
      <c r="G43" s="279" t="str">
        <f t="shared" si="77"/>
        <v>£ MM</v>
      </c>
      <c r="H43" s="279">
        <f t="shared" si="77"/>
        <v>521.27083333333326</v>
      </c>
      <c r="I43" s="279">
        <f t="shared" si="77"/>
        <v>0</v>
      </c>
      <c r="J43" s="279">
        <f t="shared" si="77"/>
        <v>0</v>
      </c>
      <c r="K43" s="279">
        <f t="shared" si="77"/>
        <v>0</v>
      </c>
      <c r="L43" s="279">
        <f t="shared" si="77"/>
        <v>0</v>
      </c>
      <c r="M43" s="279">
        <f t="shared" si="77"/>
        <v>0</v>
      </c>
      <c r="N43" s="279">
        <f t="shared" si="77"/>
        <v>0</v>
      </c>
      <c r="O43" s="279">
        <f t="shared" si="77"/>
        <v>0</v>
      </c>
      <c r="P43" s="279">
        <f t="shared" si="77"/>
        <v>0</v>
      </c>
      <c r="Q43" s="279">
        <f t="shared" si="77"/>
        <v>0</v>
      </c>
      <c r="R43" s="279">
        <f t="shared" si="77"/>
        <v>52.127083333333331</v>
      </c>
      <c r="S43" s="279">
        <f t="shared" si="77"/>
        <v>46.914375</v>
      </c>
      <c r="T43" s="279">
        <f t="shared" si="77"/>
        <v>42.2229375</v>
      </c>
      <c r="U43" s="279">
        <f t="shared" si="77"/>
        <v>38.000643749999995</v>
      </c>
      <c r="V43" s="279">
        <f t="shared" si="77"/>
        <v>34.200579374999997</v>
      </c>
      <c r="W43" s="279">
        <f t="shared" si="77"/>
        <v>30.780521437499996</v>
      </c>
      <c r="X43" s="279">
        <f t="shared" si="77"/>
        <v>27.702469293749996</v>
      </c>
      <c r="Y43" s="279">
        <f t="shared" si="77"/>
        <v>24.932222364374994</v>
      </c>
      <c r="Z43" s="279">
        <f t="shared" si="77"/>
        <v>22.439000127937494</v>
      </c>
      <c r="AA43" s="279">
        <f t="shared" si="77"/>
        <v>20.195100115143745</v>
      </c>
      <c r="AB43" s="279">
        <f t="shared" si="77"/>
        <v>18.175590103629368</v>
      </c>
      <c r="AC43" s="279">
        <f t="shared" si="77"/>
        <v>16.35803109326643</v>
      </c>
      <c r="AD43" s="279">
        <f t="shared" si="77"/>
        <v>14.722227983939788</v>
      </c>
      <c r="AE43" s="279">
        <f t="shared" si="77"/>
        <v>13.25000518554581</v>
      </c>
      <c r="AF43" s="279">
        <f t="shared" si="77"/>
        <v>11.925004666991228</v>
      </c>
      <c r="AG43" s="279">
        <f t="shared" si="77"/>
        <v>10.732504200292105</v>
      </c>
      <c r="AH43" s="279">
        <f t="shared" si="77"/>
        <v>9.6592537802628957</v>
      </c>
      <c r="AI43" s="279">
        <f t="shared" si="77"/>
        <v>8.693328402236606</v>
      </c>
      <c r="AJ43" s="279">
        <f t="shared" si="77"/>
        <v>7.8239955620129455</v>
      </c>
      <c r="AK43" s="279">
        <f t="shared" si="77"/>
        <v>70.415960058116511</v>
      </c>
      <c r="AL43" s="279">
        <f t="shared" si="77"/>
        <v>0</v>
      </c>
      <c r="AM43" s="279">
        <f t="shared" si="77"/>
        <v>0</v>
      </c>
      <c r="AN43" s="279">
        <f t="shared" si="77"/>
        <v>0</v>
      </c>
      <c r="AO43" s="279">
        <f t="shared" si="77"/>
        <v>0</v>
      </c>
      <c r="AP43" s="279">
        <f t="shared" si="77"/>
        <v>0</v>
      </c>
      <c r="AQ43" s="279">
        <f t="shared" si="77"/>
        <v>0</v>
      </c>
      <c r="AR43" s="279">
        <f t="shared" si="77"/>
        <v>0</v>
      </c>
      <c r="AS43" s="279">
        <f t="shared" si="77"/>
        <v>0</v>
      </c>
      <c r="AT43" s="279">
        <f t="shared" si="77"/>
        <v>0</v>
      </c>
      <c r="AU43" s="279">
        <f t="shared" si="77"/>
        <v>0</v>
      </c>
      <c r="AV43" s="279">
        <f t="shared" si="77"/>
        <v>0</v>
      </c>
      <c r="AW43" s="279">
        <f t="shared" si="77"/>
        <v>0</v>
      </c>
      <c r="AX43" s="279">
        <f t="shared" si="77"/>
        <v>0</v>
      </c>
      <c r="AY43" s="279">
        <f t="shared" si="77"/>
        <v>0</v>
      </c>
      <c r="AZ43" s="279">
        <f t="shared" si="77"/>
        <v>0</v>
      </c>
      <c r="BA43" s="279">
        <f t="shared" si="77"/>
        <v>0</v>
      </c>
      <c r="BB43" s="279">
        <f t="shared" si="77"/>
        <v>0</v>
      </c>
      <c r="BC43" s="279">
        <f t="shared" si="77"/>
        <v>0</v>
      </c>
      <c r="BD43" s="279">
        <f t="shared" si="77"/>
        <v>0</v>
      </c>
      <c r="BE43" s="279">
        <f t="shared" si="77"/>
        <v>0</v>
      </c>
      <c r="BF43" s="279">
        <f t="shared" si="77"/>
        <v>0</v>
      </c>
      <c r="BG43" s="279">
        <f t="shared" si="77"/>
        <v>0</v>
      </c>
      <c r="BH43" s="279">
        <f t="shared" si="77"/>
        <v>0</v>
      </c>
      <c r="BI43" s="279">
        <f t="shared" si="77"/>
        <v>0</v>
      </c>
      <c r="BJ43" s="279">
        <f t="shared" si="77"/>
        <v>0</v>
      </c>
      <c r="BK43" s="279">
        <f t="shared" si="77"/>
        <v>0</v>
      </c>
      <c r="BL43" s="279">
        <f t="shared" si="77"/>
        <v>0</v>
      </c>
      <c r="BM43" s="279">
        <f t="shared" si="77"/>
        <v>0</v>
      </c>
      <c r="BN43" s="279">
        <f t="shared" si="77"/>
        <v>0</v>
      </c>
      <c r="BO43" s="279">
        <f t="shared" si="77"/>
        <v>0</v>
      </c>
      <c r="BP43" s="279">
        <f t="shared" si="77"/>
        <v>0</v>
      </c>
      <c r="BQ43" s="279">
        <f t="shared" si="77"/>
        <v>0</v>
      </c>
      <c r="BR43" s="279">
        <f t="shared" ref="BR43:CA43" si="78" xml:space="preserve"> BR$23</f>
        <v>0</v>
      </c>
      <c r="BS43" s="279">
        <f t="shared" si="78"/>
        <v>0</v>
      </c>
      <c r="BT43" s="279">
        <f t="shared" si="78"/>
        <v>0</v>
      </c>
      <c r="BU43" s="279">
        <f t="shared" si="78"/>
        <v>0</v>
      </c>
      <c r="BV43" s="279">
        <f t="shared" si="78"/>
        <v>0</v>
      </c>
      <c r="BW43" s="279">
        <f t="shared" si="78"/>
        <v>0</v>
      </c>
      <c r="BX43" s="279">
        <f t="shared" si="78"/>
        <v>0</v>
      </c>
      <c r="BY43" s="279">
        <f t="shared" si="78"/>
        <v>0</v>
      </c>
      <c r="BZ43" s="279">
        <f t="shared" si="78"/>
        <v>0</v>
      </c>
      <c r="CA43" s="279">
        <f t="shared" si="78"/>
        <v>0</v>
      </c>
    </row>
    <row r="44" spans="1:79">
      <c r="E44" s="348" t="s">
        <v>221</v>
      </c>
      <c r="F44" s="348"/>
      <c r="G44" s="348" t="s">
        <v>560</v>
      </c>
      <c r="H44" s="348">
        <f xml:space="preserve"> SUM(J44:CA44)</f>
        <v>2744.7047657354715</v>
      </c>
      <c r="I44" s="348"/>
      <c r="J44" s="348">
        <f t="shared" ref="J44:AO44" si="79" xml:space="preserve"> SUM( J41:J42) - J43</f>
        <v>0</v>
      </c>
      <c r="K44" s="348">
        <f t="shared" si="79"/>
        <v>0</v>
      </c>
      <c r="L44" s="348">
        <f t="shared" si="79"/>
        <v>0</v>
      </c>
      <c r="M44" s="348">
        <f t="shared" si="79"/>
        <v>0</v>
      </c>
      <c r="N44" s="348">
        <f t="shared" si="79"/>
        <v>0</v>
      </c>
      <c r="O44" s="348">
        <f t="shared" si="79"/>
        <v>0</v>
      </c>
      <c r="P44" s="348">
        <f t="shared" si="79"/>
        <v>0</v>
      </c>
      <c r="Q44" s="348">
        <f t="shared" si="79"/>
        <v>0</v>
      </c>
      <c r="R44" s="348">
        <f t="shared" si="79"/>
        <v>99.349562014499298</v>
      </c>
      <c r="S44" s="348">
        <f t="shared" si="79"/>
        <v>106.65107704426123</v>
      </c>
      <c r="T44" s="348">
        <f t="shared" si="79"/>
        <v>113.90884318244508</v>
      </c>
      <c r="U44" s="348">
        <f t="shared" si="79"/>
        <v>119.74242168711834</v>
      </c>
      <c r="V44" s="348">
        <f t="shared" si="79"/>
        <v>125.63129275854695</v>
      </c>
      <c r="W44" s="348">
        <f t="shared" si="79"/>
        <v>131.14015739247549</v>
      </c>
      <c r="X44" s="348">
        <f t="shared" si="79"/>
        <v>136.80742920669897</v>
      </c>
      <c r="Y44" s="348">
        <f t="shared" si="79"/>
        <v>141.16606985845766</v>
      </c>
      <c r="Z44" s="348">
        <f t="shared" si="79"/>
        <v>143.65929209489514</v>
      </c>
      <c r="AA44" s="348">
        <f t="shared" si="79"/>
        <v>145.90319210768888</v>
      </c>
      <c r="AB44" s="348">
        <f t="shared" si="79"/>
        <v>148.42883785132057</v>
      </c>
      <c r="AC44" s="348">
        <f t="shared" si="79"/>
        <v>149.74026112956622</v>
      </c>
      <c r="AD44" s="348">
        <f t="shared" si="79"/>
        <v>151.37606423889287</v>
      </c>
      <c r="AE44" s="348">
        <f t="shared" si="79"/>
        <v>152.84828703728684</v>
      </c>
      <c r="AF44" s="348">
        <f t="shared" si="79"/>
        <v>154.67942328795868</v>
      </c>
      <c r="AG44" s="348">
        <f t="shared" si="79"/>
        <v>155.36578802254053</v>
      </c>
      <c r="AH44" s="348">
        <f t="shared" si="79"/>
        <v>156.43903844256974</v>
      </c>
      <c r="AI44" s="348">
        <f t="shared" si="79"/>
        <v>157.40496382059604</v>
      </c>
      <c r="AJ44" s="348">
        <f t="shared" si="79"/>
        <v>158.78043239293697</v>
      </c>
      <c r="AK44" s="348">
        <f t="shared" si="79"/>
        <v>95.682332164716129</v>
      </c>
      <c r="AL44" s="348">
        <f t="shared" si="79"/>
        <v>0</v>
      </c>
      <c r="AM44" s="348">
        <f t="shared" si="79"/>
        <v>0</v>
      </c>
      <c r="AN44" s="348">
        <f t="shared" si="79"/>
        <v>0</v>
      </c>
      <c r="AO44" s="348">
        <f t="shared" si="79"/>
        <v>0</v>
      </c>
      <c r="AP44" s="348">
        <f t="shared" ref="AP44:BU44" si="80" xml:space="preserve"> SUM( AP41:AP42) - AP43</f>
        <v>0</v>
      </c>
      <c r="AQ44" s="348">
        <f t="shared" si="80"/>
        <v>0</v>
      </c>
      <c r="AR44" s="348">
        <f t="shared" si="80"/>
        <v>0</v>
      </c>
      <c r="AS44" s="348">
        <f t="shared" si="80"/>
        <v>0</v>
      </c>
      <c r="AT44" s="348">
        <f t="shared" si="80"/>
        <v>0</v>
      </c>
      <c r="AU44" s="348">
        <f t="shared" si="80"/>
        <v>0</v>
      </c>
      <c r="AV44" s="348">
        <f t="shared" si="80"/>
        <v>0</v>
      </c>
      <c r="AW44" s="348">
        <f t="shared" si="80"/>
        <v>0</v>
      </c>
      <c r="AX44" s="348">
        <f t="shared" si="80"/>
        <v>0</v>
      </c>
      <c r="AY44" s="348">
        <f t="shared" si="80"/>
        <v>0</v>
      </c>
      <c r="AZ44" s="348">
        <f t="shared" si="80"/>
        <v>0</v>
      </c>
      <c r="BA44" s="348">
        <f t="shared" si="80"/>
        <v>0</v>
      </c>
      <c r="BB44" s="348">
        <f t="shared" si="80"/>
        <v>0</v>
      </c>
      <c r="BC44" s="348">
        <f t="shared" si="80"/>
        <v>0</v>
      </c>
      <c r="BD44" s="348">
        <f t="shared" si="80"/>
        <v>0</v>
      </c>
      <c r="BE44" s="348">
        <f t="shared" si="80"/>
        <v>0</v>
      </c>
      <c r="BF44" s="348">
        <f t="shared" si="80"/>
        <v>0</v>
      </c>
      <c r="BG44" s="348">
        <f t="shared" si="80"/>
        <v>0</v>
      </c>
      <c r="BH44" s="348">
        <f t="shared" si="80"/>
        <v>0</v>
      </c>
      <c r="BI44" s="348">
        <f t="shared" si="80"/>
        <v>0</v>
      </c>
      <c r="BJ44" s="348">
        <f t="shared" si="80"/>
        <v>0</v>
      </c>
      <c r="BK44" s="348">
        <f t="shared" si="80"/>
        <v>0</v>
      </c>
      <c r="BL44" s="348">
        <f t="shared" si="80"/>
        <v>0</v>
      </c>
      <c r="BM44" s="348">
        <f t="shared" si="80"/>
        <v>0</v>
      </c>
      <c r="BN44" s="348">
        <f t="shared" si="80"/>
        <v>0</v>
      </c>
      <c r="BO44" s="348">
        <f t="shared" si="80"/>
        <v>0</v>
      </c>
      <c r="BP44" s="348">
        <f t="shared" si="80"/>
        <v>0</v>
      </c>
      <c r="BQ44" s="348">
        <f t="shared" si="80"/>
        <v>0</v>
      </c>
      <c r="BR44" s="348">
        <f t="shared" si="80"/>
        <v>0</v>
      </c>
      <c r="BS44" s="348">
        <f t="shared" si="80"/>
        <v>0</v>
      </c>
      <c r="BT44" s="348">
        <f t="shared" si="80"/>
        <v>0</v>
      </c>
      <c r="BU44" s="348">
        <f t="shared" si="80"/>
        <v>0</v>
      </c>
      <c r="BV44" s="348">
        <f t="shared" ref="BV44:CA44" si="81" xml:space="preserve"> SUM( BV41:BV42) - BV43</f>
        <v>0</v>
      </c>
      <c r="BW44" s="348">
        <f t="shared" si="81"/>
        <v>0</v>
      </c>
      <c r="BX44" s="348">
        <f t="shared" si="81"/>
        <v>0</v>
      </c>
      <c r="BY44" s="348">
        <f t="shared" si="81"/>
        <v>0</v>
      </c>
      <c r="BZ44" s="348">
        <f t="shared" si="81"/>
        <v>0</v>
      </c>
      <c r="CA44" s="348">
        <f t="shared" si="81"/>
        <v>0</v>
      </c>
    </row>
    <row r="46" spans="1:79">
      <c r="B46" s="1" t="s">
        <v>222</v>
      </c>
    </row>
    <row r="47" spans="1:79">
      <c r="E47" s="267" t="str">
        <f xml:space="preserve"> E$44</f>
        <v>Trading profit / (loss)</v>
      </c>
      <c r="F47" s="267">
        <f t="shared" ref="F47:BQ47" si="82" xml:space="preserve"> F$44</f>
        <v>0</v>
      </c>
      <c r="G47" s="267" t="str">
        <f t="shared" si="82"/>
        <v>£ MM</v>
      </c>
      <c r="H47" s="267">
        <f t="shared" si="82"/>
        <v>2744.7047657354715</v>
      </c>
      <c r="I47" s="267">
        <f t="shared" si="82"/>
        <v>0</v>
      </c>
      <c r="J47" s="267">
        <f t="shared" si="82"/>
        <v>0</v>
      </c>
      <c r="K47" s="267">
        <f t="shared" si="82"/>
        <v>0</v>
      </c>
      <c r="L47" s="267">
        <f t="shared" si="82"/>
        <v>0</v>
      </c>
      <c r="M47" s="267">
        <f t="shared" si="82"/>
        <v>0</v>
      </c>
      <c r="N47" s="267">
        <f t="shared" si="82"/>
        <v>0</v>
      </c>
      <c r="O47" s="267">
        <f t="shared" si="82"/>
        <v>0</v>
      </c>
      <c r="P47" s="267">
        <f t="shared" si="82"/>
        <v>0</v>
      </c>
      <c r="Q47" s="267">
        <f t="shared" si="82"/>
        <v>0</v>
      </c>
      <c r="R47" s="267">
        <f t="shared" si="82"/>
        <v>99.349562014499298</v>
      </c>
      <c r="S47" s="267">
        <f t="shared" si="82"/>
        <v>106.65107704426123</v>
      </c>
      <c r="T47" s="267">
        <f t="shared" si="82"/>
        <v>113.90884318244508</v>
      </c>
      <c r="U47" s="267">
        <f t="shared" si="82"/>
        <v>119.74242168711834</v>
      </c>
      <c r="V47" s="267">
        <f t="shared" si="82"/>
        <v>125.63129275854695</v>
      </c>
      <c r="W47" s="267">
        <f t="shared" si="82"/>
        <v>131.14015739247549</v>
      </c>
      <c r="X47" s="267">
        <f t="shared" si="82"/>
        <v>136.80742920669897</v>
      </c>
      <c r="Y47" s="267">
        <f t="shared" si="82"/>
        <v>141.16606985845766</v>
      </c>
      <c r="Z47" s="267">
        <f t="shared" si="82"/>
        <v>143.65929209489514</v>
      </c>
      <c r="AA47" s="267">
        <f t="shared" si="82"/>
        <v>145.90319210768888</v>
      </c>
      <c r="AB47" s="267">
        <f t="shared" si="82"/>
        <v>148.42883785132057</v>
      </c>
      <c r="AC47" s="267">
        <f t="shared" si="82"/>
        <v>149.74026112956622</v>
      </c>
      <c r="AD47" s="267">
        <f t="shared" si="82"/>
        <v>151.37606423889287</v>
      </c>
      <c r="AE47" s="267">
        <f t="shared" si="82"/>
        <v>152.84828703728684</v>
      </c>
      <c r="AF47" s="267">
        <f t="shared" si="82"/>
        <v>154.67942328795868</v>
      </c>
      <c r="AG47" s="267">
        <f t="shared" si="82"/>
        <v>155.36578802254053</v>
      </c>
      <c r="AH47" s="267">
        <f t="shared" si="82"/>
        <v>156.43903844256974</v>
      </c>
      <c r="AI47" s="267">
        <f t="shared" si="82"/>
        <v>157.40496382059604</v>
      </c>
      <c r="AJ47" s="267">
        <f t="shared" si="82"/>
        <v>158.78043239293697</v>
      </c>
      <c r="AK47" s="267">
        <f t="shared" si="82"/>
        <v>95.682332164716129</v>
      </c>
      <c r="AL47" s="267">
        <f t="shared" si="82"/>
        <v>0</v>
      </c>
      <c r="AM47" s="267">
        <f t="shared" si="82"/>
        <v>0</v>
      </c>
      <c r="AN47" s="267">
        <f t="shared" si="82"/>
        <v>0</v>
      </c>
      <c r="AO47" s="267">
        <f t="shared" si="82"/>
        <v>0</v>
      </c>
      <c r="AP47" s="267">
        <f t="shared" si="82"/>
        <v>0</v>
      </c>
      <c r="AQ47" s="267">
        <f t="shared" si="82"/>
        <v>0</v>
      </c>
      <c r="AR47" s="267">
        <f t="shared" si="82"/>
        <v>0</v>
      </c>
      <c r="AS47" s="267">
        <f t="shared" si="82"/>
        <v>0</v>
      </c>
      <c r="AT47" s="267">
        <f t="shared" si="82"/>
        <v>0</v>
      </c>
      <c r="AU47" s="267">
        <f t="shared" si="82"/>
        <v>0</v>
      </c>
      <c r="AV47" s="267">
        <f t="shared" si="82"/>
        <v>0</v>
      </c>
      <c r="AW47" s="267">
        <f t="shared" si="82"/>
        <v>0</v>
      </c>
      <c r="AX47" s="267">
        <f t="shared" si="82"/>
        <v>0</v>
      </c>
      <c r="AY47" s="267">
        <f t="shared" si="82"/>
        <v>0</v>
      </c>
      <c r="AZ47" s="267">
        <f t="shared" si="82"/>
        <v>0</v>
      </c>
      <c r="BA47" s="267">
        <f t="shared" si="82"/>
        <v>0</v>
      </c>
      <c r="BB47" s="267">
        <f t="shared" si="82"/>
        <v>0</v>
      </c>
      <c r="BC47" s="267">
        <f t="shared" si="82"/>
        <v>0</v>
      </c>
      <c r="BD47" s="267">
        <f t="shared" si="82"/>
        <v>0</v>
      </c>
      <c r="BE47" s="267">
        <f t="shared" si="82"/>
        <v>0</v>
      </c>
      <c r="BF47" s="267">
        <f t="shared" si="82"/>
        <v>0</v>
      </c>
      <c r="BG47" s="267">
        <f t="shared" si="82"/>
        <v>0</v>
      </c>
      <c r="BH47" s="267">
        <f t="shared" si="82"/>
        <v>0</v>
      </c>
      <c r="BI47" s="267">
        <f t="shared" si="82"/>
        <v>0</v>
      </c>
      <c r="BJ47" s="267">
        <f t="shared" si="82"/>
        <v>0</v>
      </c>
      <c r="BK47" s="267">
        <f t="shared" si="82"/>
        <v>0</v>
      </c>
      <c r="BL47" s="267">
        <f t="shared" si="82"/>
        <v>0</v>
      </c>
      <c r="BM47" s="267">
        <f t="shared" si="82"/>
        <v>0</v>
      </c>
      <c r="BN47" s="267">
        <f t="shared" si="82"/>
        <v>0</v>
      </c>
      <c r="BO47" s="267">
        <f t="shared" si="82"/>
        <v>0</v>
      </c>
      <c r="BP47" s="267">
        <f t="shared" si="82"/>
        <v>0</v>
      </c>
      <c r="BQ47" s="267">
        <f t="shared" si="82"/>
        <v>0</v>
      </c>
      <c r="BR47" s="267">
        <f t="shared" ref="BR47:CA47" si="83" xml:space="preserve"> BR$44</f>
        <v>0</v>
      </c>
      <c r="BS47" s="267">
        <f t="shared" si="83"/>
        <v>0</v>
      </c>
      <c r="BT47" s="267">
        <f t="shared" si="83"/>
        <v>0</v>
      </c>
      <c r="BU47" s="267">
        <f t="shared" si="83"/>
        <v>0</v>
      </c>
      <c r="BV47" s="267">
        <f t="shared" si="83"/>
        <v>0</v>
      </c>
      <c r="BW47" s="267">
        <f t="shared" si="83"/>
        <v>0</v>
      </c>
      <c r="BX47" s="267">
        <f t="shared" si="83"/>
        <v>0</v>
      </c>
      <c r="BY47" s="267">
        <f t="shared" si="83"/>
        <v>0</v>
      </c>
      <c r="BZ47" s="267">
        <f t="shared" si="83"/>
        <v>0</v>
      </c>
      <c r="CA47" s="267">
        <f t="shared" si="83"/>
        <v>0</v>
      </c>
    </row>
    <row r="48" spans="1:79">
      <c r="E48" s="4" t="s">
        <v>222</v>
      </c>
      <c r="G48" s="4" t="s">
        <v>560</v>
      </c>
      <c r="H48" s="4">
        <f xml:space="preserve"> SUM(J48:CA48)</f>
        <v>2744.7047657354715</v>
      </c>
      <c r="J48" s="266">
        <f xml:space="preserve"> MAX(0, J47)</f>
        <v>0</v>
      </c>
      <c r="K48" s="266">
        <f t="shared" ref="K48:BV48" si="84" xml:space="preserve"> MAX(0, K47)</f>
        <v>0</v>
      </c>
      <c r="L48" s="266">
        <f t="shared" si="84"/>
        <v>0</v>
      </c>
      <c r="M48" s="266">
        <f t="shared" si="84"/>
        <v>0</v>
      </c>
      <c r="N48" s="266">
        <f t="shared" si="84"/>
        <v>0</v>
      </c>
      <c r="O48" s="266">
        <f t="shared" si="84"/>
        <v>0</v>
      </c>
      <c r="P48" s="266">
        <f t="shared" si="84"/>
        <v>0</v>
      </c>
      <c r="Q48" s="266">
        <f t="shared" si="84"/>
        <v>0</v>
      </c>
      <c r="R48" s="266">
        <f t="shared" si="84"/>
        <v>99.349562014499298</v>
      </c>
      <c r="S48" s="266">
        <f t="shared" si="84"/>
        <v>106.65107704426123</v>
      </c>
      <c r="T48" s="266">
        <f t="shared" si="84"/>
        <v>113.90884318244508</v>
      </c>
      <c r="U48" s="266">
        <f t="shared" si="84"/>
        <v>119.74242168711834</v>
      </c>
      <c r="V48" s="266">
        <f t="shared" si="84"/>
        <v>125.63129275854695</v>
      </c>
      <c r="W48" s="266">
        <f t="shared" si="84"/>
        <v>131.14015739247549</v>
      </c>
      <c r="X48" s="266">
        <f t="shared" si="84"/>
        <v>136.80742920669897</v>
      </c>
      <c r="Y48" s="266">
        <f t="shared" si="84"/>
        <v>141.16606985845766</v>
      </c>
      <c r="Z48" s="266">
        <f t="shared" si="84"/>
        <v>143.65929209489514</v>
      </c>
      <c r="AA48" s="266">
        <f t="shared" si="84"/>
        <v>145.90319210768888</v>
      </c>
      <c r="AB48" s="266">
        <f t="shared" si="84"/>
        <v>148.42883785132057</v>
      </c>
      <c r="AC48" s="266">
        <f t="shared" si="84"/>
        <v>149.74026112956622</v>
      </c>
      <c r="AD48" s="266">
        <f t="shared" si="84"/>
        <v>151.37606423889287</v>
      </c>
      <c r="AE48" s="266">
        <f t="shared" si="84"/>
        <v>152.84828703728684</v>
      </c>
      <c r="AF48" s="266">
        <f t="shared" si="84"/>
        <v>154.67942328795868</v>
      </c>
      <c r="AG48" s="266">
        <f t="shared" si="84"/>
        <v>155.36578802254053</v>
      </c>
      <c r="AH48" s="266">
        <f t="shared" si="84"/>
        <v>156.43903844256974</v>
      </c>
      <c r="AI48" s="266">
        <f t="shared" si="84"/>
        <v>157.40496382059604</v>
      </c>
      <c r="AJ48" s="266">
        <f t="shared" si="84"/>
        <v>158.78043239293697</v>
      </c>
      <c r="AK48" s="266">
        <f t="shared" si="84"/>
        <v>95.682332164716129</v>
      </c>
      <c r="AL48" s="266">
        <f t="shared" si="84"/>
        <v>0</v>
      </c>
      <c r="AM48" s="266">
        <f t="shared" si="84"/>
        <v>0</v>
      </c>
      <c r="AN48" s="266">
        <f t="shared" si="84"/>
        <v>0</v>
      </c>
      <c r="AO48" s="266">
        <f t="shared" si="84"/>
        <v>0</v>
      </c>
      <c r="AP48" s="266">
        <f t="shared" si="84"/>
        <v>0</v>
      </c>
      <c r="AQ48" s="266">
        <f t="shared" si="84"/>
        <v>0</v>
      </c>
      <c r="AR48" s="266">
        <f t="shared" si="84"/>
        <v>0</v>
      </c>
      <c r="AS48" s="266">
        <f t="shared" si="84"/>
        <v>0</v>
      </c>
      <c r="AT48" s="266">
        <f t="shared" si="84"/>
        <v>0</v>
      </c>
      <c r="AU48" s="266">
        <f t="shared" si="84"/>
        <v>0</v>
      </c>
      <c r="AV48" s="266">
        <f t="shared" si="84"/>
        <v>0</v>
      </c>
      <c r="AW48" s="266">
        <f t="shared" si="84"/>
        <v>0</v>
      </c>
      <c r="AX48" s="266">
        <f t="shared" si="84"/>
        <v>0</v>
      </c>
      <c r="AY48" s="266">
        <f t="shared" si="84"/>
        <v>0</v>
      </c>
      <c r="AZ48" s="266">
        <f t="shared" si="84"/>
        <v>0</v>
      </c>
      <c r="BA48" s="266">
        <f t="shared" si="84"/>
        <v>0</v>
      </c>
      <c r="BB48" s="266">
        <f t="shared" si="84"/>
        <v>0</v>
      </c>
      <c r="BC48" s="266">
        <f t="shared" si="84"/>
        <v>0</v>
      </c>
      <c r="BD48" s="266">
        <f t="shared" si="84"/>
        <v>0</v>
      </c>
      <c r="BE48" s="266">
        <f t="shared" si="84"/>
        <v>0</v>
      </c>
      <c r="BF48" s="266">
        <f t="shared" si="84"/>
        <v>0</v>
      </c>
      <c r="BG48" s="266">
        <f t="shared" si="84"/>
        <v>0</v>
      </c>
      <c r="BH48" s="266">
        <f t="shared" si="84"/>
        <v>0</v>
      </c>
      <c r="BI48" s="266">
        <f t="shared" si="84"/>
        <v>0</v>
      </c>
      <c r="BJ48" s="266">
        <f t="shared" si="84"/>
        <v>0</v>
      </c>
      <c r="BK48" s="266">
        <f t="shared" si="84"/>
        <v>0</v>
      </c>
      <c r="BL48" s="266">
        <f t="shared" si="84"/>
        <v>0</v>
      </c>
      <c r="BM48" s="266">
        <f t="shared" si="84"/>
        <v>0</v>
      </c>
      <c r="BN48" s="266">
        <f t="shared" si="84"/>
        <v>0</v>
      </c>
      <c r="BO48" s="266">
        <f t="shared" si="84"/>
        <v>0</v>
      </c>
      <c r="BP48" s="266">
        <f t="shared" si="84"/>
        <v>0</v>
      </c>
      <c r="BQ48" s="266">
        <f t="shared" si="84"/>
        <v>0</v>
      </c>
      <c r="BR48" s="266">
        <f t="shared" si="84"/>
        <v>0</v>
      </c>
      <c r="BS48" s="266">
        <f t="shared" si="84"/>
        <v>0</v>
      </c>
      <c r="BT48" s="266">
        <f t="shared" si="84"/>
        <v>0</v>
      </c>
      <c r="BU48" s="266">
        <f t="shared" si="84"/>
        <v>0</v>
      </c>
      <c r="BV48" s="266">
        <f t="shared" si="84"/>
        <v>0</v>
      </c>
      <c r="BW48" s="266">
        <f xml:space="preserve"> MAX(0, BW47)</f>
        <v>0</v>
      </c>
      <c r="BX48" s="266">
        <f xml:space="preserve"> MAX(0, BX47)</f>
        <v>0</v>
      </c>
      <c r="BY48" s="266">
        <f xml:space="preserve"> MAX(0, BY47)</f>
        <v>0</v>
      </c>
      <c r="BZ48" s="266">
        <f xml:space="preserve"> MAX(0, BZ47)</f>
        <v>0</v>
      </c>
      <c r="CA48" s="266">
        <f xml:space="preserve"> MAX(0, CA47)</f>
        <v>0</v>
      </c>
    </row>
    <row r="50" spans="1:79">
      <c r="B50" s="1" t="s">
        <v>223</v>
      </c>
    </row>
    <row r="51" spans="1:79">
      <c r="E51" s="267" t="str">
        <f xml:space="preserve"> E$44</f>
        <v>Trading profit / (loss)</v>
      </c>
      <c r="F51" s="267">
        <f t="shared" ref="F51:BQ51" si="85" xml:space="preserve"> F$44</f>
        <v>0</v>
      </c>
      <c r="G51" s="267" t="str">
        <f t="shared" si="85"/>
        <v>£ MM</v>
      </c>
      <c r="H51" s="267">
        <f t="shared" si="85"/>
        <v>2744.7047657354715</v>
      </c>
      <c r="I51" s="267">
        <f t="shared" si="85"/>
        <v>0</v>
      </c>
      <c r="J51" s="267">
        <f t="shared" si="85"/>
        <v>0</v>
      </c>
      <c r="K51" s="267">
        <f t="shared" si="85"/>
        <v>0</v>
      </c>
      <c r="L51" s="267">
        <f t="shared" si="85"/>
        <v>0</v>
      </c>
      <c r="M51" s="267">
        <f t="shared" si="85"/>
        <v>0</v>
      </c>
      <c r="N51" s="267">
        <f t="shared" si="85"/>
        <v>0</v>
      </c>
      <c r="O51" s="267">
        <f t="shared" si="85"/>
        <v>0</v>
      </c>
      <c r="P51" s="267">
        <f t="shared" si="85"/>
        <v>0</v>
      </c>
      <c r="Q51" s="267">
        <f t="shared" si="85"/>
        <v>0</v>
      </c>
      <c r="R51" s="267">
        <f t="shared" si="85"/>
        <v>99.349562014499298</v>
      </c>
      <c r="S51" s="267">
        <f t="shared" si="85"/>
        <v>106.65107704426123</v>
      </c>
      <c r="T51" s="267">
        <f t="shared" si="85"/>
        <v>113.90884318244508</v>
      </c>
      <c r="U51" s="267">
        <f t="shared" si="85"/>
        <v>119.74242168711834</v>
      </c>
      <c r="V51" s="267">
        <f t="shared" si="85"/>
        <v>125.63129275854695</v>
      </c>
      <c r="W51" s="267">
        <f t="shared" si="85"/>
        <v>131.14015739247549</v>
      </c>
      <c r="X51" s="267">
        <f t="shared" si="85"/>
        <v>136.80742920669897</v>
      </c>
      <c r="Y51" s="267">
        <f t="shared" si="85"/>
        <v>141.16606985845766</v>
      </c>
      <c r="Z51" s="267">
        <f t="shared" si="85"/>
        <v>143.65929209489514</v>
      </c>
      <c r="AA51" s="267">
        <f t="shared" si="85"/>
        <v>145.90319210768888</v>
      </c>
      <c r="AB51" s="267">
        <f t="shared" si="85"/>
        <v>148.42883785132057</v>
      </c>
      <c r="AC51" s="267">
        <f t="shared" si="85"/>
        <v>149.74026112956622</v>
      </c>
      <c r="AD51" s="267">
        <f t="shared" si="85"/>
        <v>151.37606423889287</v>
      </c>
      <c r="AE51" s="267">
        <f t="shared" si="85"/>
        <v>152.84828703728684</v>
      </c>
      <c r="AF51" s="267">
        <f t="shared" si="85"/>
        <v>154.67942328795868</v>
      </c>
      <c r="AG51" s="267">
        <f t="shared" si="85"/>
        <v>155.36578802254053</v>
      </c>
      <c r="AH51" s="267">
        <f t="shared" si="85"/>
        <v>156.43903844256974</v>
      </c>
      <c r="AI51" s="267">
        <f t="shared" si="85"/>
        <v>157.40496382059604</v>
      </c>
      <c r="AJ51" s="267">
        <f t="shared" si="85"/>
        <v>158.78043239293697</v>
      </c>
      <c r="AK51" s="267">
        <f t="shared" si="85"/>
        <v>95.682332164716129</v>
      </c>
      <c r="AL51" s="267">
        <f t="shared" si="85"/>
        <v>0</v>
      </c>
      <c r="AM51" s="267">
        <f t="shared" si="85"/>
        <v>0</v>
      </c>
      <c r="AN51" s="267">
        <f t="shared" si="85"/>
        <v>0</v>
      </c>
      <c r="AO51" s="267">
        <f t="shared" si="85"/>
        <v>0</v>
      </c>
      <c r="AP51" s="267">
        <f t="shared" si="85"/>
        <v>0</v>
      </c>
      <c r="AQ51" s="267">
        <f t="shared" si="85"/>
        <v>0</v>
      </c>
      <c r="AR51" s="267">
        <f t="shared" si="85"/>
        <v>0</v>
      </c>
      <c r="AS51" s="267">
        <f t="shared" si="85"/>
        <v>0</v>
      </c>
      <c r="AT51" s="267">
        <f t="shared" si="85"/>
        <v>0</v>
      </c>
      <c r="AU51" s="267">
        <f t="shared" si="85"/>
        <v>0</v>
      </c>
      <c r="AV51" s="267">
        <f t="shared" si="85"/>
        <v>0</v>
      </c>
      <c r="AW51" s="267">
        <f t="shared" si="85"/>
        <v>0</v>
      </c>
      <c r="AX51" s="267">
        <f t="shared" si="85"/>
        <v>0</v>
      </c>
      <c r="AY51" s="267">
        <f t="shared" si="85"/>
        <v>0</v>
      </c>
      <c r="AZ51" s="267">
        <f t="shared" si="85"/>
        <v>0</v>
      </c>
      <c r="BA51" s="267">
        <f t="shared" si="85"/>
        <v>0</v>
      </c>
      <c r="BB51" s="267">
        <f t="shared" si="85"/>
        <v>0</v>
      </c>
      <c r="BC51" s="267">
        <f t="shared" si="85"/>
        <v>0</v>
      </c>
      <c r="BD51" s="267">
        <f t="shared" si="85"/>
        <v>0</v>
      </c>
      <c r="BE51" s="267">
        <f t="shared" si="85"/>
        <v>0</v>
      </c>
      <c r="BF51" s="267">
        <f t="shared" si="85"/>
        <v>0</v>
      </c>
      <c r="BG51" s="267">
        <f t="shared" si="85"/>
        <v>0</v>
      </c>
      <c r="BH51" s="267">
        <f t="shared" si="85"/>
        <v>0</v>
      </c>
      <c r="BI51" s="267">
        <f t="shared" si="85"/>
        <v>0</v>
      </c>
      <c r="BJ51" s="267">
        <f t="shared" si="85"/>
        <v>0</v>
      </c>
      <c r="BK51" s="267">
        <f t="shared" si="85"/>
        <v>0</v>
      </c>
      <c r="BL51" s="267">
        <f t="shared" si="85"/>
        <v>0</v>
      </c>
      <c r="BM51" s="267">
        <f t="shared" si="85"/>
        <v>0</v>
      </c>
      <c r="BN51" s="267">
        <f t="shared" si="85"/>
        <v>0</v>
      </c>
      <c r="BO51" s="267">
        <f t="shared" si="85"/>
        <v>0</v>
      </c>
      <c r="BP51" s="267">
        <f t="shared" si="85"/>
        <v>0</v>
      </c>
      <c r="BQ51" s="267">
        <f t="shared" si="85"/>
        <v>0</v>
      </c>
      <c r="BR51" s="267">
        <f t="shared" ref="BR51:CA51" si="86" xml:space="preserve"> BR$44</f>
        <v>0</v>
      </c>
      <c r="BS51" s="267">
        <f t="shared" si="86"/>
        <v>0</v>
      </c>
      <c r="BT51" s="267">
        <f t="shared" si="86"/>
        <v>0</v>
      </c>
      <c r="BU51" s="267">
        <f t="shared" si="86"/>
        <v>0</v>
      </c>
      <c r="BV51" s="267">
        <f t="shared" si="86"/>
        <v>0</v>
      </c>
      <c r="BW51" s="267">
        <f t="shared" si="86"/>
        <v>0</v>
      </c>
      <c r="BX51" s="267">
        <f t="shared" si="86"/>
        <v>0</v>
      </c>
      <c r="BY51" s="267">
        <f t="shared" si="86"/>
        <v>0</v>
      </c>
      <c r="BZ51" s="267">
        <f t="shared" si="86"/>
        <v>0</v>
      </c>
      <c r="CA51" s="267">
        <f t="shared" si="86"/>
        <v>0</v>
      </c>
    </row>
    <row r="52" spans="1:79">
      <c r="E52" s="4" t="s">
        <v>223</v>
      </c>
      <c r="G52" s="4" t="s">
        <v>560</v>
      </c>
      <c r="H52" s="4">
        <f xml:space="preserve"> SUM(J52:CA52)</f>
        <v>0</v>
      </c>
      <c r="J52" s="266">
        <f xml:space="preserve"> -1 * MIN(0, J51)</f>
        <v>0</v>
      </c>
      <c r="K52" s="266">
        <f t="shared" ref="K52:BV52" si="87" xml:space="preserve"> -1 * MIN(0, K51)</f>
        <v>0</v>
      </c>
      <c r="L52" s="266">
        <f t="shared" si="87"/>
        <v>0</v>
      </c>
      <c r="M52" s="266">
        <f t="shared" si="87"/>
        <v>0</v>
      </c>
      <c r="N52" s="266">
        <f t="shared" si="87"/>
        <v>0</v>
      </c>
      <c r="O52" s="266">
        <f t="shared" si="87"/>
        <v>0</v>
      </c>
      <c r="P52" s="266">
        <f t="shared" si="87"/>
        <v>0</v>
      </c>
      <c r="Q52" s="266">
        <f t="shared" si="87"/>
        <v>0</v>
      </c>
      <c r="R52" s="266">
        <f t="shared" si="87"/>
        <v>0</v>
      </c>
      <c r="S52" s="266">
        <f t="shared" si="87"/>
        <v>0</v>
      </c>
      <c r="T52" s="266">
        <f t="shared" si="87"/>
        <v>0</v>
      </c>
      <c r="U52" s="266">
        <f t="shared" si="87"/>
        <v>0</v>
      </c>
      <c r="V52" s="266">
        <f t="shared" si="87"/>
        <v>0</v>
      </c>
      <c r="W52" s="266">
        <f t="shared" si="87"/>
        <v>0</v>
      </c>
      <c r="X52" s="266">
        <f t="shared" si="87"/>
        <v>0</v>
      </c>
      <c r="Y52" s="266">
        <f t="shared" si="87"/>
        <v>0</v>
      </c>
      <c r="Z52" s="266">
        <f t="shared" si="87"/>
        <v>0</v>
      </c>
      <c r="AA52" s="266">
        <f t="shared" si="87"/>
        <v>0</v>
      </c>
      <c r="AB52" s="266">
        <f t="shared" si="87"/>
        <v>0</v>
      </c>
      <c r="AC52" s="266">
        <f t="shared" si="87"/>
        <v>0</v>
      </c>
      <c r="AD52" s="266">
        <f t="shared" si="87"/>
        <v>0</v>
      </c>
      <c r="AE52" s="266">
        <f t="shared" si="87"/>
        <v>0</v>
      </c>
      <c r="AF52" s="266">
        <f t="shared" si="87"/>
        <v>0</v>
      </c>
      <c r="AG52" s="266">
        <f t="shared" si="87"/>
        <v>0</v>
      </c>
      <c r="AH52" s="266">
        <f t="shared" si="87"/>
        <v>0</v>
      </c>
      <c r="AI52" s="266">
        <f t="shared" si="87"/>
        <v>0</v>
      </c>
      <c r="AJ52" s="266">
        <f t="shared" si="87"/>
        <v>0</v>
      </c>
      <c r="AK52" s="266">
        <f t="shared" si="87"/>
        <v>0</v>
      </c>
      <c r="AL52" s="266">
        <f t="shared" si="87"/>
        <v>0</v>
      </c>
      <c r="AM52" s="266">
        <f t="shared" si="87"/>
        <v>0</v>
      </c>
      <c r="AN52" s="266">
        <f t="shared" si="87"/>
        <v>0</v>
      </c>
      <c r="AO52" s="266">
        <f t="shared" si="87"/>
        <v>0</v>
      </c>
      <c r="AP52" s="266">
        <f t="shared" si="87"/>
        <v>0</v>
      </c>
      <c r="AQ52" s="266">
        <f t="shared" si="87"/>
        <v>0</v>
      </c>
      <c r="AR52" s="266">
        <f t="shared" si="87"/>
        <v>0</v>
      </c>
      <c r="AS52" s="266">
        <f t="shared" si="87"/>
        <v>0</v>
      </c>
      <c r="AT52" s="266">
        <f t="shared" si="87"/>
        <v>0</v>
      </c>
      <c r="AU52" s="266">
        <f t="shared" si="87"/>
        <v>0</v>
      </c>
      <c r="AV52" s="266">
        <f t="shared" si="87"/>
        <v>0</v>
      </c>
      <c r="AW52" s="266">
        <f t="shared" si="87"/>
        <v>0</v>
      </c>
      <c r="AX52" s="266">
        <f t="shared" si="87"/>
        <v>0</v>
      </c>
      <c r="AY52" s="266">
        <f t="shared" si="87"/>
        <v>0</v>
      </c>
      <c r="AZ52" s="266">
        <f t="shared" si="87"/>
        <v>0</v>
      </c>
      <c r="BA52" s="266">
        <f t="shared" si="87"/>
        <v>0</v>
      </c>
      <c r="BB52" s="266">
        <f t="shared" si="87"/>
        <v>0</v>
      </c>
      <c r="BC52" s="266">
        <f t="shared" si="87"/>
        <v>0</v>
      </c>
      <c r="BD52" s="266">
        <f t="shared" si="87"/>
        <v>0</v>
      </c>
      <c r="BE52" s="266">
        <f t="shared" si="87"/>
        <v>0</v>
      </c>
      <c r="BF52" s="266">
        <f t="shared" si="87"/>
        <v>0</v>
      </c>
      <c r="BG52" s="266">
        <f t="shared" si="87"/>
        <v>0</v>
      </c>
      <c r="BH52" s="266">
        <f t="shared" si="87"/>
        <v>0</v>
      </c>
      <c r="BI52" s="266">
        <f t="shared" si="87"/>
        <v>0</v>
      </c>
      <c r="BJ52" s="266">
        <f t="shared" si="87"/>
        <v>0</v>
      </c>
      <c r="BK52" s="266">
        <f t="shared" si="87"/>
        <v>0</v>
      </c>
      <c r="BL52" s="266">
        <f t="shared" si="87"/>
        <v>0</v>
      </c>
      <c r="BM52" s="266">
        <f t="shared" si="87"/>
        <v>0</v>
      </c>
      <c r="BN52" s="266">
        <f t="shared" si="87"/>
        <v>0</v>
      </c>
      <c r="BO52" s="266">
        <f t="shared" si="87"/>
        <v>0</v>
      </c>
      <c r="BP52" s="266">
        <f t="shared" si="87"/>
        <v>0</v>
      </c>
      <c r="BQ52" s="266">
        <f t="shared" si="87"/>
        <v>0</v>
      </c>
      <c r="BR52" s="266">
        <f t="shared" si="87"/>
        <v>0</v>
      </c>
      <c r="BS52" s="266">
        <f t="shared" si="87"/>
        <v>0</v>
      </c>
      <c r="BT52" s="266">
        <f t="shared" si="87"/>
        <v>0</v>
      </c>
      <c r="BU52" s="266">
        <f t="shared" si="87"/>
        <v>0</v>
      </c>
      <c r="BV52" s="266">
        <f t="shared" si="87"/>
        <v>0</v>
      </c>
      <c r="BW52" s="266">
        <f xml:space="preserve"> -1 * MIN(0, BW51)</f>
        <v>0</v>
      </c>
      <c r="BX52" s="266">
        <f xml:space="preserve"> -1 * MIN(0, BX51)</f>
        <v>0</v>
      </c>
      <c r="BY52" s="266">
        <f xml:space="preserve"> -1 * MIN(0, BY51)</f>
        <v>0</v>
      </c>
      <c r="BZ52" s="266">
        <f xml:space="preserve"> -1 * MIN(0, BZ51)</f>
        <v>0</v>
      </c>
      <c r="CA52" s="266">
        <f xml:space="preserve"> -1 * MIN(0, CA51)</f>
        <v>0</v>
      </c>
    </row>
    <row r="54" spans="1:79">
      <c r="B54" s="1" t="s">
        <v>227</v>
      </c>
    </row>
    <row r="55" spans="1:79">
      <c r="E55" s="268" t="str">
        <f xml:space="preserve"> E$60</f>
        <v>Tax loss balance BEG</v>
      </c>
      <c r="F55" s="268">
        <f t="shared" ref="F55:BQ55" si="88" xml:space="preserve"> F$60</f>
        <v>0</v>
      </c>
      <c r="G55" s="268">
        <f t="shared" si="88"/>
        <v>0</v>
      </c>
      <c r="H55" s="268">
        <f t="shared" si="88"/>
        <v>0</v>
      </c>
      <c r="I55" s="268">
        <f t="shared" si="88"/>
        <v>0</v>
      </c>
      <c r="J55" s="268">
        <f t="shared" si="88"/>
        <v>0</v>
      </c>
      <c r="K55" s="268">
        <f t="shared" si="88"/>
        <v>0</v>
      </c>
      <c r="L55" s="268">
        <f t="shared" si="88"/>
        <v>0</v>
      </c>
      <c r="M55" s="268">
        <f t="shared" si="88"/>
        <v>0</v>
      </c>
      <c r="N55" s="268">
        <f t="shared" si="88"/>
        <v>0</v>
      </c>
      <c r="O55" s="268">
        <f t="shared" si="88"/>
        <v>0</v>
      </c>
      <c r="P55" s="268">
        <f t="shared" si="88"/>
        <v>0</v>
      </c>
      <c r="Q55" s="268">
        <f t="shared" si="88"/>
        <v>0</v>
      </c>
      <c r="R55" s="268">
        <f t="shared" si="88"/>
        <v>0</v>
      </c>
      <c r="S55" s="268">
        <f t="shared" si="88"/>
        <v>0</v>
      </c>
      <c r="T55" s="268">
        <f t="shared" si="88"/>
        <v>0</v>
      </c>
      <c r="U55" s="268">
        <f t="shared" si="88"/>
        <v>0</v>
      </c>
      <c r="V55" s="268">
        <f t="shared" si="88"/>
        <v>0</v>
      </c>
      <c r="W55" s="268">
        <f t="shared" si="88"/>
        <v>0</v>
      </c>
      <c r="X55" s="268">
        <f t="shared" si="88"/>
        <v>0</v>
      </c>
      <c r="Y55" s="268">
        <f t="shared" si="88"/>
        <v>0</v>
      </c>
      <c r="Z55" s="268">
        <f t="shared" si="88"/>
        <v>0</v>
      </c>
      <c r="AA55" s="268">
        <f t="shared" si="88"/>
        <v>0</v>
      </c>
      <c r="AB55" s="268">
        <f t="shared" si="88"/>
        <v>0</v>
      </c>
      <c r="AC55" s="268">
        <f t="shared" si="88"/>
        <v>0</v>
      </c>
      <c r="AD55" s="268">
        <f t="shared" si="88"/>
        <v>0</v>
      </c>
      <c r="AE55" s="268">
        <f t="shared" si="88"/>
        <v>0</v>
      </c>
      <c r="AF55" s="268">
        <f t="shared" si="88"/>
        <v>0</v>
      </c>
      <c r="AG55" s="268">
        <f t="shared" si="88"/>
        <v>0</v>
      </c>
      <c r="AH55" s="268">
        <f t="shared" si="88"/>
        <v>0</v>
      </c>
      <c r="AI55" s="268">
        <f t="shared" si="88"/>
        <v>0</v>
      </c>
      <c r="AJ55" s="268">
        <f t="shared" si="88"/>
        <v>0</v>
      </c>
      <c r="AK55" s="268">
        <f t="shared" si="88"/>
        <v>0</v>
      </c>
      <c r="AL55" s="268">
        <f t="shared" si="88"/>
        <v>0</v>
      </c>
      <c r="AM55" s="268">
        <f t="shared" si="88"/>
        <v>0</v>
      </c>
      <c r="AN55" s="268">
        <f t="shared" si="88"/>
        <v>0</v>
      </c>
      <c r="AO55" s="268">
        <f t="shared" si="88"/>
        <v>0</v>
      </c>
      <c r="AP55" s="268">
        <f t="shared" si="88"/>
        <v>0</v>
      </c>
      <c r="AQ55" s="268">
        <f t="shared" si="88"/>
        <v>0</v>
      </c>
      <c r="AR55" s="268">
        <f t="shared" si="88"/>
        <v>0</v>
      </c>
      <c r="AS55" s="268">
        <f t="shared" si="88"/>
        <v>0</v>
      </c>
      <c r="AT55" s="268">
        <f t="shared" si="88"/>
        <v>0</v>
      </c>
      <c r="AU55" s="268">
        <f t="shared" si="88"/>
        <v>0</v>
      </c>
      <c r="AV55" s="268">
        <f t="shared" si="88"/>
        <v>0</v>
      </c>
      <c r="AW55" s="268">
        <f t="shared" si="88"/>
        <v>0</v>
      </c>
      <c r="AX55" s="268">
        <f t="shared" si="88"/>
        <v>0</v>
      </c>
      <c r="AY55" s="268">
        <f t="shared" si="88"/>
        <v>0</v>
      </c>
      <c r="AZ55" s="268">
        <f t="shared" si="88"/>
        <v>0</v>
      </c>
      <c r="BA55" s="268">
        <f t="shared" si="88"/>
        <v>0</v>
      </c>
      <c r="BB55" s="268">
        <f t="shared" si="88"/>
        <v>0</v>
      </c>
      <c r="BC55" s="268">
        <f t="shared" si="88"/>
        <v>0</v>
      </c>
      <c r="BD55" s="268">
        <f t="shared" si="88"/>
        <v>0</v>
      </c>
      <c r="BE55" s="268">
        <f t="shared" si="88"/>
        <v>0</v>
      </c>
      <c r="BF55" s="268">
        <f t="shared" si="88"/>
        <v>0</v>
      </c>
      <c r="BG55" s="268">
        <f t="shared" si="88"/>
        <v>0</v>
      </c>
      <c r="BH55" s="268">
        <f t="shared" si="88"/>
        <v>0</v>
      </c>
      <c r="BI55" s="268">
        <f t="shared" si="88"/>
        <v>0</v>
      </c>
      <c r="BJ55" s="268">
        <f t="shared" si="88"/>
        <v>0</v>
      </c>
      <c r="BK55" s="268">
        <f t="shared" si="88"/>
        <v>0</v>
      </c>
      <c r="BL55" s="268">
        <f t="shared" si="88"/>
        <v>0</v>
      </c>
      <c r="BM55" s="268">
        <f t="shared" si="88"/>
        <v>0</v>
      </c>
      <c r="BN55" s="268">
        <f t="shared" si="88"/>
        <v>0</v>
      </c>
      <c r="BO55" s="268">
        <f t="shared" si="88"/>
        <v>0</v>
      </c>
      <c r="BP55" s="268">
        <f t="shared" si="88"/>
        <v>0</v>
      </c>
      <c r="BQ55" s="268">
        <f t="shared" si="88"/>
        <v>0</v>
      </c>
      <c r="BR55" s="268">
        <f t="shared" ref="BR55:CA55" si="89" xml:space="preserve"> BR$60</f>
        <v>0</v>
      </c>
      <c r="BS55" s="268">
        <f t="shared" si="89"/>
        <v>0</v>
      </c>
      <c r="BT55" s="268">
        <f t="shared" si="89"/>
        <v>0</v>
      </c>
      <c r="BU55" s="268">
        <f t="shared" si="89"/>
        <v>0</v>
      </c>
      <c r="BV55" s="268">
        <f t="shared" si="89"/>
        <v>0</v>
      </c>
      <c r="BW55" s="268">
        <f t="shared" si="89"/>
        <v>0</v>
      </c>
      <c r="BX55" s="268">
        <f t="shared" si="89"/>
        <v>0</v>
      </c>
      <c r="BY55" s="268">
        <f t="shared" si="89"/>
        <v>0</v>
      </c>
      <c r="BZ55" s="268">
        <f t="shared" si="89"/>
        <v>0</v>
      </c>
      <c r="CA55" s="268">
        <f t="shared" si="89"/>
        <v>0</v>
      </c>
    </row>
    <row r="56" spans="1:79">
      <c r="E56" s="267" t="str">
        <f xml:space="preserve"> E$48</f>
        <v>Pre-tax profit</v>
      </c>
      <c r="F56" s="267">
        <f t="shared" ref="F56:BQ56" si="90" xml:space="preserve"> F$48</f>
        <v>0</v>
      </c>
      <c r="G56" s="267" t="str">
        <f t="shared" si="90"/>
        <v>£ MM</v>
      </c>
      <c r="H56" s="267">
        <f t="shared" si="90"/>
        <v>2744.7047657354715</v>
      </c>
      <c r="I56" s="267">
        <f t="shared" si="90"/>
        <v>0</v>
      </c>
      <c r="J56" s="267">
        <f t="shared" si="90"/>
        <v>0</v>
      </c>
      <c r="K56" s="267">
        <f t="shared" si="90"/>
        <v>0</v>
      </c>
      <c r="L56" s="267">
        <f t="shared" si="90"/>
        <v>0</v>
      </c>
      <c r="M56" s="267">
        <f t="shared" si="90"/>
        <v>0</v>
      </c>
      <c r="N56" s="267">
        <f t="shared" si="90"/>
        <v>0</v>
      </c>
      <c r="O56" s="267">
        <f t="shared" si="90"/>
        <v>0</v>
      </c>
      <c r="P56" s="267">
        <f t="shared" si="90"/>
        <v>0</v>
      </c>
      <c r="Q56" s="267">
        <f t="shared" si="90"/>
        <v>0</v>
      </c>
      <c r="R56" s="267">
        <f t="shared" si="90"/>
        <v>99.349562014499298</v>
      </c>
      <c r="S56" s="267">
        <f t="shared" si="90"/>
        <v>106.65107704426123</v>
      </c>
      <c r="T56" s="267">
        <f t="shared" si="90"/>
        <v>113.90884318244508</v>
      </c>
      <c r="U56" s="267">
        <f t="shared" si="90"/>
        <v>119.74242168711834</v>
      </c>
      <c r="V56" s="267">
        <f t="shared" si="90"/>
        <v>125.63129275854695</v>
      </c>
      <c r="W56" s="267">
        <f t="shared" si="90"/>
        <v>131.14015739247549</v>
      </c>
      <c r="X56" s="267">
        <f t="shared" si="90"/>
        <v>136.80742920669897</v>
      </c>
      <c r="Y56" s="267">
        <f t="shared" si="90"/>
        <v>141.16606985845766</v>
      </c>
      <c r="Z56" s="267">
        <f t="shared" si="90"/>
        <v>143.65929209489514</v>
      </c>
      <c r="AA56" s="267">
        <f t="shared" si="90"/>
        <v>145.90319210768888</v>
      </c>
      <c r="AB56" s="267">
        <f t="shared" si="90"/>
        <v>148.42883785132057</v>
      </c>
      <c r="AC56" s="267">
        <f t="shared" si="90"/>
        <v>149.74026112956622</v>
      </c>
      <c r="AD56" s="267">
        <f t="shared" si="90"/>
        <v>151.37606423889287</v>
      </c>
      <c r="AE56" s="267">
        <f t="shared" si="90"/>
        <v>152.84828703728684</v>
      </c>
      <c r="AF56" s="267">
        <f t="shared" si="90"/>
        <v>154.67942328795868</v>
      </c>
      <c r="AG56" s="267">
        <f t="shared" si="90"/>
        <v>155.36578802254053</v>
      </c>
      <c r="AH56" s="267">
        <f t="shared" si="90"/>
        <v>156.43903844256974</v>
      </c>
      <c r="AI56" s="267">
        <f t="shared" si="90"/>
        <v>157.40496382059604</v>
      </c>
      <c r="AJ56" s="267">
        <f t="shared" si="90"/>
        <v>158.78043239293697</v>
      </c>
      <c r="AK56" s="267">
        <f t="shared" si="90"/>
        <v>95.682332164716129</v>
      </c>
      <c r="AL56" s="267">
        <f t="shared" si="90"/>
        <v>0</v>
      </c>
      <c r="AM56" s="267">
        <f t="shared" si="90"/>
        <v>0</v>
      </c>
      <c r="AN56" s="267">
        <f t="shared" si="90"/>
        <v>0</v>
      </c>
      <c r="AO56" s="267">
        <f t="shared" si="90"/>
        <v>0</v>
      </c>
      <c r="AP56" s="267">
        <f t="shared" si="90"/>
        <v>0</v>
      </c>
      <c r="AQ56" s="267">
        <f t="shared" si="90"/>
        <v>0</v>
      </c>
      <c r="AR56" s="267">
        <f t="shared" si="90"/>
        <v>0</v>
      </c>
      <c r="AS56" s="267">
        <f t="shared" si="90"/>
        <v>0</v>
      </c>
      <c r="AT56" s="267">
        <f t="shared" si="90"/>
        <v>0</v>
      </c>
      <c r="AU56" s="267">
        <f t="shared" si="90"/>
        <v>0</v>
      </c>
      <c r="AV56" s="267">
        <f t="shared" si="90"/>
        <v>0</v>
      </c>
      <c r="AW56" s="267">
        <f t="shared" si="90"/>
        <v>0</v>
      </c>
      <c r="AX56" s="267">
        <f t="shared" si="90"/>
        <v>0</v>
      </c>
      <c r="AY56" s="267">
        <f t="shared" si="90"/>
        <v>0</v>
      </c>
      <c r="AZ56" s="267">
        <f t="shared" si="90"/>
        <v>0</v>
      </c>
      <c r="BA56" s="267">
        <f t="shared" si="90"/>
        <v>0</v>
      </c>
      <c r="BB56" s="267">
        <f t="shared" si="90"/>
        <v>0</v>
      </c>
      <c r="BC56" s="267">
        <f t="shared" si="90"/>
        <v>0</v>
      </c>
      <c r="BD56" s="267">
        <f t="shared" si="90"/>
        <v>0</v>
      </c>
      <c r="BE56" s="267">
        <f t="shared" si="90"/>
        <v>0</v>
      </c>
      <c r="BF56" s="267">
        <f t="shared" si="90"/>
        <v>0</v>
      </c>
      <c r="BG56" s="267">
        <f t="shared" si="90"/>
        <v>0</v>
      </c>
      <c r="BH56" s="267">
        <f t="shared" si="90"/>
        <v>0</v>
      </c>
      <c r="BI56" s="267">
        <f t="shared" si="90"/>
        <v>0</v>
      </c>
      <c r="BJ56" s="267">
        <f t="shared" si="90"/>
        <v>0</v>
      </c>
      <c r="BK56" s="267">
        <f t="shared" si="90"/>
        <v>0</v>
      </c>
      <c r="BL56" s="267">
        <f t="shared" si="90"/>
        <v>0</v>
      </c>
      <c r="BM56" s="267">
        <f t="shared" si="90"/>
        <v>0</v>
      </c>
      <c r="BN56" s="267">
        <f t="shared" si="90"/>
        <v>0</v>
      </c>
      <c r="BO56" s="267">
        <f t="shared" si="90"/>
        <v>0</v>
      </c>
      <c r="BP56" s="267">
        <f t="shared" si="90"/>
        <v>0</v>
      </c>
      <c r="BQ56" s="267">
        <f t="shared" si="90"/>
        <v>0</v>
      </c>
      <c r="BR56" s="267">
        <f t="shared" ref="BR56:CA56" si="91" xml:space="preserve"> BR$48</f>
        <v>0</v>
      </c>
      <c r="BS56" s="267">
        <f t="shared" si="91"/>
        <v>0</v>
      </c>
      <c r="BT56" s="267">
        <f t="shared" si="91"/>
        <v>0</v>
      </c>
      <c r="BU56" s="267">
        <f t="shared" si="91"/>
        <v>0</v>
      </c>
      <c r="BV56" s="267">
        <f t="shared" si="91"/>
        <v>0</v>
      </c>
      <c r="BW56" s="267">
        <f t="shared" si="91"/>
        <v>0</v>
      </c>
      <c r="BX56" s="267">
        <f t="shared" si="91"/>
        <v>0</v>
      </c>
      <c r="BY56" s="267">
        <f t="shared" si="91"/>
        <v>0</v>
      </c>
      <c r="BZ56" s="267">
        <f t="shared" si="91"/>
        <v>0</v>
      </c>
      <c r="CA56" s="267">
        <f t="shared" si="91"/>
        <v>0</v>
      </c>
    </row>
    <row r="57" spans="1:79">
      <c r="E57" s="348" t="s">
        <v>226</v>
      </c>
      <c r="F57" s="348"/>
      <c r="G57" s="348" t="s">
        <v>560</v>
      </c>
      <c r="H57" s="348">
        <f xml:space="preserve"> SUM(J57:CA57)</f>
        <v>0</v>
      </c>
      <c r="I57" s="348"/>
      <c r="J57" s="419">
        <f xml:space="preserve"> MIN(J55, J56)</f>
        <v>0</v>
      </c>
      <c r="K57" s="419">
        <f t="shared" ref="K57:BV57" si="92" xml:space="preserve"> MIN(K55, K56)</f>
        <v>0</v>
      </c>
      <c r="L57" s="419">
        <f t="shared" si="92"/>
        <v>0</v>
      </c>
      <c r="M57" s="419">
        <f t="shared" si="92"/>
        <v>0</v>
      </c>
      <c r="N57" s="419">
        <f t="shared" si="92"/>
        <v>0</v>
      </c>
      <c r="O57" s="419">
        <f t="shared" si="92"/>
        <v>0</v>
      </c>
      <c r="P57" s="419">
        <f t="shared" si="92"/>
        <v>0</v>
      </c>
      <c r="Q57" s="419">
        <f t="shared" si="92"/>
        <v>0</v>
      </c>
      <c r="R57" s="419">
        <f t="shared" si="92"/>
        <v>0</v>
      </c>
      <c r="S57" s="419">
        <f t="shared" si="92"/>
        <v>0</v>
      </c>
      <c r="T57" s="419">
        <f t="shared" si="92"/>
        <v>0</v>
      </c>
      <c r="U57" s="419">
        <f t="shared" si="92"/>
        <v>0</v>
      </c>
      <c r="V57" s="419">
        <f t="shared" si="92"/>
        <v>0</v>
      </c>
      <c r="W57" s="419">
        <f t="shared" si="92"/>
        <v>0</v>
      </c>
      <c r="X57" s="419">
        <f t="shared" si="92"/>
        <v>0</v>
      </c>
      <c r="Y57" s="419">
        <f t="shared" si="92"/>
        <v>0</v>
      </c>
      <c r="Z57" s="419">
        <f t="shared" si="92"/>
        <v>0</v>
      </c>
      <c r="AA57" s="419">
        <f t="shared" si="92"/>
        <v>0</v>
      </c>
      <c r="AB57" s="419">
        <f t="shared" si="92"/>
        <v>0</v>
      </c>
      <c r="AC57" s="419">
        <f t="shared" si="92"/>
        <v>0</v>
      </c>
      <c r="AD57" s="419">
        <f t="shared" si="92"/>
        <v>0</v>
      </c>
      <c r="AE57" s="419">
        <f t="shared" si="92"/>
        <v>0</v>
      </c>
      <c r="AF57" s="419">
        <f t="shared" si="92"/>
        <v>0</v>
      </c>
      <c r="AG57" s="419">
        <f t="shared" si="92"/>
        <v>0</v>
      </c>
      <c r="AH57" s="419">
        <f t="shared" si="92"/>
        <v>0</v>
      </c>
      <c r="AI57" s="419">
        <f t="shared" si="92"/>
        <v>0</v>
      </c>
      <c r="AJ57" s="419">
        <f t="shared" si="92"/>
        <v>0</v>
      </c>
      <c r="AK57" s="419">
        <f t="shared" si="92"/>
        <v>0</v>
      </c>
      <c r="AL57" s="419">
        <f t="shared" si="92"/>
        <v>0</v>
      </c>
      <c r="AM57" s="419">
        <f t="shared" si="92"/>
        <v>0</v>
      </c>
      <c r="AN57" s="419">
        <f t="shared" si="92"/>
        <v>0</v>
      </c>
      <c r="AO57" s="419">
        <f t="shared" si="92"/>
        <v>0</v>
      </c>
      <c r="AP57" s="419">
        <f t="shared" si="92"/>
        <v>0</v>
      </c>
      <c r="AQ57" s="419">
        <f t="shared" si="92"/>
        <v>0</v>
      </c>
      <c r="AR57" s="419">
        <f t="shared" si="92"/>
        <v>0</v>
      </c>
      <c r="AS57" s="419">
        <f t="shared" si="92"/>
        <v>0</v>
      </c>
      <c r="AT57" s="419">
        <f t="shared" si="92"/>
        <v>0</v>
      </c>
      <c r="AU57" s="419">
        <f t="shared" si="92"/>
        <v>0</v>
      </c>
      <c r="AV57" s="419">
        <f t="shared" si="92"/>
        <v>0</v>
      </c>
      <c r="AW57" s="419">
        <f t="shared" si="92"/>
        <v>0</v>
      </c>
      <c r="AX57" s="419">
        <f t="shared" si="92"/>
        <v>0</v>
      </c>
      <c r="AY57" s="419">
        <f t="shared" si="92"/>
        <v>0</v>
      </c>
      <c r="AZ57" s="419">
        <f t="shared" si="92"/>
        <v>0</v>
      </c>
      <c r="BA57" s="419">
        <f t="shared" si="92"/>
        <v>0</v>
      </c>
      <c r="BB57" s="419">
        <f t="shared" si="92"/>
        <v>0</v>
      </c>
      <c r="BC57" s="419">
        <f t="shared" si="92"/>
        <v>0</v>
      </c>
      <c r="BD57" s="419">
        <f t="shared" si="92"/>
        <v>0</v>
      </c>
      <c r="BE57" s="419">
        <f t="shared" si="92"/>
        <v>0</v>
      </c>
      <c r="BF57" s="419">
        <f t="shared" si="92"/>
        <v>0</v>
      </c>
      <c r="BG57" s="419">
        <f t="shared" si="92"/>
        <v>0</v>
      </c>
      <c r="BH57" s="419">
        <f t="shared" si="92"/>
        <v>0</v>
      </c>
      <c r="BI57" s="419">
        <f t="shared" si="92"/>
        <v>0</v>
      </c>
      <c r="BJ57" s="419">
        <f t="shared" si="92"/>
        <v>0</v>
      </c>
      <c r="BK57" s="419">
        <f t="shared" si="92"/>
        <v>0</v>
      </c>
      <c r="BL57" s="419">
        <f t="shared" si="92"/>
        <v>0</v>
      </c>
      <c r="BM57" s="419">
        <f t="shared" si="92"/>
        <v>0</v>
      </c>
      <c r="BN57" s="419">
        <f t="shared" si="92"/>
        <v>0</v>
      </c>
      <c r="BO57" s="419">
        <f t="shared" si="92"/>
        <v>0</v>
      </c>
      <c r="BP57" s="419">
        <f t="shared" si="92"/>
        <v>0</v>
      </c>
      <c r="BQ57" s="419">
        <f t="shared" si="92"/>
        <v>0</v>
      </c>
      <c r="BR57" s="419">
        <f t="shared" si="92"/>
        <v>0</v>
      </c>
      <c r="BS57" s="419">
        <f t="shared" si="92"/>
        <v>0</v>
      </c>
      <c r="BT57" s="419">
        <f t="shared" si="92"/>
        <v>0</v>
      </c>
      <c r="BU57" s="419">
        <f t="shared" si="92"/>
        <v>0</v>
      </c>
      <c r="BV57" s="419">
        <f t="shared" si="92"/>
        <v>0</v>
      </c>
      <c r="BW57" s="419">
        <f xml:space="preserve"> MIN(BW55, BW56)</f>
        <v>0</v>
      </c>
      <c r="BX57" s="419">
        <f xml:space="preserve"> MIN(BX55, BX56)</f>
        <v>0</v>
      </c>
      <c r="BY57" s="419">
        <f xml:space="preserve"> MIN(BY55, BY56)</f>
        <v>0</v>
      </c>
      <c r="BZ57" s="419">
        <f xml:space="preserve"> MIN(BZ55, BZ56)</f>
        <v>0</v>
      </c>
      <c r="CA57" s="419">
        <f xml:space="preserve"> MIN(CA55, CA56)</f>
        <v>0</v>
      </c>
    </row>
    <row r="59" spans="1:79">
      <c r="B59" s="1" t="s">
        <v>224</v>
      </c>
    </row>
    <row r="60" spans="1:79" s="372" customFormat="1">
      <c r="A60" s="321"/>
      <c r="B60" s="322"/>
      <c r="C60" s="331"/>
      <c r="D60" s="371"/>
      <c r="E60" s="372" t="s">
        <v>225</v>
      </c>
      <c r="J60" s="372">
        <f xml:space="preserve"> I63</f>
        <v>0</v>
      </c>
      <c r="K60" s="372">
        <f t="shared" ref="K60:BV60" si="93" xml:space="preserve"> J63</f>
        <v>0</v>
      </c>
      <c r="L60" s="372">
        <f t="shared" si="93"/>
        <v>0</v>
      </c>
      <c r="M60" s="372">
        <f t="shared" si="93"/>
        <v>0</v>
      </c>
      <c r="N60" s="372">
        <f t="shared" si="93"/>
        <v>0</v>
      </c>
      <c r="O60" s="372">
        <f t="shared" si="93"/>
        <v>0</v>
      </c>
      <c r="P60" s="372">
        <f t="shared" si="93"/>
        <v>0</v>
      </c>
      <c r="Q60" s="372">
        <f t="shared" si="93"/>
        <v>0</v>
      </c>
      <c r="R60" s="372">
        <f t="shared" si="93"/>
        <v>0</v>
      </c>
      <c r="S60" s="372">
        <f t="shared" si="93"/>
        <v>0</v>
      </c>
      <c r="T60" s="372">
        <f t="shared" si="93"/>
        <v>0</v>
      </c>
      <c r="U60" s="372">
        <f t="shared" si="93"/>
        <v>0</v>
      </c>
      <c r="V60" s="372">
        <f t="shared" si="93"/>
        <v>0</v>
      </c>
      <c r="W60" s="372">
        <f t="shared" si="93"/>
        <v>0</v>
      </c>
      <c r="X60" s="372">
        <f t="shared" si="93"/>
        <v>0</v>
      </c>
      <c r="Y60" s="372">
        <f t="shared" si="93"/>
        <v>0</v>
      </c>
      <c r="Z60" s="372">
        <f t="shared" si="93"/>
        <v>0</v>
      </c>
      <c r="AA60" s="372">
        <f t="shared" si="93"/>
        <v>0</v>
      </c>
      <c r="AB60" s="372">
        <f t="shared" si="93"/>
        <v>0</v>
      </c>
      <c r="AC60" s="372">
        <f t="shared" si="93"/>
        <v>0</v>
      </c>
      <c r="AD60" s="372">
        <f t="shared" si="93"/>
        <v>0</v>
      </c>
      <c r="AE60" s="372">
        <f t="shared" si="93"/>
        <v>0</v>
      </c>
      <c r="AF60" s="372">
        <f t="shared" si="93"/>
        <v>0</v>
      </c>
      <c r="AG60" s="372">
        <f t="shared" si="93"/>
        <v>0</v>
      </c>
      <c r="AH60" s="372">
        <f t="shared" si="93"/>
        <v>0</v>
      </c>
      <c r="AI60" s="372">
        <f t="shared" si="93"/>
        <v>0</v>
      </c>
      <c r="AJ60" s="372">
        <f t="shared" si="93"/>
        <v>0</v>
      </c>
      <c r="AK60" s="372">
        <f t="shared" si="93"/>
        <v>0</v>
      </c>
      <c r="AL60" s="372">
        <f t="shared" si="93"/>
        <v>0</v>
      </c>
      <c r="AM60" s="372">
        <f t="shared" si="93"/>
        <v>0</v>
      </c>
      <c r="AN60" s="372">
        <f t="shared" si="93"/>
        <v>0</v>
      </c>
      <c r="AO60" s="372">
        <f t="shared" si="93"/>
        <v>0</v>
      </c>
      <c r="AP60" s="372">
        <f t="shared" si="93"/>
        <v>0</v>
      </c>
      <c r="AQ60" s="372">
        <f t="shared" si="93"/>
        <v>0</v>
      </c>
      <c r="AR60" s="372">
        <f t="shared" si="93"/>
        <v>0</v>
      </c>
      <c r="AS60" s="372">
        <f t="shared" si="93"/>
        <v>0</v>
      </c>
      <c r="AT60" s="372">
        <f t="shared" si="93"/>
        <v>0</v>
      </c>
      <c r="AU60" s="372">
        <f t="shared" si="93"/>
        <v>0</v>
      </c>
      <c r="AV60" s="372">
        <f t="shared" si="93"/>
        <v>0</v>
      </c>
      <c r="AW60" s="372">
        <f t="shared" si="93"/>
        <v>0</v>
      </c>
      <c r="AX60" s="372">
        <f t="shared" si="93"/>
        <v>0</v>
      </c>
      <c r="AY60" s="372">
        <f t="shared" si="93"/>
        <v>0</v>
      </c>
      <c r="AZ60" s="372">
        <f t="shared" si="93"/>
        <v>0</v>
      </c>
      <c r="BA60" s="372">
        <f t="shared" si="93"/>
        <v>0</v>
      </c>
      <c r="BB60" s="372">
        <f t="shared" si="93"/>
        <v>0</v>
      </c>
      <c r="BC60" s="372">
        <f t="shared" si="93"/>
        <v>0</v>
      </c>
      <c r="BD60" s="372">
        <f t="shared" si="93"/>
        <v>0</v>
      </c>
      <c r="BE60" s="372">
        <f t="shared" si="93"/>
        <v>0</v>
      </c>
      <c r="BF60" s="372">
        <f t="shared" si="93"/>
        <v>0</v>
      </c>
      <c r="BG60" s="372">
        <f t="shared" si="93"/>
        <v>0</v>
      </c>
      <c r="BH60" s="372">
        <f t="shared" si="93"/>
        <v>0</v>
      </c>
      <c r="BI60" s="372">
        <f t="shared" si="93"/>
        <v>0</v>
      </c>
      <c r="BJ60" s="372">
        <f t="shared" si="93"/>
        <v>0</v>
      </c>
      <c r="BK60" s="372">
        <f t="shared" si="93"/>
        <v>0</v>
      </c>
      <c r="BL60" s="372">
        <f t="shared" si="93"/>
        <v>0</v>
      </c>
      <c r="BM60" s="372">
        <f t="shared" si="93"/>
        <v>0</v>
      </c>
      <c r="BN60" s="372">
        <f t="shared" si="93"/>
        <v>0</v>
      </c>
      <c r="BO60" s="372">
        <f t="shared" si="93"/>
        <v>0</v>
      </c>
      <c r="BP60" s="372">
        <f t="shared" si="93"/>
        <v>0</v>
      </c>
      <c r="BQ60" s="372">
        <f t="shared" si="93"/>
        <v>0</v>
      </c>
      <c r="BR60" s="372">
        <f t="shared" si="93"/>
        <v>0</v>
      </c>
      <c r="BS60" s="372">
        <f t="shared" si="93"/>
        <v>0</v>
      </c>
      <c r="BT60" s="372">
        <f t="shared" si="93"/>
        <v>0</v>
      </c>
      <c r="BU60" s="372">
        <f t="shared" si="93"/>
        <v>0</v>
      </c>
      <c r="BV60" s="372">
        <f t="shared" si="93"/>
        <v>0</v>
      </c>
      <c r="BW60" s="372">
        <f xml:space="preserve"> BV63</f>
        <v>0</v>
      </c>
      <c r="BX60" s="372">
        <f xml:space="preserve"> BW63</f>
        <v>0</v>
      </c>
      <c r="BY60" s="372">
        <f xml:space="preserve"> BX63</f>
        <v>0</v>
      </c>
      <c r="BZ60" s="372">
        <f xml:space="preserve"> BY63</f>
        <v>0</v>
      </c>
      <c r="CA60" s="372">
        <f xml:space="preserve"> BZ63</f>
        <v>0</v>
      </c>
    </row>
    <row r="61" spans="1:79" s="8" customFormat="1">
      <c r="A61" s="5"/>
      <c r="B61" s="45"/>
      <c r="C61" s="54"/>
      <c r="D61" s="7" t="s">
        <v>21</v>
      </c>
      <c r="E61" s="325" t="str">
        <f xml:space="preserve"> E$52</f>
        <v>Pre-tax loss</v>
      </c>
      <c r="F61" s="325">
        <f t="shared" ref="F61:BQ61" si="94" xml:space="preserve"> F$52</f>
        <v>0</v>
      </c>
      <c r="G61" s="325" t="str">
        <f t="shared" si="94"/>
        <v>£ MM</v>
      </c>
      <c r="H61" s="325">
        <f t="shared" si="94"/>
        <v>0</v>
      </c>
      <c r="I61" s="325">
        <f t="shared" si="94"/>
        <v>0</v>
      </c>
      <c r="J61" s="325">
        <f t="shared" si="94"/>
        <v>0</v>
      </c>
      <c r="K61" s="325">
        <f t="shared" si="94"/>
        <v>0</v>
      </c>
      <c r="L61" s="325">
        <f t="shared" si="94"/>
        <v>0</v>
      </c>
      <c r="M61" s="325">
        <f t="shared" si="94"/>
        <v>0</v>
      </c>
      <c r="N61" s="325">
        <f t="shared" si="94"/>
        <v>0</v>
      </c>
      <c r="O61" s="325">
        <f t="shared" si="94"/>
        <v>0</v>
      </c>
      <c r="P61" s="325">
        <f t="shared" si="94"/>
        <v>0</v>
      </c>
      <c r="Q61" s="325">
        <f t="shared" si="94"/>
        <v>0</v>
      </c>
      <c r="R61" s="325">
        <f t="shared" si="94"/>
        <v>0</v>
      </c>
      <c r="S61" s="325">
        <f t="shared" si="94"/>
        <v>0</v>
      </c>
      <c r="T61" s="325">
        <f t="shared" si="94"/>
        <v>0</v>
      </c>
      <c r="U61" s="325">
        <f t="shared" si="94"/>
        <v>0</v>
      </c>
      <c r="V61" s="325">
        <f t="shared" si="94"/>
        <v>0</v>
      </c>
      <c r="W61" s="325">
        <f t="shared" si="94"/>
        <v>0</v>
      </c>
      <c r="X61" s="325">
        <f t="shared" si="94"/>
        <v>0</v>
      </c>
      <c r="Y61" s="325">
        <f t="shared" si="94"/>
        <v>0</v>
      </c>
      <c r="Z61" s="325">
        <f t="shared" si="94"/>
        <v>0</v>
      </c>
      <c r="AA61" s="325">
        <f t="shared" si="94"/>
        <v>0</v>
      </c>
      <c r="AB61" s="325">
        <f t="shared" si="94"/>
        <v>0</v>
      </c>
      <c r="AC61" s="325">
        <f t="shared" si="94"/>
        <v>0</v>
      </c>
      <c r="AD61" s="325">
        <f t="shared" si="94"/>
        <v>0</v>
      </c>
      <c r="AE61" s="325">
        <f t="shared" si="94"/>
        <v>0</v>
      </c>
      <c r="AF61" s="325">
        <f t="shared" si="94"/>
        <v>0</v>
      </c>
      <c r="AG61" s="325">
        <f t="shared" si="94"/>
        <v>0</v>
      </c>
      <c r="AH61" s="325">
        <f t="shared" si="94"/>
        <v>0</v>
      </c>
      <c r="AI61" s="325">
        <f t="shared" si="94"/>
        <v>0</v>
      </c>
      <c r="AJ61" s="325">
        <f t="shared" si="94"/>
        <v>0</v>
      </c>
      <c r="AK61" s="325">
        <f t="shared" si="94"/>
        <v>0</v>
      </c>
      <c r="AL61" s="325">
        <f t="shared" si="94"/>
        <v>0</v>
      </c>
      <c r="AM61" s="325">
        <f t="shared" si="94"/>
        <v>0</v>
      </c>
      <c r="AN61" s="325">
        <f t="shared" si="94"/>
        <v>0</v>
      </c>
      <c r="AO61" s="325">
        <f t="shared" si="94"/>
        <v>0</v>
      </c>
      <c r="AP61" s="325">
        <f t="shared" si="94"/>
        <v>0</v>
      </c>
      <c r="AQ61" s="325">
        <f t="shared" si="94"/>
        <v>0</v>
      </c>
      <c r="AR61" s="325">
        <f t="shared" si="94"/>
        <v>0</v>
      </c>
      <c r="AS61" s="325">
        <f t="shared" si="94"/>
        <v>0</v>
      </c>
      <c r="AT61" s="325">
        <f t="shared" si="94"/>
        <v>0</v>
      </c>
      <c r="AU61" s="325">
        <f t="shared" si="94"/>
        <v>0</v>
      </c>
      <c r="AV61" s="325">
        <f t="shared" si="94"/>
        <v>0</v>
      </c>
      <c r="AW61" s="325">
        <f t="shared" si="94"/>
        <v>0</v>
      </c>
      <c r="AX61" s="325">
        <f t="shared" si="94"/>
        <v>0</v>
      </c>
      <c r="AY61" s="325">
        <f t="shared" si="94"/>
        <v>0</v>
      </c>
      <c r="AZ61" s="325">
        <f t="shared" si="94"/>
        <v>0</v>
      </c>
      <c r="BA61" s="325">
        <f t="shared" si="94"/>
        <v>0</v>
      </c>
      <c r="BB61" s="325">
        <f t="shared" si="94"/>
        <v>0</v>
      </c>
      <c r="BC61" s="325">
        <f t="shared" si="94"/>
        <v>0</v>
      </c>
      <c r="BD61" s="325">
        <f t="shared" si="94"/>
        <v>0</v>
      </c>
      <c r="BE61" s="325">
        <f t="shared" si="94"/>
        <v>0</v>
      </c>
      <c r="BF61" s="325">
        <f t="shared" si="94"/>
        <v>0</v>
      </c>
      <c r="BG61" s="325">
        <f t="shared" si="94"/>
        <v>0</v>
      </c>
      <c r="BH61" s="325">
        <f t="shared" si="94"/>
        <v>0</v>
      </c>
      <c r="BI61" s="325">
        <f t="shared" si="94"/>
        <v>0</v>
      </c>
      <c r="BJ61" s="325">
        <f t="shared" si="94"/>
        <v>0</v>
      </c>
      <c r="BK61" s="325">
        <f t="shared" si="94"/>
        <v>0</v>
      </c>
      <c r="BL61" s="325">
        <f t="shared" si="94"/>
        <v>0</v>
      </c>
      <c r="BM61" s="325">
        <f t="shared" si="94"/>
        <v>0</v>
      </c>
      <c r="BN61" s="325">
        <f t="shared" si="94"/>
        <v>0</v>
      </c>
      <c r="BO61" s="325">
        <f t="shared" si="94"/>
        <v>0</v>
      </c>
      <c r="BP61" s="325">
        <f t="shared" si="94"/>
        <v>0</v>
      </c>
      <c r="BQ61" s="325">
        <f t="shared" si="94"/>
        <v>0</v>
      </c>
      <c r="BR61" s="325">
        <f t="shared" ref="BR61:CA61" si="95" xml:space="preserve"> BR$52</f>
        <v>0</v>
      </c>
      <c r="BS61" s="325">
        <f t="shared" si="95"/>
        <v>0</v>
      </c>
      <c r="BT61" s="325">
        <f t="shared" si="95"/>
        <v>0</v>
      </c>
      <c r="BU61" s="325">
        <f t="shared" si="95"/>
        <v>0</v>
      </c>
      <c r="BV61" s="325">
        <f t="shared" si="95"/>
        <v>0</v>
      </c>
      <c r="BW61" s="325">
        <f t="shared" si="95"/>
        <v>0</v>
      </c>
      <c r="BX61" s="325">
        <f t="shared" si="95"/>
        <v>0</v>
      </c>
      <c r="BY61" s="325">
        <f t="shared" si="95"/>
        <v>0</v>
      </c>
      <c r="BZ61" s="325">
        <f t="shared" si="95"/>
        <v>0</v>
      </c>
      <c r="CA61" s="325">
        <f t="shared" si="95"/>
        <v>0</v>
      </c>
    </row>
    <row r="62" spans="1:79" s="8" customFormat="1">
      <c r="A62" s="5"/>
      <c r="B62" s="45"/>
      <c r="C62" s="54"/>
      <c r="D62" s="7" t="s">
        <v>108</v>
      </c>
      <c r="E62" s="330" t="str">
        <f xml:space="preserve"> E$57</f>
        <v>Utilised tax losses</v>
      </c>
      <c r="F62" s="330">
        <f t="shared" ref="F62:BQ62" si="96" xml:space="preserve"> F$57</f>
        <v>0</v>
      </c>
      <c r="G62" s="330" t="str">
        <f t="shared" si="96"/>
        <v>£ MM</v>
      </c>
      <c r="H62" s="330">
        <f t="shared" si="96"/>
        <v>0</v>
      </c>
      <c r="I62" s="330">
        <f t="shared" si="96"/>
        <v>0</v>
      </c>
      <c r="J62" s="330">
        <f t="shared" si="96"/>
        <v>0</v>
      </c>
      <c r="K62" s="330">
        <f t="shared" si="96"/>
        <v>0</v>
      </c>
      <c r="L62" s="330">
        <f t="shared" si="96"/>
        <v>0</v>
      </c>
      <c r="M62" s="330">
        <f t="shared" si="96"/>
        <v>0</v>
      </c>
      <c r="N62" s="330">
        <f t="shared" si="96"/>
        <v>0</v>
      </c>
      <c r="O62" s="330">
        <f t="shared" si="96"/>
        <v>0</v>
      </c>
      <c r="P62" s="330">
        <f t="shared" si="96"/>
        <v>0</v>
      </c>
      <c r="Q62" s="330">
        <f xml:space="preserve"> Q$57</f>
        <v>0</v>
      </c>
      <c r="R62" s="330">
        <f t="shared" si="96"/>
        <v>0</v>
      </c>
      <c r="S62" s="330">
        <f t="shared" si="96"/>
        <v>0</v>
      </c>
      <c r="T62" s="330">
        <f t="shared" si="96"/>
        <v>0</v>
      </c>
      <c r="U62" s="330">
        <f t="shared" si="96"/>
        <v>0</v>
      </c>
      <c r="V62" s="330">
        <f t="shared" si="96"/>
        <v>0</v>
      </c>
      <c r="W62" s="330">
        <f t="shared" si="96"/>
        <v>0</v>
      </c>
      <c r="X62" s="330">
        <f t="shared" si="96"/>
        <v>0</v>
      </c>
      <c r="Y62" s="330">
        <f t="shared" si="96"/>
        <v>0</v>
      </c>
      <c r="Z62" s="330">
        <f t="shared" si="96"/>
        <v>0</v>
      </c>
      <c r="AA62" s="330">
        <f t="shared" si="96"/>
        <v>0</v>
      </c>
      <c r="AB62" s="330">
        <f t="shared" si="96"/>
        <v>0</v>
      </c>
      <c r="AC62" s="330">
        <f t="shared" si="96"/>
        <v>0</v>
      </c>
      <c r="AD62" s="330">
        <f t="shared" si="96"/>
        <v>0</v>
      </c>
      <c r="AE62" s="330">
        <f t="shared" si="96"/>
        <v>0</v>
      </c>
      <c r="AF62" s="330">
        <f t="shared" si="96"/>
        <v>0</v>
      </c>
      <c r="AG62" s="330">
        <f t="shared" si="96"/>
        <v>0</v>
      </c>
      <c r="AH62" s="330">
        <f t="shared" si="96"/>
        <v>0</v>
      </c>
      <c r="AI62" s="330">
        <f t="shared" si="96"/>
        <v>0</v>
      </c>
      <c r="AJ62" s="330">
        <f t="shared" si="96"/>
        <v>0</v>
      </c>
      <c r="AK62" s="330">
        <f t="shared" si="96"/>
        <v>0</v>
      </c>
      <c r="AL62" s="330">
        <f t="shared" si="96"/>
        <v>0</v>
      </c>
      <c r="AM62" s="330">
        <f t="shared" si="96"/>
        <v>0</v>
      </c>
      <c r="AN62" s="330">
        <f t="shared" si="96"/>
        <v>0</v>
      </c>
      <c r="AO62" s="330">
        <f t="shared" si="96"/>
        <v>0</v>
      </c>
      <c r="AP62" s="330">
        <f t="shared" si="96"/>
        <v>0</v>
      </c>
      <c r="AQ62" s="330">
        <f t="shared" si="96"/>
        <v>0</v>
      </c>
      <c r="AR62" s="330">
        <f t="shared" si="96"/>
        <v>0</v>
      </c>
      <c r="AS62" s="330">
        <f t="shared" si="96"/>
        <v>0</v>
      </c>
      <c r="AT62" s="330">
        <f t="shared" si="96"/>
        <v>0</v>
      </c>
      <c r="AU62" s="330">
        <f t="shared" si="96"/>
        <v>0</v>
      </c>
      <c r="AV62" s="330">
        <f t="shared" si="96"/>
        <v>0</v>
      </c>
      <c r="AW62" s="330">
        <f t="shared" si="96"/>
        <v>0</v>
      </c>
      <c r="AX62" s="330">
        <f t="shared" si="96"/>
        <v>0</v>
      </c>
      <c r="AY62" s="330">
        <f t="shared" si="96"/>
        <v>0</v>
      </c>
      <c r="AZ62" s="330">
        <f t="shared" si="96"/>
        <v>0</v>
      </c>
      <c r="BA62" s="330">
        <f t="shared" si="96"/>
        <v>0</v>
      </c>
      <c r="BB62" s="330">
        <f t="shared" si="96"/>
        <v>0</v>
      </c>
      <c r="BC62" s="330">
        <f t="shared" si="96"/>
        <v>0</v>
      </c>
      <c r="BD62" s="330">
        <f t="shared" si="96"/>
        <v>0</v>
      </c>
      <c r="BE62" s="330">
        <f t="shared" si="96"/>
        <v>0</v>
      </c>
      <c r="BF62" s="330">
        <f t="shared" si="96"/>
        <v>0</v>
      </c>
      <c r="BG62" s="330">
        <f t="shared" si="96"/>
        <v>0</v>
      </c>
      <c r="BH62" s="330">
        <f t="shared" si="96"/>
        <v>0</v>
      </c>
      <c r="BI62" s="330">
        <f t="shared" si="96"/>
        <v>0</v>
      </c>
      <c r="BJ62" s="330">
        <f t="shared" si="96"/>
        <v>0</v>
      </c>
      <c r="BK62" s="330">
        <f t="shared" si="96"/>
        <v>0</v>
      </c>
      <c r="BL62" s="330">
        <f t="shared" si="96"/>
        <v>0</v>
      </c>
      <c r="BM62" s="330">
        <f t="shared" si="96"/>
        <v>0</v>
      </c>
      <c r="BN62" s="330">
        <f t="shared" si="96"/>
        <v>0</v>
      </c>
      <c r="BO62" s="330">
        <f t="shared" si="96"/>
        <v>0</v>
      </c>
      <c r="BP62" s="330">
        <f t="shared" si="96"/>
        <v>0</v>
      </c>
      <c r="BQ62" s="330">
        <f t="shared" si="96"/>
        <v>0</v>
      </c>
      <c r="BR62" s="330">
        <f t="shared" ref="BR62:CA62" si="97" xml:space="preserve"> BR$57</f>
        <v>0</v>
      </c>
      <c r="BS62" s="330">
        <f t="shared" si="97"/>
        <v>0</v>
      </c>
      <c r="BT62" s="330">
        <f t="shared" si="97"/>
        <v>0</v>
      </c>
      <c r="BU62" s="330">
        <f t="shared" si="97"/>
        <v>0</v>
      </c>
      <c r="BV62" s="330">
        <f t="shared" si="97"/>
        <v>0</v>
      </c>
      <c r="BW62" s="330">
        <f t="shared" si="97"/>
        <v>0</v>
      </c>
      <c r="BX62" s="330">
        <f t="shared" si="97"/>
        <v>0</v>
      </c>
      <c r="BY62" s="330">
        <f t="shared" si="97"/>
        <v>0</v>
      </c>
      <c r="BZ62" s="330">
        <f t="shared" si="97"/>
        <v>0</v>
      </c>
      <c r="CA62" s="330">
        <f t="shared" si="97"/>
        <v>0</v>
      </c>
    </row>
    <row r="63" spans="1:79" s="375" customFormat="1">
      <c r="A63" s="323"/>
      <c r="B63" s="324"/>
      <c r="C63" s="373"/>
      <c r="D63" s="374"/>
      <c r="E63" s="375" t="s">
        <v>224</v>
      </c>
      <c r="I63" s="376"/>
      <c r="J63" s="375">
        <f xml:space="preserve"> J60 + J61 - J62</f>
        <v>0</v>
      </c>
      <c r="K63" s="375">
        <f t="shared" ref="K63:BV63" si="98" xml:space="preserve"> K60 + K61 - K62</f>
        <v>0</v>
      </c>
      <c r="L63" s="375">
        <f t="shared" si="98"/>
        <v>0</v>
      </c>
      <c r="M63" s="375">
        <f t="shared" si="98"/>
        <v>0</v>
      </c>
      <c r="N63" s="375">
        <f t="shared" si="98"/>
        <v>0</v>
      </c>
      <c r="O63" s="375">
        <f t="shared" si="98"/>
        <v>0</v>
      </c>
      <c r="P63" s="375">
        <f t="shared" si="98"/>
        <v>0</v>
      </c>
      <c r="Q63" s="375">
        <f t="shared" si="98"/>
        <v>0</v>
      </c>
      <c r="R63" s="375">
        <f t="shared" si="98"/>
        <v>0</v>
      </c>
      <c r="S63" s="375">
        <f t="shared" si="98"/>
        <v>0</v>
      </c>
      <c r="T63" s="375">
        <f t="shared" si="98"/>
        <v>0</v>
      </c>
      <c r="U63" s="375">
        <f t="shared" si="98"/>
        <v>0</v>
      </c>
      <c r="V63" s="375">
        <f t="shared" si="98"/>
        <v>0</v>
      </c>
      <c r="W63" s="375">
        <f t="shared" si="98"/>
        <v>0</v>
      </c>
      <c r="X63" s="375">
        <f t="shared" si="98"/>
        <v>0</v>
      </c>
      <c r="Y63" s="375">
        <f t="shared" si="98"/>
        <v>0</v>
      </c>
      <c r="Z63" s="375">
        <f t="shared" si="98"/>
        <v>0</v>
      </c>
      <c r="AA63" s="375">
        <f t="shared" si="98"/>
        <v>0</v>
      </c>
      <c r="AB63" s="375">
        <f t="shared" si="98"/>
        <v>0</v>
      </c>
      <c r="AC63" s="375">
        <f t="shared" si="98"/>
        <v>0</v>
      </c>
      <c r="AD63" s="375">
        <f t="shared" si="98"/>
        <v>0</v>
      </c>
      <c r="AE63" s="375">
        <f t="shared" si="98"/>
        <v>0</v>
      </c>
      <c r="AF63" s="375">
        <f t="shared" si="98"/>
        <v>0</v>
      </c>
      <c r="AG63" s="375">
        <f t="shared" si="98"/>
        <v>0</v>
      </c>
      <c r="AH63" s="375">
        <f t="shared" si="98"/>
        <v>0</v>
      </c>
      <c r="AI63" s="375">
        <f t="shared" si="98"/>
        <v>0</v>
      </c>
      <c r="AJ63" s="375">
        <f t="shared" si="98"/>
        <v>0</v>
      </c>
      <c r="AK63" s="375">
        <f t="shared" si="98"/>
        <v>0</v>
      </c>
      <c r="AL63" s="375">
        <f t="shared" si="98"/>
        <v>0</v>
      </c>
      <c r="AM63" s="375">
        <f t="shared" si="98"/>
        <v>0</v>
      </c>
      <c r="AN63" s="375">
        <f t="shared" si="98"/>
        <v>0</v>
      </c>
      <c r="AO63" s="375">
        <f t="shared" si="98"/>
        <v>0</v>
      </c>
      <c r="AP63" s="375">
        <f t="shared" si="98"/>
        <v>0</v>
      </c>
      <c r="AQ63" s="375">
        <f t="shared" si="98"/>
        <v>0</v>
      </c>
      <c r="AR63" s="375">
        <f t="shared" si="98"/>
        <v>0</v>
      </c>
      <c r="AS63" s="375">
        <f t="shared" si="98"/>
        <v>0</v>
      </c>
      <c r="AT63" s="375">
        <f t="shared" si="98"/>
        <v>0</v>
      </c>
      <c r="AU63" s="375">
        <f t="shared" si="98"/>
        <v>0</v>
      </c>
      <c r="AV63" s="375">
        <f t="shared" si="98"/>
        <v>0</v>
      </c>
      <c r="AW63" s="375">
        <f t="shared" si="98"/>
        <v>0</v>
      </c>
      <c r="AX63" s="375">
        <f t="shared" si="98"/>
        <v>0</v>
      </c>
      <c r="AY63" s="375">
        <f t="shared" si="98"/>
        <v>0</v>
      </c>
      <c r="AZ63" s="375">
        <f t="shared" si="98"/>
        <v>0</v>
      </c>
      <c r="BA63" s="375">
        <f t="shared" si="98"/>
        <v>0</v>
      </c>
      <c r="BB63" s="375">
        <f t="shared" si="98"/>
        <v>0</v>
      </c>
      <c r="BC63" s="375">
        <f t="shared" si="98"/>
        <v>0</v>
      </c>
      <c r="BD63" s="375">
        <f t="shared" si="98"/>
        <v>0</v>
      </c>
      <c r="BE63" s="375">
        <f t="shared" si="98"/>
        <v>0</v>
      </c>
      <c r="BF63" s="375">
        <f t="shared" si="98"/>
        <v>0</v>
      </c>
      <c r="BG63" s="375">
        <f t="shared" si="98"/>
        <v>0</v>
      </c>
      <c r="BH63" s="375">
        <f t="shared" si="98"/>
        <v>0</v>
      </c>
      <c r="BI63" s="375">
        <f t="shared" si="98"/>
        <v>0</v>
      </c>
      <c r="BJ63" s="375">
        <f t="shared" si="98"/>
        <v>0</v>
      </c>
      <c r="BK63" s="375">
        <f t="shared" si="98"/>
        <v>0</v>
      </c>
      <c r="BL63" s="375">
        <f t="shared" si="98"/>
        <v>0</v>
      </c>
      <c r="BM63" s="375">
        <f t="shared" si="98"/>
        <v>0</v>
      </c>
      <c r="BN63" s="375">
        <f t="shared" si="98"/>
        <v>0</v>
      </c>
      <c r="BO63" s="375">
        <f t="shared" si="98"/>
        <v>0</v>
      </c>
      <c r="BP63" s="375">
        <f t="shared" si="98"/>
        <v>0</v>
      </c>
      <c r="BQ63" s="375">
        <f t="shared" si="98"/>
        <v>0</v>
      </c>
      <c r="BR63" s="375">
        <f t="shared" si="98"/>
        <v>0</v>
      </c>
      <c r="BS63" s="375">
        <f t="shared" si="98"/>
        <v>0</v>
      </c>
      <c r="BT63" s="375">
        <f t="shared" si="98"/>
        <v>0</v>
      </c>
      <c r="BU63" s="375">
        <f t="shared" si="98"/>
        <v>0</v>
      </c>
      <c r="BV63" s="375">
        <f t="shared" si="98"/>
        <v>0</v>
      </c>
      <c r="BW63" s="375">
        <f xml:space="preserve"> BW60 + BW61 - BW62</f>
        <v>0</v>
      </c>
      <c r="BX63" s="375">
        <f xml:space="preserve"> BX60 + BX61 - BX62</f>
        <v>0</v>
      </c>
      <c r="BY63" s="375">
        <f xml:space="preserve"> BY60 + BY61 - BY62</f>
        <v>0</v>
      </c>
      <c r="BZ63" s="375">
        <f xml:space="preserve"> BZ60 + BZ61 - BZ62</f>
        <v>0</v>
      </c>
      <c r="CA63" s="375">
        <f xml:space="preserve"> CA60 + CA61 - CA62</f>
        <v>0</v>
      </c>
    </row>
    <row r="65" spans="1:79">
      <c r="B65" s="1" t="s">
        <v>220</v>
      </c>
    </row>
    <row r="66" spans="1:79">
      <c r="E66" s="267" t="str">
        <f xml:space="preserve"> E$48</f>
        <v>Pre-tax profit</v>
      </c>
      <c r="F66" s="267">
        <f t="shared" ref="F66:BQ66" si="99" xml:space="preserve"> F$48</f>
        <v>0</v>
      </c>
      <c r="G66" s="267" t="str">
        <f t="shared" si="99"/>
        <v>£ MM</v>
      </c>
      <c r="H66" s="267">
        <f t="shared" si="99"/>
        <v>2744.7047657354715</v>
      </c>
      <c r="I66" s="267">
        <f t="shared" si="99"/>
        <v>0</v>
      </c>
      <c r="J66" s="267">
        <f t="shared" si="99"/>
        <v>0</v>
      </c>
      <c r="K66" s="267">
        <f t="shared" si="99"/>
        <v>0</v>
      </c>
      <c r="L66" s="267">
        <f t="shared" si="99"/>
        <v>0</v>
      </c>
      <c r="M66" s="267">
        <f t="shared" si="99"/>
        <v>0</v>
      </c>
      <c r="N66" s="267">
        <f t="shared" si="99"/>
        <v>0</v>
      </c>
      <c r="O66" s="267">
        <f t="shared" si="99"/>
        <v>0</v>
      </c>
      <c r="P66" s="267">
        <f t="shared" si="99"/>
        <v>0</v>
      </c>
      <c r="Q66" s="267">
        <f t="shared" si="99"/>
        <v>0</v>
      </c>
      <c r="R66" s="267">
        <f t="shared" si="99"/>
        <v>99.349562014499298</v>
      </c>
      <c r="S66" s="267">
        <f t="shared" si="99"/>
        <v>106.65107704426123</v>
      </c>
      <c r="T66" s="267">
        <f t="shared" si="99"/>
        <v>113.90884318244508</v>
      </c>
      <c r="U66" s="267">
        <f t="shared" si="99"/>
        <v>119.74242168711834</v>
      </c>
      <c r="V66" s="267">
        <f t="shared" si="99"/>
        <v>125.63129275854695</v>
      </c>
      <c r="W66" s="267">
        <f t="shared" si="99"/>
        <v>131.14015739247549</v>
      </c>
      <c r="X66" s="267">
        <f t="shared" si="99"/>
        <v>136.80742920669897</v>
      </c>
      <c r="Y66" s="267">
        <f t="shared" si="99"/>
        <v>141.16606985845766</v>
      </c>
      <c r="Z66" s="267">
        <f t="shared" si="99"/>
        <v>143.65929209489514</v>
      </c>
      <c r="AA66" s="267">
        <f t="shared" si="99"/>
        <v>145.90319210768888</v>
      </c>
      <c r="AB66" s="267">
        <f t="shared" si="99"/>
        <v>148.42883785132057</v>
      </c>
      <c r="AC66" s="267">
        <f t="shared" si="99"/>
        <v>149.74026112956622</v>
      </c>
      <c r="AD66" s="267">
        <f t="shared" si="99"/>
        <v>151.37606423889287</v>
      </c>
      <c r="AE66" s="267">
        <f t="shared" si="99"/>
        <v>152.84828703728684</v>
      </c>
      <c r="AF66" s="267">
        <f t="shared" si="99"/>
        <v>154.67942328795868</v>
      </c>
      <c r="AG66" s="267">
        <f t="shared" si="99"/>
        <v>155.36578802254053</v>
      </c>
      <c r="AH66" s="267">
        <f t="shared" si="99"/>
        <v>156.43903844256974</v>
      </c>
      <c r="AI66" s="267">
        <f t="shared" si="99"/>
        <v>157.40496382059604</v>
      </c>
      <c r="AJ66" s="267">
        <f t="shared" si="99"/>
        <v>158.78043239293697</v>
      </c>
      <c r="AK66" s="267">
        <f t="shared" si="99"/>
        <v>95.682332164716129</v>
      </c>
      <c r="AL66" s="267">
        <f t="shared" si="99"/>
        <v>0</v>
      </c>
      <c r="AM66" s="267">
        <f t="shared" si="99"/>
        <v>0</v>
      </c>
      <c r="AN66" s="267">
        <f t="shared" si="99"/>
        <v>0</v>
      </c>
      <c r="AO66" s="267">
        <f t="shared" si="99"/>
        <v>0</v>
      </c>
      <c r="AP66" s="267">
        <f t="shared" si="99"/>
        <v>0</v>
      </c>
      <c r="AQ66" s="267">
        <f t="shared" si="99"/>
        <v>0</v>
      </c>
      <c r="AR66" s="267">
        <f t="shared" si="99"/>
        <v>0</v>
      </c>
      <c r="AS66" s="267">
        <f t="shared" si="99"/>
        <v>0</v>
      </c>
      <c r="AT66" s="267">
        <f t="shared" si="99"/>
        <v>0</v>
      </c>
      <c r="AU66" s="267">
        <f t="shared" si="99"/>
        <v>0</v>
      </c>
      <c r="AV66" s="267">
        <f t="shared" si="99"/>
        <v>0</v>
      </c>
      <c r="AW66" s="267">
        <f t="shared" si="99"/>
        <v>0</v>
      </c>
      <c r="AX66" s="267">
        <f t="shared" si="99"/>
        <v>0</v>
      </c>
      <c r="AY66" s="267">
        <f t="shared" si="99"/>
        <v>0</v>
      </c>
      <c r="AZ66" s="267">
        <f t="shared" si="99"/>
        <v>0</v>
      </c>
      <c r="BA66" s="267">
        <f t="shared" si="99"/>
        <v>0</v>
      </c>
      <c r="BB66" s="267">
        <f t="shared" si="99"/>
        <v>0</v>
      </c>
      <c r="BC66" s="267">
        <f t="shared" si="99"/>
        <v>0</v>
      </c>
      <c r="BD66" s="267">
        <f t="shared" si="99"/>
        <v>0</v>
      </c>
      <c r="BE66" s="267">
        <f t="shared" si="99"/>
        <v>0</v>
      </c>
      <c r="BF66" s="267">
        <f t="shared" si="99"/>
        <v>0</v>
      </c>
      <c r="BG66" s="267">
        <f t="shared" si="99"/>
        <v>0</v>
      </c>
      <c r="BH66" s="267">
        <f t="shared" si="99"/>
        <v>0</v>
      </c>
      <c r="BI66" s="267">
        <f t="shared" si="99"/>
        <v>0</v>
      </c>
      <c r="BJ66" s="267">
        <f t="shared" si="99"/>
        <v>0</v>
      </c>
      <c r="BK66" s="267">
        <f t="shared" si="99"/>
        <v>0</v>
      </c>
      <c r="BL66" s="267">
        <f t="shared" si="99"/>
        <v>0</v>
      </c>
      <c r="BM66" s="267">
        <f t="shared" si="99"/>
        <v>0</v>
      </c>
      <c r="BN66" s="267">
        <f t="shared" si="99"/>
        <v>0</v>
      </c>
      <c r="BO66" s="267">
        <f t="shared" si="99"/>
        <v>0</v>
      </c>
      <c r="BP66" s="267">
        <f t="shared" si="99"/>
        <v>0</v>
      </c>
      <c r="BQ66" s="267">
        <f t="shared" si="99"/>
        <v>0</v>
      </c>
      <c r="BR66" s="267">
        <f t="shared" ref="BR66:CA66" si="100" xml:space="preserve"> BR$48</f>
        <v>0</v>
      </c>
      <c r="BS66" s="267">
        <f t="shared" si="100"/>
        <v>0</v>
      </c>
      <c r="BT66" s="267">
        <f t="shared" si="100"/>
        <v>0</v>
      </c>
      <c r="BU66" s="267">
        <f t="shared" si="100"/>
        <v>0</v>
      </c>
      <c r="BV66" s="267">
        <f t="shared" si="100"/>
        <v>0</v>
      </c>
      <c r="BW66" s="267">
        <f t="shared" si="100"/>
        <v>0</v>
      </c>
      <c r="BX66" s="267">
        <f t="shared" si="100"/>
        <v>0</v>
      </c>
      <c r="BY66" s="267">
        <f t="shared" si="100"/>
        <v>0</v>
      </c>
      <c r="BZ66" s="267">
        <f t="shared" si="100"/>
        <v>0</v>
      </c>
      <c r="CA66" s="267">
        <f t="shared" si="100"/>
        <v>0</v>
      </c>
    </row>
    <row r="67" spans="1:79">
      <c r="D67" s="3" t="s">
        <v>108</v>
      </c>
      <c r="E67" s="267" t="str">
        <f xml:space="preserve"> E$57</f>
        <v>Utilised tax losses</v>
      </c>
      <c r="F67" s="267">
        <f t="shared" ref="F67:BQ67" si="101" xml:space="preserve"> F$57</f>
        <v>0</v>
      </c>
      <c r="G67" s="267" t="str">
        <f t="shared" si="101"/>
        <v>£ MM</v>
      </c>
      <c r="H67" s="267">
        <f t="shared" si="101"/>
        <v>0</v>
      </c>
      <c r="I67" s="267">
        <f t="shared" si="101"/>
        <v>0</v>
      </c>
      <c r="J67" s="267">
        <f t="shared" si="101"/>
        <v>0</v>
      </c>
      <c r="K67" s="267">
        <f t="shared" si="101"/>
        <v>0</v>
      </c>
      <c r="L67" s="267">
        <f t="shared" si="101"/>
        <v>0</v>
      </c>
      <c r="M67" s="267">
        <f t="shared" si="101"/>
        <v>0</v>
      </c>
      <c r="N67" s="267">
        <f t="shared" si="101"/>
        <v>0</v>
      </c>
      <c r="O67" s="267">
        <f t="shared" si="101"/>
        <v>0</v>
      </c>
      <c r="P67" s="267">
        <f t="shared" si="101"/>
        <v>0</v>
      </c>
      <c r="Q67" s="267">
        <f t="shared" si="101"/>
        <v>0</v>
      </c>
      <c r="R67" s="267">
        <f t="shared" si="101"/>
        <v>0</v>
      </c>
      <c r="S67" s="267">
        <f t="shared" si="101"/>
        <v>0</v>
      </c>
      <c r="T67" s="267">
        <f t="shared" si="101"/>
        <v>0</v>
      </c>
      <c r="U67" s="267">
        <f t="shared" si="101"/>
        <v>0</v>
      </c>
      <c r="V67" s="267">
        <f t="shared" si="101"/>
        <v>0</v>
      </c>
      <c r="W67" s="267">
        <f t="shared" si="101"/>
        <v>0</v>
      </c>
      <c r="X67" s="267">
        <f t="shared" si="101"/>
        <v>0</v>
      </c>
      <c r="Y67" s="267">
        <f t="shared" si="101"/>
        <v>0</v>
      </c>
      <c r="Z67" s="267">
        <f t="shared" si="101"/>
        <v>0</v>
      </c>
      <c r="AA67" s="267">
        <f t="shared" si="101"/>
        <v>0</v>
      </c>
      <c r="AB67" s="267">
        <f t="shared" si="101"/>
        <v>0</v>
      </c>
      <c r="AC67" s="267">
        <f t="shared" si="101"/>
        <v>0</v>
      </c>
      <c r="AD67" s="267">
        <f t="shared" si="101"/>
        <v>0</v>
      </c>
      <c r="AE67" s="267">
        <f t="shared" si="101"/>
        <v>0</v>
      </c>
      <c r="AF67" s="267">
        <f t="shared" si="101"/>
        <v>0</v>
      </c>
      <c r="AG67" s="267">
        <f t="shared" si="101"/>
        <v>0</v>
      </c>
      <c r="AH67" s="267">
        <f t="shared" si="101"/>
        <v>0</v>
      </c>
      <c r="AI67" s="267">
        <f t="shared" si="101"/>
        <v>0</v>
      </c>
      <c r="AJ67" s="267">
        <f t="shared" si="101"/>
        <v>0</v>
      </c>
      <c r="AK67" s="267">
        <f t="shared" si="101"/>
        <v>0</v>
      </c>
      <c r="AL67" s="267">
        <f t="shared" si="101"/>
        <v>0</v>
      </c>
      <c r="AM67" s="267">
        <f t="shared" si="101"/>
        <v>0</v>
      </c>
      <c r="AN67" s="267">
        <f t="shared" si="101"/>
        <v>0</v>
      </c>
      <c r="AO67" s="267">
        <f t="shared" si="101"/>
        <v>0</v>
      </c>
      <c r="AP67" s="267">
        <f t="shared" si="101"/>
        <v>0</v>
      </c>
      <c r="AQ67" s="267">
        <f t="shared" si="101"/>
        <v>0</v>
      </c>
      <c r="AR67" s="267">
        <f t="shared" si="101"/>
        <v>0</v>
      </c>
      <c r="AS67" s="267">
        <f t="shared" si="101"/>
        <v>0</v>
      </c>
      <c r="AT67" s="267">
        <f t="shared" si="101"/>
        <v>0</v>
      </c>
      <c r="AU67" s="267">
        <f t="shared" si="101"/>
        <v>0</v>
      </c>
      <c r="AV67" s="267">
        <f t="shared" si="101"/>
        <v>0</v>
      </c>
      <c r="AW67" s="267">
        <f t="shared" si="101"/>
        <v>0</v>
      </c>
      <c r="AX67" s="267">
        <f t="shared" si="101"/>
        <v>0</v>
      </c>
      <c r="AY67" s="267">
        <f t="shared" si="101"/>
        <v>0</v>
      </c>
      <c r="AZ67" s="267">
        <f t="shared" si="101"/>
        <v>0</v>
      </c>
      <c r="BA67" s="267">
        <f t="shared" si="101"/>
        <v>0</v>
      </c>
      <c r="BB67" s="267">
        <f t="shared" si="101"/>
        <v>0</v>
      </c>
      <c r="BC67" s="267">
        <f t="shared" si="101"/>
        <v>0</v>
      </c>
      <c r="BD67" s="267">
        <f t="shared" si="101"/>
        <v>0</v>
      </c>
      <c r="BE67" s="267">
        <f t="shared" si="101"/>
        <v>0</v>
      </c>
      <c r="BF67" s="267">
        <f t="shared" si="101"/>
        <v>0</v>
      </c>
      <c r="BG67" s="267">
        <f t="shared" si="101"/>
        <v>0</v>
      </c>
      <c r="BH67" s="267">
        <f t="shared" si="101"/>
        <v>0</v>
      </c>
      <c r="BI67" s="267">
        <f t="shared" si="101"/>
        <v>0</v>
      </c>
      <c r="BJ67" s="267">
        <f t="shared" si="101"/>
        <v>0</v>
      </c>
      <c r="BK67" s="267">
        <f t="shared" si="101"/>
        <v>0</v>
      </c>
      <c r="BL67" s="267">
        <f t="shared" si="101"/>
        <v>0</v>
      </c>
      <c r="BM67" s="267">
        <f t="shared" si="101"/>
        <v>0</v>
      </c>
      <c r="BN67" s="267">
        <f t="shared" si="101"/>
        <v>0</v>
      </c>
      <c r="BO67" s="267">
        <f t="shared" si="101"/>
        <v>0</v>
      </c>
      <c r="BP67" s="267">
        <f t="shared" si="101"/>
        <v>0</v>
      </c>
      <c r="BQ67" s="267">
        <f t="shared" si="101"/>
        <v>0</v>
      </c>
      <c r="BR67" s="267">
        <f t="shared" ref="BR67:CA67" si="102" xml:space="preserve"> BR$57</f>
        <v>0</v>
      </c>
      <c r="BS67" s="267">
        <f t="shared" si="102"/>
        <v>0</v>
      </c>
      <c r="BT67" s="267">
        <f t="shared" si="102"/>
        <v>0</v>
      </c>
      <c r="BU67" s="267">
        <f t="shared" si="102"/>
        <v>0</v>
      </c>
      <c r="BV67" s="267">
        <f t="shared" si="102"/>
        <v>0</v>
      </c>
      <c r="BW67" s="267">
        <f t="shared" si="102"/>
        <v>0</v>
      </c>
      <c r="BX67" s="267">
        <f t="shared" si="102"/>
        <v>0</v>
      </c>
      <c r="BY67" s="267">
        <f t="shared" si="102"/>
        <v>0</v>
      </c>
      <c r="BZ67" s="267">
        <f t="shared" si="102"/>
        <v>0</v>
      </c>
      <c r="CA67" s="267">
        <f t="shared" si="102"/>
        <v>0</v>
      </c>
    </row>
    <row r="68" spans="1:79">
      <c r="E68" s="4" t="s">
        <v>220</v>
      </c>
      <c r="G68" s="4" t="s">
        <v>560</v>
      </c>
      <c r="H68" s="4">
        <f xml:space="preserve"> SUM(J68:CA68)</f>
        <v>2744.7047657354715</v>
      </c>
      <c r="J68" s="4">
        <f xml:space="preserve"> J66 - J67</f>
        <v>0</v>
      </c>
      <c r="K68" s="4">
        <f t="shared" ref="K68:BV68" si="103" xml:space="preserve"> K66 - K67</f>
        <v>0</v>
      </c>
      <c r="L68" s="4">
        <f t="shared" si="103"/>
        <v>0</v>
      </c>
      <c r="M68" s="4">
        <f t="shared" si="103"/>
        <v>0</v>
      </c>
      <c r="N68" s="4">
        <f t="shared" si="103"/>
        <v>0</v>
      </c>
      <c r="O68" s="4">
        <f t="shared" si="103"/>
        <v>0</v>
      </c>
      <c r="P68" s="4">
        <f t="shared" si="103"/>
        <v>0</v>
      </c>
      <c r="Q68" s="4">
        <f t="shared" si="103"/>
        <v>0</v>
      </c>
      <c r="R68" s="4">
        <f t="shared" si="103"/>
        <v>99.349562014499298</v>
      </c>
      <c r="S68" s="4">
        <f t="shared" si="103"/>
        <v>106.65107704426123</v>
      </c>
      <c r="T68" s="4">
        <f t="shared" si="103"/>
        <v>113.90884318244508</v>
      </c>
      <c r="U68" s="4">
        <f t="shared" si="103"/>
        <v>119.74242168711834</v>
      </c>
      <c r="V68" s="4">
        <f t="shared" si="103"/>
        <v>125.63129275854695</v>
      </c>
      <c r="W68" s="4">
        <f t="shared" si="103"/>
        <v>131.14015739247549</v>
      </c>
      <c r="X68" s="4">
        <f t="shared" si="103"/>
        <v>136.80742920669897</v>
      </c>
      <c r="Y68" s="4">
        <f t="shared" si="103"/>
        <v>141.16606985845766</v>
      </c>
      <c r="Z68" s="4">
        <f t="shared" si="103"/>
        <v>143.65929209489514</v>
      </c>
      <c r="AA68" s="4">
        <f t="shared" si="103"/>
        <v>145.90319210768888</v>
      </c>
      <c r="AB68" s="4">
        <f t="shared" si="103"/>
        <v>148.42883785132057</v>
      </c>
      <c r="AC68" s="4">
        <f t="shared" si="103"/>
        <v>149.74026112956622</v>
      </c>
      <c r="AD68" s="4">
        <f t="shared" si="103"/>
        <v>151.37606423889287</v>
      </c>
      <c r="AE68" s="4">
        <f t="shared" si="103"/>
        <v>152.84828703728684</v>
      </c>
      <c r="AF68" s="4">
        <f t="shared" si="103"/>
        <v>154.67942328795868</v>
      </c>
      <c r="AG68" s="4">
        <f t="shared" si="103"/>
        <v>155.36578802254053</v>
      </c>
      <c r="AH68" s="4">
        <f t="shared" si="103"/>
        <v>156.43903844256974</v>
      </c>
      <c r="AI68" s="4">
        <f t="shared" si="103"/>
        <v>157.40496382059604</v>
      </c>
      <c r="AJ68" s="4">
        <f t="shared" si="103"/>
        <v>158.78043239293697</v>
      </c>
      <c r="AK68" s="4">
        <f t="shared" si="103"/>
        <v>95.682332164716129</v>
      </c>
      <c r="AL68" s="4">
        <f t="shared" si="103"/>
        <v>0</v>
      </c>
      <c r="AM68" s="4">
        <f t="shared" si="103"/>
        <v>0</v>
      </c>
      <c r="AN68" s="4">
        <f t="shared" si="103"/>
        <v>0</v>
      </c>
      <c r="AO68" s="4">
        <f t="shared" si="103"/>
        <v>0</v>
      </c>
      <c r="AP68" s="4">
        <f t="shared" si="103"/>
        <v>0</v>
      </c>
      <c r="AQ68" s="4">
        <f t="shared" si="103"/>
        <v>0</v>
      </c>
      <c r="AR68" s="4">
        <f t="shared" si="103"/>
        <v>0</v>
      </c>
      <c r="AS68" s="4">
        <f t="shared" si="103"/>
        <v>0</v>
      </c>
      <c r="AT68" s="4">
        <f t="shared" si="103"/>
        <v>0</v>
      </c>
      <c r="AU68" s="4">
        <f t="shared" si="103"/>
        <v>0</v>
      </c>
      <c r="AV68" s="4">
        <f t="shared" si="103"/>
        <v>0</v>
      </c>
      <c r="AW68" s="4">
        <f t="shared" si="103"/>
        <v>0</v>
      </c>
      <c r="AX68" s="4">
        <f t="shared" si="103"/>
        <v>0</v>
      </c>
      <c r="AY68" s="4">
        <f t="shared" si="103"/>
        <v>0</v>
      </c>
      <c r="AZ68" s="4">
        <f t="shared" si="103"/>
        <v>0</v>
      </c>
      <c r="BA68" s="4">
        <f t="shared" si="103"/>
        <v>0</v>
      </c>
      <c r="BB68" s="4">
        <f t="shared" si="103"/>
        <v>0</v>
      </c>
      <c r="BC68" s="4">
        <f t="shared" si="103"/>
        <v>0</v>
      </c>
      <c r="BD68" s="4">
        <f t="shared" si="103"/>
        <v>0</v>
      </c>
      <c r="BE68" s="4">
        <f t="shared" si="103"/>
        <v>0</v>
      </c>
      <c r="BF68" s="4">
        <f t="shared" si="103"/>
        <v>0</v>
      </c>
      <c r="BG68" s="4">
        <f t="shared" si="103"/>
        <v>0</v>
      </c>
      <c r="BH68" s="4">
        <f t="shared" si="103"/>
        <v>0</v>
      </c>
      <c r="BI68" s="4">
        <f t="shared" si="103"/>
        <v>0</v>
      </c>
      <c r="BJ68" s="4">
        <f t="shared" si="103"/>
        <v>0</v>
      </c>
      <c r="BK68" s="4">
        <f t="shared" si="103"/>
        <v>0</v>
      </c>
      <c r="BL68" s="4">
        <f t="shared" si="103"/>
        <v>0</v>
      </c>
      <c r="BM68" s="4">
        <f t="shared" si="103"/>
        <v>0</v>
      </c>
      <c r="BN68" s="4">
        <f t="shared" si="103"/>
        <v>0</v>
      </c>
      <c r="BO68" s="4">
        <f t="shared" si="103"/>
        <v>0</v>
      </c>
      <c r="BP68" s="4">
        <f t="shared" si="103"/>
        <v>0</v>
      </c>
      <c r="BQ68" s="4">
        <f t="shared" si="103"/>
        <v>0</v>
      </c>
      <c r="BR68" s="4">
        <f t="shared" si="103"/>
        <v>0</v>
      </c>
      <c r="BS68" s="4">
        <f t="shared" si="103"/>
        <v>0</v>
      </c>
      <c r="BT68" s="4">
        <f t="shared" si="103"/>
        <v>0</v>
      </c>
      <c r="BU68" s="4">
        <f t="shared" si="103"/>
        <v>0</v>
      </c>
      <c r="BV68" s="4">
        <f t="shared" si="103"/>
        <v>0</v>
      </c>
      <c r="BW68" s="4">
        <f xml:space="preserve"> BW66 - BW67</f>
        <v>0</v>
      </c>
      <c r="BX68" s="4">
        <f xml:space="preserve"> BX66 - BX67</f>
        <v>0</v>
      </c>
      <c r="BY68" s="4">
        <f xml:space="preserve"> BY66 - BY67</f>
        <v>0</v>
      </c>
      <c r="BZ68" s="4">
        <f xml:space="preserve"> BZ66 - BZ67</f>
        <v>0</v>
      </c>
      <c r="CA68" s="4">
        <f xml:space="preserve"> CA66 - CA67</f>
        <v>0</v>
      </c>
    </row>
    <row r="70" spans="1:79">
      <c r="B70" s="1" t="s">
        <v>507</v>
      </c>
    </row>
    <row r="71" spans="1:79">
      <c r="E71" s="390" t="str">
        <f xml:space="preserve"> Input!E$171</f>
        <v>Corporate tax rate</v>
      </c>
      <c r="F71" s="390">
        <f xml:space="preserve"> Input!F$171</f>
        <v>0.19</v>
      </c>
      <c r="G71" s="390" t="str">
        <f xml:space="preserve"> Input!G$171</f>
        <v>%</v>
      </c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0"/>
      <c r="BH71" s="390"/>
      <c r="BI71" s="390"/>
      <c r="BJ71" s="390"/>
      <c r="BK71" s="390"/>
      <c r="BL71" s="390"/>
      <c r="BM71" s="390"/>
      <c r="BN71" s="390"/>
      <c r="BO71" s="390"/>
      <c r="BP71" s="390"/>
      <c r="BQ71" s="390"/>
      <c r="BR71" s="390"/>
      <c r="BS71" s="390"/>
      <c r="BT71" s="390"/>
      <c r="BU71" s="390"/>
      <c r="BV71" s="390"/>
      <c r="BW71" s="390"/>
      <c r="BX71" s="390"/>
      <c r="BY71" s="390"/>
      <c r="BZ71" s="390"/>
      <c r="CA71" s="390"/>
    </row>
    <row r="72" spans="1:79">
      <c r="E72" s="267" t="str">
        <f xml:space="preserve"> E$68</f>
        <v>Taxable income</v>
      </c>
      <c r="F72" s="267">
        <f t="shared" ref="F72:BQ72" si="104" xml:space="preserve"> F$68</f>
        <v>0</v>
      </c>
      <c r="G72" s="267" t="str">
        <f t="shared" si="104"/>
        <v>£ MM</v>
      </c>
      <c r="H72" s="267">
        <f t="shared" si="104"/>
        <v>2744.7047657354715</v>
      </c>
      <c r="I72" s="267">
        <f t="shared" si="104"/>
        <v>0</v>
      </c>
      <c r="J72" s="267">
        <f t="shared" si="104"/>
        <v>0</v>
      </c>
      <c r="K72" s="267">
        <f t="shared" si="104"/>
        <v>0</v>
      </c>
      <c r="L72" s="267">
        <f t="shared" si="104"/>
        <v>0</v>
      </c>
      <c r="M72" s="267">
        <f t="shared" si="104"/>
        <v>0</v>
      </c>
      <c r="N72" s="267">
        <f t="shared" si="104"/>
        <v>0</v>
      </c>
      <c r="O72" s="267">
        <f t="shared" si="104"/>
        <v>0</v>
      </c>
      <c r="P72" s="267">
        <f t="shared" si="104"/>
        <v>0</v>
      </c>
      <c r="Q72" s="267">
        <f t="shared" si="104"/>
        <v>0</v>
      </c>
      <c r="R72" s="267">
        <f t="shared" si="104"/>
        <v>99.349562014499298</v>
      </c>
      <c r="S72" s="267">
        <f t="shared" si="104"/>
        <v>106.65107704426123</v>
      </c>
      <c r="T72" s="267">
        <f t="shared" si="104"/>
        <v>113.90884318244508</v>
      </c>
      <c r="U72" s="267">
        <f t="shared" si="104"/>
        <v>119.74242168711834</v>
      </c>
      <c r="V72" s="267">
        <f t="shared" si="104"/>
        <v>125.63129275854695</v>
      </c>
      <c r="W72" s="267">
        <f t="shared" si="104"/>
        <v>131.14015739247549</v>
      </c>
      <c r="X72" s="267">
        <f t="shared" si="104"/>
        <v>136.80742920669897</v>
      </c>
      <c r="Y72" s="267">
        <f t="shared" si="104"/>
        <v>141.16606985845766</v>
      </c>
      <c r="Z72" s="267">
        <f t="shared" si="104"/>
        <v>143.65929209489514</v>
      </c>
      <c r="AA72" s="267">
        <f t="shared" si="104"/>
        <v>145.90319210768888</v>
      </c>
      <c r="AB72" s="267">
        <f t="shared" si="104"/>
        <v>148.42883785132057</v>
      </c>
      <c r="AC72" s="267">
        <f t="shared" si="104"/>
        <v>149.74026112956622</v>
      </c>
      <c r="AD72" s="267">
        <f t="shared" si="104"/>
        <v>151.37606423889287</v>
      </c>
      <c r="AE72" s="267">
        <f t="shared" si="104"/>
        <v>152.84828703728684</v>
      </c>
      <c r="AF72" s="267">
        <f t="shared" si="104"/>
        <v>154.67942328795868</v>
      </c>
      <c r="AG72" s="267">
        <f t="shared" si="104"/>
        <v>155.36578802254053</v>
      </c>
      <c r="AH72" s="267">
        <f t="shared" si="104"/>
        <v>156.43903844256974</v>
      </c>
      <c r="AI72" s="267">
        <f t="shared" si="104"/>
        <v>157.40496382059604</v>
      </c>
      <c r="AJ72" s="267">
        <f t="shared" si="104"/>
        <v>158.78043239293697</v>
      </c>
      <c r="AK72" s="267">
        <f t="shared" si="104"/>
        <v>95.682332164716129</v>
      </c>
      <c r="AL72" s="267">
        <f t="shared" si="104"/>
        <v>0</v>
      </c>
      <c r="AM72" s="267">
        <f t="shared" si="104"/>
        <v>0</v>
      </c>
      <c r="AN72" s="267">
        <f t="shared" si="104"/>
        <v>0</v>
      </c>
      <c r="AO72" s="267">
        <f t="shared" si="104"/>
        <v>0</v>
      </c>
      <c r="AP72" s="267">
        <f t="shared" si="104"/>
        <v>0</v>
      </c>
      <c r="AQ72" s="267">
        <f t="shared" si="104"/>
        <v>0</v>
      </c>
      <c r="AR72" s="267">
        <f t="shared" si="104"/>
        <v>0</v>
      </c>
      <c r="AS72" s="267">
        <f t="shared" si="104"/>
        <v>0</v>
      </c>
      <c r="AT72" s="267">
        <f t="shared" si="104"/>
        <v>0</v>
      </c>
      <c r="AU72" s="267">
        <f t="shared" si="104"/>
        <v>0</v>
      </c>
      <c r="AV72" s="267">
        <f t="shared" si="104"/>
        <v>0</v>
      </c>
      <c r="AW72" s="267">
        <f t="shared" si="104"/>
        <v>0</v>
      </c>
      <c r="AX72" s="267">
        <f t="shared" si="104"/>
        <v>0</v>
      </c>
      <c r="AY72" s="267">
        <f t="shared" si="104"/>
        <v>0</v>
      </c>
      <c r="AZ72" s="267">
        <f t="shared" si="104"/>
        <v>0</v>
      </c>
      <c r="BA72" s="267">
        <f t="shared" si="104"/>
        <v>0</v>
      </c>
      <c r="BB72" s="267">
        <f t="shared" si="104"/>
        <v>0</v>
      </c>
      <c r="BC72" s="267">
        <f t="shared" si="104"/>
        <v>0</v>
      </c>
      <c r="BD72" s="267">
        <f t="shared" si="104"/>
        <v>0</v>
      </c>
      <c r="BE72" s="267">
        <f t="shared" si="104"/>
        <v>0</v>
      </c>
      <c r="BF72" s="267">
        <f t="shared" si="104"/>
        <v>0</v>
      </c>
      <c r="BG72" s="267">
        <f t="shared" si="104"/>
        <v>0</v>
      </c>
      <c r="BH72" s="267">
        <f t="shared" si="104"/>
        <v>0</v>
      </c>
      <c r="BI72" s="267">
        <f t="shared" si="104"/>
        <v>0</v>
      </c>
      <c r="BJ72" s="267">
        <f t="shared" si="104"/>
        <v>0</v>
      </c>
      <c r="BK72" s="267">
        <f t="shared" si="104"/>
        <v>0</v>
      </c>
      <c r="BL72" s="267">
        <f t="shared" si="104"/>
        <v>0</v>
      </c>
      <c r="BM72" s="267">
        <f t="shared" si="104"/>
        <v>0</v>
      </c>
      <c r="BN72" s="267">
        <f t="shared" si="104"/>
        <v>0</v>
      </c>
      <c r="BO72" s="267">
        <f t="shared" si="104"/>
        <v>0</v>
      </c>
      <c r="BP72" s="267">
        <f t="shared" si="104"/>
        <v>0</v>
      </c>
      <c r="BQ72" s="267">
        <f t="shared" si="104"/>
        <v>0</v>
      </c>
      <c r="BR72" s="267">
        <f t="shared" ref="BR72:CA72" si="105" xml:space="preserve"> BR$68</f>
        <v>0</v>
      </c>
      <c r="BS72" s="267">
        <f t="shared" si="105"/>
        <v>0</v>
      </c>
      <c r="BT72" s="267">
        <f t="shared" si="105"/>
        <v>0</v>
      </c>
      <c r="BU72" s="267">
        <f t="shared" si="105"/>
        <v>0</v>
      </c>
      <c r="BV72" s="267">
        <f t="shared" si="105"/>
        <v>0</v>
      </c>
      <c r="BW72" s="267">
        <f t="shared" si="105"/>
        <v>0</v>
      </c>
      <c r="BX72" s="267">
        <f t="shared" si="105"/>
        <v>0</v>
      </c>
      <c r="BY72" s="267">
        <f t="shared" si="105"/>
        <v>0</v>
      </c>
      <c r="BZ72" s="267">
        <f t="shared" si="105"/>
        <v>0</v>
      </c>
      <c r="CA72" s="267">
        <f t="shared" si="105"/>
        <v>0</v>
      </c>
    </row>
    <row r="73" spans="1:79" s="46" customFormat="1">
      <c r="A73" s="1"/>
      <c r="B73" s="1"/>
      <c r="C73" s="51"/>
      <c r="D73" s="123"/>
      <c r="E73" s="592" t="s">
        <v>236</v>
      </c>
      <c r="F73" s="592"/>
      <c r="G73" s="592" t="s">
        <v>560</v>
      </c>
      <c r="H73" s="592">
        <f xml:space="preserve"> SUM(J73:CA73)</f>
        <v>521.49390548973963</v>
      </c>
      <c r="I73" s="592"/>
      <c r="J73" s="592">
        <f xml:space="preserve"> $F71 * J72</f>
        <v>0</v>
      </c>
      <c r="K73" s="592">
        <f t="shared" ref="K73:BV73" si="106" xml:space="preserve"> $F71 * K72</f>
        <v>0</v>
      </c>
      <c r="L73" s="592">
        <f t="shared" si="106"/>
        <v>0</v>
      </c>
      <c r="M73" s="592">
        <f t="shared" si="106"/>
        <v>0</v>
      </c>
      <c r="N73" s="592">
        <f t="shared" si="106"/>
        <v>0</v>
      </c>
      <c r="O73" s="592">
        <f t="shared" si="106"/>
        <v>0</v>
      </c>
      <c r="P73" s="592">
        <f t="shared" si="106"/>
        <v>0</v>
      </c>
      <c r="Q73" s="592">
        <f t="shared" si="106"/>
        <v>0</v>
      </c>
      <c r="R73" s="592">
        <f t="shared" si="106"/>
        <v>18.876416782754866</v>
      </c>
      <c r="S73" s="592">
        <f t="shared" si="106"/>
        <v>20.263704638409635</v>
      </c>
      <c r="T73" s="592">
        <f t="shared" si="106"/>
        <v>21.642680204664565</v>
      </c>
      <c r="U73" s="592">
        <f t="shared" si="106"/>
        <v>22.751060120552484</v>
      </c>
      <c r="V73" s="592">
        <f t="shared" si="106"/>
        <v>23.869945624123922</v>
      </c>
      <c r="W73" s="592">
        <f t="shared" si="106"/>
        <v>24.916629904570343</v>
      </c>
      <c r="X73" s="592">
        <f t="shared" si="106"/>
        <v>25.993411549272803</v>
      </c>
      <c r="Y73" s="592">
        <f t="shared" si="106"/>
        <v>26.821553273106957</v>
      </c>
      <c r="Z73" s="592">
        <f t="shared" si="106"/>
        <v>27.295265498030076</v>
      </c>
      <c r="AA73" s="592">
        <f t="shared" si="106"/>
        <v>27.721606500460886</v>
      </c>
      <c r="AB73" s="592">
        <f t="shared" si="106"/>
        <v>28.201479191750909</v>
      </c>
      <c r="AC73" s="592">
        <f t="shared" si="106"/>
        <v>28.450649614617582</v>
      </c>
      <c r="AD73" s="592">
        <f t="shared" si="106"/>
        <v>28.761452205389645</v>
      </c>
      <c r="AE73" s="592">
        <f t="shared" si="106"/>
        <v>29.041174537084501</v>
      </c>
      <c r="AF73" s="592">
        <f t="shared" si="106"/>
        <v>29.389090424712151</v>
      </c>
      <c r="AG73" s="592">
        <f t="shared" si="106"/>
        <v>29.519499724282699</v>
      </c>
      <c r="AH73" s="592">
        <f t="shared" si="106"/>
        <v>29.723417304088251</v>
      </c>
      <c r="AI73" s="592">
        <f t="shared" si="106"/>
        <v>29.906943125913248</v>
      </c>
      <c r="AJ73" s="592">
        <f t="shared" si="106"/>
        <v>30.168282154658026</v>
      </c>
      <c r="AK73" s="592">
        <f t="shared" si="106"/>
        <v>18.179643111296066</v>
      </c>
      <c r="AL73" s="592">
        <f t="shared" si="106"/>
        <v>0</v>
      </c>
      <c r="AM73" s="592">
        <f t="shared" si="106"/>
        <v>0</v>
      </c>
      <c r="AN73" s="592">
        <f t="shared" si="106"/>
        <v>0</v>
      </c>
      <c r="AO73" s="592">
        <f t="shared" si="106"/>
        <v>0</v>
      </c>
      <c r="AP73" s="592">
        <f t="shared" si="106"/>
        <v>0</v>
      </c>
      <c r="AQ73" s="592">
        <f t="shared" si="106"/>
        <v>0</v>
      </c>
      <c r="AR73" s="592">
        <f t="shared" si="106"/>
        <v>0</v>
      </c>
      <c r="AS73" s="592">
        <f t="shared" si="106"/>
        <v>0</v>
      </c>
      <c r="AT73" s="592">
        <f t="shared" si="106"/>
        <v>0</v>
      </c>
      <c r="AU73" s="592">
        <f t="shared" si="106"/>
        <v>0</v>
      </c>
      <c r="AV73" s="592">
        <f t="shared" si="106"/>
        <v>0</v>
      </c>
      <c r="AW73" s="592">
        <f t="shared" si="106"/>
        <v>0</v>
      </c>
      <c r="AX73" s="592">
        <f t="shared" si="106"/>
        <v>0</v>
      </c>
      <c r="AY73" s="592">
        <f t="shared" si="106"/>
        <v>0</v>
      </c>
      <c r="AZ73" s="592">
        <f t="shared" si="106"/>
        <v>0</v>
      </c>
      <c r="BA73" s="592">
        <f t="shared" si="106"/>
        <v>0</v>
      </c>
      <c r="BB73" s="592">
        <f t="shared" si="106"/>
        <v>0</v>
      </c>
      <c r="BC73" s="592">
        <f t="shared" si="106"/>
        <v>0</v>
      </c>
      <c r="BD73" s="592">
        <f t="shared" si="106"/>
        <v>0</v>
      </c>
      <c r="BE73" s="592">
        <f t="shared" si="106"/>
        <v>0</v>
      </c>
      <c r="BF73" s="592">
        <f t="shared" si="106"/>
        <v>0</v>
      </c>
      <c r="BG73" s="592">
        <f t="shared" si="106"/>
        <v>0</v>
      </c>
      <c r="BH73" s="592">
        <f t="shared" si="106"/>
        <v>0</v>
      </c>
      <c r="BI73" s="592">
        <f t="shared" si="106"/>
        <v>0</v>
      </c>
      <c r="BJ73" s="592">
        <f t="shared" si="106"/>
        <v>0</v>
      </c>
      <c r="BK73" s="592">
        <f t="shared" si="106"/>
        <v>0</v>
      </c>
      <c r="BL73" s="592">
        <f t="shared" si="106"/>
        <v>0</v>
      </c>
      <c r="BM73" s="592">
        <f t="shared" si="106"/>
        <v>0</v>
      </c>
      <c r="BN73" s="592">
        <f t="shared" si="106"/>
        <v>0</v>
      </c>
      <c r="BO73" s="592">
        <f t="shared" si="106"/>
        <v>0</v>
      </c>
      <c r="BP73" s="592">
        <f t="shared" si="106"/>
        <v>0</v>
      </c>
      <c r="BQ73" s="592">
        <f t="shared" si="106"/>
        <v>0</v>
      </c>
      <c r="BR73" s="592">
        <f t="shared" si="106"/>
        <v>0</v>
      </c>
      <c r="BS73" s="592">
        <f t="shared" si="106"/>
        <v>0</v>
      </c>
      <c r="BT73" s="592">
        <f t="shared" si="106"/>
        <v>0</v>
      </c>
      <c r="BU73" s="592">
        <f t="shared" si="106"/>
        <v>0</v>
      </c>
      <c r="BV73" s="592">
        <f t="shared" si="106"/>
        <v>0</v>
      </c>
      <c r="BW73" s="592">
        <f t="shared" ref="BW73:CA73" si="107" xml:space="preserve"> $F71 * BW72</f>
        <v>0</v>
      </c>
      <c r="BX73" s="592">
        <f t="shared" si="107"/>
        <v>0</v>
      </c>
      <c r="BY73" s="592">
        <f t="shared" si="107"/>
        <v>0</v>
      </c>
      <c r="BZ73" s="592">
        <f t="shared" si="107"/>
        <v>0</v>
      </c>
      <c r="CA73" s="592">
        <f t="shared" si="107"/>
        <v>0</v>
      </c>
    </row>
    <row r="74" spans="1:79" s="689" customFormat="1">
      <c r="A74" s="683"/>
      <c r="B74" s="683"/>
      <c r="C74" s="684"/>
      <c r="D74" s="685"/>
      <c r="E74" s="756" t="str">
        <f xml:space="preserve"> LEFT(E73, LEN(E73) - 4)</f>
        <v>Tax due</v>
      </c>
      <c r="F74" s="756" t="s">
        <v>151</v>
      </c>
      <c r="G74" s="689" t="s">
        <v>560</v>
      </c>
      <c r="H74" s="689">
        <f xml:space="preserve"> SUM(J74:CA74)</f>
        <v>-521.49390548973963</v>
      </c>
      <c r="J74" s="756">
        <f xml:space="preserve"> -1 * J73</f>
        <v>0</v>
      </c>
      <c r="K74" s="756">
        <f t="shared" ref="K74:BV74" si="108" xml:space="preserve"> -1 * K73</f>
        <v>0</v>
      </c>
      <c r="L74" s="756">
        <f t="shared" si="108"/>
        <v>0</v>
      </c>
      <c r="M74" s="756">
        <f t="shared" si="108"/>
        <v>0</v>
      </c>
      <c r="N74" s="756">
        <f t="shared" si="108"/>
        <v>0</v>
      </c>
      <c r="O74" s="756">
        <f t="shared" si="108"/>
        <v>0</v>
      </c>
      <c r="P74" s="756">
        <f t="shared" si="108"/>
        <v>0</v>
      </c>
      <c r="Q74" s="756">
        <f t="shared" si="108"/>
        <v>0</v>
      </c>
      <c r="R74" s="756">
        <f t="shared" si="108"/>
        <v>-18.876416782754866</v>
      </c>
      <c r="S74" s="756">
        <f t="shared" si="108"/>
        <v>-20.263704638409635</v>
      </c>
      <c r="T74" s="756">
        <f t="shared" si="108"/>
        <v>-21.642680204664565</v>
      </c>
      <c r="U74" s="756">
        <f t="shared" si="108"/>
        <v>-22.751060120552484</v>
      </c>
      <c r="V74" s="756">
        <f t="shared" si="108"/>
        <v>-23.869945624123922</v>
      </c>
      <c r="W74" s="756">
        <f t="shared" si="108"/>
        <v>-24.916629904570343</v>
      </c>
      <c r="X74" s="756">
        <f t="shared" si="108"/>
        <v>-25.993411549272803</v>
      </c>
      <c r="Y74" s="756">
        <f t="shared" si="108"/>
        <v>-26.821553273106957</v>
      </c>
      <c r="Z74" s="756">
        <f t="shared" si="108"/>
        <v>-27.295265498030076</v>
      </c>
      <c r="AA74" s="756">
        <f t="shared" si="108"/>
        <v>-27.721606500460886</v>
      </c>
      <c r="AB74" s="756">
        <f t="shared" si="108"/>
        <v>-28.201479191750909</v>
      </c>
      <c r="AC74" s="756">
        <f t="shared" si="108"/>
        <v>-28.450649614617582</v>
      </c>
      <c r="AD74" s="756">
        <f t="shared" si="108"/>
        <v>-28.761452205389645</v>
      </c>
      <c r="AE74" s="756">
        <f t="shared" si="108"/>
        <v>-29.041174537084501</v>
      </c>
      <c r="AF74" s="756">
        <f t="shared" si="108"/>
        <v>-29.389090424712151</v>
      </c>
      <c r="AG74" s="756">
        <f t="shared" si="108"/>
        <v>-29.519499724282699</v>
      </c>
      <c r="AH74" s="756">
        <f t="shared" si="108"/>
        <v>-29.723417304088251</v>
      </c>
      <c r="AI74" s="756">
        <f t="shared" si="108"/>
        <v>-29.906943125913248</v>
      </c>
      <c r="AJ74" s="756">
        <f t="shared" si="108"/>
        <v>-30.168282154658026</v>
      </c>
      <c r="AK74" s="756">
        <f t="shared" si="108"/>
        <v>-18.179643111296066</v>
      </c>
      <c r="AL74" s="756">
        <f t="shared" si="108"/>
        <v>0</v>
      </c>
      <c r="AM74" s="756">
        <f t="shared" si="108"/>
        <v>0</v>
      </c>
      <c r="AN74" s="756">
        <f t="shared" si="108"/>
        <v>0</v>
      </c>
      <c r="AO74" s="756">
        <f t="shared" si="108"/>
        <v>0</v>
      </c>
      <c r="AP74" s="756">
        <f t="shared" si="108"/>
        <v>0</v>
      </c>
      <c r="AQ74" s="756">
        <f t="shared" si="108"/>
        <v>0</v>
      </c>
      <c r="AR74" s="756">
        <f t="shared" si="108"/>
        <v>0</v>
      </c>
      <c r="AS74" s="756">
        <f t="shared" si="108"/>
        <v>0</v>
      </c>
      <c r="AT74" s="756">
        <f t="shared" si="108"/>
        <v>0</v>
      </c>
      <c r="AU74" s="756">
        <f t="shared" si="108"/>
        <v>0</v>
      </c>
      <c r="AV74" s="756">
        <f t="shared" si="108"/>
        <v>0</v>
      </c>
      <c r="AW74" s="756">
        <f t="shared" si="108"/>
        <v>0</v>
      </c>
      <c r="AX74" s="756">
        <f t="shared" si="108"/>
        <v>0</v>
      </c>
      <c r="AY74" s="756">
        <f t="shared" si="108"/>
        <v>0</v>
      </c>
      <c r="AZ74" s="756">
        <f t="shared" si="108"/>
        <v>0</v>
      </c>
      <c r="BA74" s="756">
        <f t="shared" si="108"/>
        <v>0</v>
      </c>
      <c r="BB74" s="756">
        <f t="shared" si="108"/>
        <v>0</v>
      </c>
      <c r="BC74" s="756">
        <f t="shared" si="108"/>
        <v>0</v>
      </c>
      <c r="BD74" s="756">
        <f t="shared" si="108"/>
        <v>0</v>
      </c>
      <c r="BE74" s="756">
        <f t="shared" si="108"/>
        <v>0</v>
      </c>
      <c r="BF74" s="756">
        <f t="shared" si="108"/>
        <v>0</v>
      </c>
      <c r="BG74" s="756">
        <f t="shared" si="108"/>
        <v>0</v>
      </c>
      <c r="BH74" s="756">
        <f t="shared" si="108"/>
        <v>0</v>
      </c>
      <c r="BI74" s="756">
        <f t="shared" si="108"/>
        <v>0</v>
      </c>
      <c r="BJ74" s="756">
        <f t="shared" si="108"/>
        <v>0</v>
      </c>
      <c r="BK74" s="756">
        <f t="shared" si="108"/>
        <v>0</v>
      </c>
      <c r="BL74" s="756">
        <f t="shared" si="108"/>
        <v>0</v>
      </c>
      <c r="BM74" s="756">
        <f t="shared" si="108"/>
        <v>0</v>
      </c>
      <c r="BN74" s="756">
        <f t="shared" si="108"/>
        <v>0</v>
      </c>
      <c r="BO74" s="756">
        <f t="shared" si="108"/>
        <v>0</v>
      </c>
      <c r="BP74" s="756">
        <f t="shared" si="108"/>
        <v>0</v>
      </c>
      <c r="BQ74" s="756">
        <f t="shared" si="108"/>
        <v>0</v>
      </c>
      <c r="BR74" s="756">
        <f t="shared" si="108"/>
        <v>0</v>
      </c>
      <c r="BS74" s="756">
        <f t="shared" si="108"/>
        <v>0</v>
      </c>
      <c r="BT74" s="756">
        <f t="shared" si="108"/>
        <v>0</v>
      </c>
      <c r="BU74" s="756">
        <f t="shared" si="108"/>
        <v>0</v>
      </c>
      <c r="BV74" s="756">
        <f t="shared" si="108"/>
        <v>0</v>
      </c>
      <c r="BW74" s="756">
        <f t="shared" ref="BW74:CA74" si="109" xml:space="preserve"> -1 * BW73</f>
        <v>0</v>
      </c>
      <c r="BX74" s="756">
        <f t="shared" si="109"/>
        <v>0</v>
      </c>
      <c r="BY74" s="756">
        <f t="shared" si="109"/>
        <v>0</v>
      </c>
      <c r="BZ74" s="756">
        <f t="shared" si="109"/>
        <v>0</v>
      </c>
      <c r="CA74" s="756">
        <f t="shared" si="109"/>
        <v>0</v>
      </c>
    </row>
    <row r="77" spans="1:79">
      <c r="A77" s="76" t="s">
        <v>501</v>
      </c>
    </row>
    <row r="79" spans="1:79">
      <c r="B79" s="1" t="s">
        <v>230</v>
      </c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267"/>
      <c r="BF79" s="267"/>
      <c r="BG79" s="267"/>
      <c r="BH79" s="267"/>
      <c r="BI79" s="267"/>
      <c r="BJ79" s="267"/>
      <c r="BK79" s="267"/>
      <c r="BL79" s="267"/>
      <c r="BM79" s="267"/>
      <c r="BN79" s="267"/>
      <c r="BO79" s="267"/>
      <c r="BP79" s="267"/>
      <c r="BQ79" s="267"/>
      <c r="BR79" s="267"/>
      <c r="BS79" s="267"/>
      <c r="BT79" s="267"/>
      <c r="BU79" s="267"/>
      <c r="BV79" s="267"/>
      <c r="BW79" s="267"/>
      <c r="BX79" s="267"/>
      <c r="BY79" s="267"/>
      <c r="BZ79" s="267"/>
      <c r="CA79" s="267"/>
    </row>
    <row r="80" spans="1:79">
      <c r="A80" s="76"/>
      <c r="E80" s="310" t="str">
        <f xml:space="preserve"> Input!E$174</f>
        <v>Tax payment lag</v>
      </c>
      <c r="F80" s="310">
        <f xml:space="preserve"> Input!F$174</f>
        <v>0</v>
      </c>
      <c r="G80" s="310" t="str">
        <f xml:space="preserve"> Input!G$174</f>
        <v>months</v>
      </c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0"/>
      <c r="AU80" s="310"/>
      <c r="AV80" s="310"/>
      <c r="AW80" s="310"/>
      <c r="AX80" s="310"/>
      <c r="AY80" s="310"/>
      <c r="AZ80" s="310"/>
      <c r="BA80" s="310"/>
      <c r="BB80" s="310"/>
      <c r="BC80" s="310"/>
      <c r="BD80" s="310"/>
      <c r="BE80" s="310"/>
      <c r="BF80" s="310"/>
      <c r="BG80" s="310"/>
      <c r="BH80" s="310"/>
      <c r="BI80" s="310"/>
      <c r="BJ80" s="310"/>
      <c r="BK80" s="310"/>
      <c r="BL80" s="310"/>
      <c r="BM80" s="310"/>
      <c r="BN80" s="310"/>
      <c r="BO80" s="310"/>
      <c r="BP80" s="310"/>
      <c r="BQ80" s="310"/>
      <c r="BR80" s="310"/>
      <c r="BS80" s="310"/>
      <c r="BT80" s="310"/>
      <c r="BU80" s="310"/>
      <c r="BV80" s="310"/>
      <c r="BW80" s="310"/>
      <c r="BX80" s="310"/>
      <c r="BY80" s="310"/>
      <c r="BZ80" s="310"/>
      <c r="CA80" s="310"/>
    </row>
    <row r="81" spans="1:79" s="224" customFormat="1">
      <c r="A81" s="190"/>
      <c r="B81" s="175"/>
      <c r="C81" s="191"/>
      <c r="D81" s="317"/>
      <c r="E81" s="314" t="str">
        <f xml:space="preserve"> Input!E$191</f>
        <v>Months per model period</v>
      </c>
      <c r="F81" s="314">
        <f xml:space="preserve"> Input!F$191</f>
        <v>12</v>
      </c>
      <c r="G81" s="314" t="str">
        <f xml:space="preserve"> Input!G$191</f>
        <v>months</v>
      </c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  <c r="AK81" s="314"/>
      <c r="AL81" s="314"/>
      <c r="AM81" s="314"/>
      <c r="AN81" s="314"/>
      <c r="AO81" s="314"/>
      <c r="AP81" s="314"/>
      <c r="AQ81" s="314"/>
      <c r="AR81" s="314"/>
      <c r="AS81" s="314"/>
      <c r="AT81" s="314"/>
      <c r="AU81" s="314"/>
      <c r="AV81" s="314"/>
      <c r="AW81" s="314"/>
      <c r="AX81" s="314"/>
      <c r="AY81" s="314"/>
      <c r="AZ81" s="314"/>
      <c r="BA81" s="314"/>
      <c r="BB81" s="314"/>
      <c r="BC81" s="314"/>
      <c r="BD81" s="314"/>
      <c r="BE81" s="314"/>
      <c r="BF81" s="314"/>
      <c r="BG81" s="314"/>
      <c r="BH81" s="314"/>
      <c r="BI81" s="314"/>
      <c r="BJ81" s="314"/>
      <c r="BK81" s="314"/>
      <c r="BL81" s="314"/>
      <c r="BM81" s="314"/>
      <c r="BN81" s="314"/>
      <c r="BO81" s="314"/>
      <c r="BP81" s="314"/>
      <c r="BQ81" s="314"/>
      <c r="BR81" s="314"/>
      <c r="BS81" s="314"/>
      <c r="BT81" s="314"/>
      <c r="BU81" s="314"/>
      <c r="BV81" s="314"/>
      <c r="BW81" s="314"/>
      <c r="BX81" s="314"/>
      <c r="BY81" s="314"/>
      <c r="BZ81" s="314"/>
      <c r="CA81" s="314"/>
    </row>
    <row r="82" spans="1:79">
      <c r="E82" s="279" t="str">
        <f t="shared" ref="E82:AJ82" si="110" xml:space="preserve"> E$73</f>
        <v>Tax due POS</v>
      </c>
      <c r="F82" s="279">
        <f t="shared" si="110"/>
        <v>0</v>
      </c>
      <c r="G82" s="279" t="str">
        <f t="shared" si="110"/>
        <v>£ MM</v>
      </c>
      <c r="H82" s="279">
        <f t="shared" si="110"/>
        <v>521.49390548973963</v>
      </c>
      <c r="I82" s="279">
        <f t="shared" si="110"/>
        <v>0</v>
      </c>
      <c r="J82" s="279">
        <f t="shared" si="110"/>
        <v>0</v>
      </c>
      <c r="K82" s="279">
        <f t="shared" si="110"/>
        <v>0</v>
      </c>
      <c r="L82" s="279">
        <f t="shared" si="110"/>
        <v>0</v>
      </c>
      <c r="M82" s="279">
        <f t="shared" si="110"/>
        <v>0</v>
      </c>
      <c r="N82" s="279">
        <f t="shared" si="110"/>
        <v>0</v>
      </c>
      <c r="O82" s="279">
        <f t="shared" si="110"/>
        <v>0</v>
      </c>
      <c r="P82" s="279">
        <f t="shared" si="110"/>
        <v>0</v>
      </c>
      <c r="Q82" s="279">
        <f t="shared" si="110"/>
        <v>0</v>
      </c>
      <c r="R82" s="279">
        <f t="shared" si="110"/>
        <v>18.876416782754866</v>
      </c>
      <c r="S82" s="279">
        <f t="shared" si="110"/>
        <v>20.263704638409635</v>
      </c>
      <c r="T82" s="279">
        <f t="shared" si="110"/>
        <v>21.642680204664565</v>
      </c>
      <c r="U82" s="279">
        <f t="shared" si="110"/>
        <v>22.751060120552484</v>
      </c>
      <c r="V82" s="279">
        <f t="shared" si="110"/>
        <v>23.869945624123922</v>
      </c>
      <c r="W82" s="279">
        <f t="shared" si="110"/>
        <v>24.916629904570343</v>
      </c>
      <c r="X82" s="279">
        <f t="shared" si="110"/>
        <v>25.993411549272803</v>
      </c>
      <c r="Y82" s="279">
        <f t="shared" si="110"/>
        <v>26.821553273106957</v>
      </c>
      <c r="Z82" s="279">
        <f t="shared" si="110"/>
        <v>27.295265498030076</v>
      </c>
      <c r="AA82" s="279">
        <f t="shared" si="110"/>
        <v>27.721606500460886</v>
      </c>
      <c r="AB82" s="279">
        <f t="shared" si="110"/>
        <v>28.201479191750909</v>
      </c>
      <c r="AC82" s="279">
        <f t="shared" si="110"/>
        <v>28.450649614617582</v>
      </c>
      <c r="AD82" s="279">
        <f t="shared" si="110"/>
        <v>28.761452205389645</v>
      </c>
      <c r="AE82" s="279">
        <f t="shared" si="110"/>
        <v>29.041174537084501</v>
      </c>
      <c r="AF82" s="279">
        <f t="shared" si="110"/>
        <v>29.389090424712151</v>
      </c>
      <c r="AG82" s="279">
        <f t="shared" si="110"/>
        <v>29.519499724282699</v>
      </c>
      <c r="AH82" s="279">
        <f t="shared" si="110"/>
        <v>29.723417304088251</v>
      </c>
      <c r="AI82" s="279">
        <f t="shared" si="110"/>
        <v>29.906943125913248</v>
      </c>
      <c r="AJ82" s="279">
        <f t="shared" si="110"/>
        <v>30.168282154658026</v>
      </c>
      <c r="AK82" s="279">
        <f t="shared" ref="AK82:BP82" si="111" xml:space="preserve"> AK$73</f>
        <v>18.179643111296066</v>
      </c>
      <c r="AL82" s="279">
        <f t="shared" si="111"/>
        <v>0</v>
      </c>
      <c r="AM82" s="279">
        <f t="shared" si="111"/>
        <v>0</v>
      </c>
      <c r="AN82" s="279">
        <f t="shared" si="111"/>
        <v>0</v>
      </c>
      <c r="AO82" s="279">
        <f t="shared" si="111"/>
        <v>0</v>
      </c>
      <c r="AP82" s="279">
        <f t="shared" si="111"/>
        <v>0</v>
      </c>
      <c r="AQ82" s="279">
        <f t="shared" si="111"/>
        <v>0</v>
      </c>
      <c r="AR82" s="279">
        <f t="shared" si="111"/>
        <v>0</v>
      </c>
      <c r="AS82" s="279">
        <f t="shared" si="111"/>
        <v>0</v>
      </c>
      <c r="AT82" s="279">
        <f t="shared" si="111"/>
        <v>0</v>
      </c>
      <c r="AU82" s="279">
        <f t="shared" si="111"/>
        <v>0</v>
      </c>
      <c r="AV82" s="279">
        <f t="shared" si="111"/>
        <v>0</v>
      </c>
      <c r="AW82" s="279">
        <f t="shared" si="111"/>
        <v>0</v>
      </c>
      <c r="AX82" s="279">
        <f t="shared" si="111"/>
        <v>0</v>
      </c>
      <c r="AY82" s="279">
        <f t="shared" si="111"/>
        <v>0</v>
      </c>
      <c r="AZ82" s="279">
        <f t="shared" si="111"/>
        <v>0</v>
      </c>
      <c r="BA82" s="279">
        <f t="shared" si="111"/>
        <v>0</v>
      </c>
      <c r="BB82" s="279">
        <f t="shared" si="111"/>
        <v>0</v>
      </c>
      <c r="BC82" s="279">
        <f t="shared" si="111"/>
        <v>0</v>
      </c>
      <c r="BD82" s="279">
        <f t="shared" si="111"/>
        <v>0</v>
      </c>
      <c r="BE82" s="279">
        <f t="shared" si="111"/>
        <v>0</v>
      </c>
      <c r="BF82" s="279">
        <f t="shared" si="111"/>
        <v>0</v>
      </c>
      <c r="BG82" s="279">
        <f t="shared" si="111"/>
        <v>0</v>
      </c>
      <c r="BH82" s="279">
        <f t="shared" si="111"/>
        <v>0</v>
      </c>
      <c r="BI82" s="279">
        <f t="shared" si="111"/>
        <v>0</v>
      </c>
      <c r="BJ82" s="279">
        <f t="shared" si="111"/>
        <v>0</v>
      </c>
      <c r="BK82" s="279">
        <f t="shared" si="111"/>
        <v>0</v>
      </c>
      <c r="BL82" s="279">
        <f t="shared" si="111"/>
        <v>0</v>
      </c>
      <c r="BM82" s="279">
        <f t="shared" si="111"/>
        <v>0</v>
      </c>
      <c r="BN82" s="279">
        <f t="shared" si="111"/>
        <v>0</v>
      </c>
      <c r="BO82" s="279">
        <f t="shared" si="111"/>
        <v>0</v>
      </c>
      <c r="BP82" s="279">
        <f t="shared" si="111"/>
        <v>0</v>
      </c>
      <c r="BQ82" s="279">
        <f t="shared" ref="BQ82:CA82" si="112" xml:space="preserve"> BQ$73</f>
        <v>0</v>
      </c>
      <c r="BR82" s="279">
        <f t="shared" si="112"/>
        <v>0</v>
      </c>
      <c r="BS82" s="279">
        <f t="shared" si="112"/>
        <v>0</v>
      </c>
      <c r="BT82" s="279">
        <f t="shared" si="112"/>
        <v>0</v>
      </c>
      <c r="BU82" s="279">
        <f t="shared" si="112"/>
        <v>0</v>
      </c>
      <c r="BV82" s="279">
        <f t="shared" si="112"/>
        <v>0</v>
      </c>
      <c r="BW82" s="279">
        <f t="shared" si="112"/>
        <v>0</v>
      </c>
      <c r="BX82" s="279">
        <f t="shared" si="112"/>
        <v>0</v>
      </c>
      <c r="BY82" s="279">
        <f t="shared" si="112"/>
        <v>0</v>
      </c>
      <c r="BZ82" s="279">
        <f t="shared" si="112"/>
        <v>0</v>
      </c>
      <c r="CA82" s="279">
        <f t="shared" si="112"/>
        <v>0</v>
      </c>
    </row>
    <row r="83" spans="1:79">
      <c r="E83" s="4" t="s">
        <v>230</v>
      </c>
      <c r="G83" s="4" t="s">
        <v>560</v>
      </c>
      <c r="H83" s="4">
        <f xml:space="preserve"> SUM(J83:CA83)</f>
        <v>0</v>
      </c>
      <c r="J83" s="266">
        <f t="shared" ref="J83:AO83" si="113" xml:space="preserve"> $F80 / $F81 * J82</f>
        <v>0</v>
      </c>
      <c r="K83" s="266">
        <f t="shared" si="113"/>
        <v>0</v>
      </c>
      <c r="L83" s="266">
        <f t="shared" si="113"/>
        <v>0</v>
      </c>
      <c r="M83" s="266">
        <f t="shared" si="113"/>
        <v>0</v>
      </c>
      <c r="N83" s="266">
        <f t="shared" si="113"/>
        <v>0</v>
      </c>
      <c r="O83" s="266">
        <f t="shared" si="113"/>
        <v>0</v>
      </c>
      <c r="P83" s="266">
        <f t="shared" si="113"/>
        <v>0</v>
      </c>
      <c r="Q83" s="266">
        <f t="shared" si="113"/>
        <v>0</v>
      </c>
      <c r="R83" s="266">
        <f t="shared" si="113"/>
        <v>0</v>
      </c>
      <c r="S83" s="266">
        <f t="shared" si="113"/>
        <v>0</v>
      </c>
      <c r="T83" s="266">
        <f t="shared" si="113"/>
        <v>0</v>
      </c>
      <c r="U83" s="266">
        <f t="shared" si="113"/>
        <v>0</v>
      </c>
      <c r="V83" s="266">
        <f t="shared" si="113"/>
        <v>0</v>
      </c>
      <c r="W83" s="266">
        <f t="shared" si="113"/>
        <v>0</v>
      </c>
      <c r="X83" s="266">
        <f t="shared" si="113"/>
        <v>0</v>
      </c>
      <c r="Y83" s="266">
        <f t="shared" si="113"/>
        <v>0</v>
      </c>
      <c r="Z83" s="266">
        <f t="shared" si="113"/>
        <v>0</v>
      </c>
      <c r="AA83" s="266">
        <f t="shared" si="113"/>
        <v>0</v>
      </c>
      <c r="AB83" s="266">
        <f t="shared" si="113"/>
        <v>0</v>
      </c>
      <c r="AC83" s="266">
        <f t="shared" si="113"/>
        <v>0</v>
      </c>
      <c r="AD83" s="266">
        <f t="shared" si="113"/>
        <v>0</v>
      </c>
      <c r="AE83" s="266">
        <f t="shared" si="113"/>
        <v>0</v>
      </c>
      <c r="AF83" s="266">
        <f t="shared" si="113"/>
        <v>0</v>
      </c>
      <c r="AG83" s="266">
        <f t="shared" si="113"/>
        <v>0</v>
      </c>
      <c r="AH83" s="266">
        <f t="shared" si="113"/>
        <v>0</v>
      </c>
      <c r="AI83" s="266">
        <f t="shared" si="113"/>
        <v>0</v>
      </c>
      <c r="AJ83" s="266">
        <f t="shared" si="113"/>
        <v>0</v>
      </c>
      <c r="AK83" s="266">
        <f t="shared" si="113"/>
        <v>0</v>
      </c>
      <c r="AL83" s="266">
        <f t="shared" si="113"/>
        <v>0</v>
      </c>
      <c r="AM83" s="266">
        <f t="shared" si="113"/>
        <v>0</v>
      </c>
      <c r="AN83" s="266">
        <f t="shared" si="113"/>
        <v>0</v>
      </c>
      <c r="AO83" s="266">
        <f t="shared" si="113"/>
        <v>0</v>
      </c>
      <c r="AP83" s="266">
        <f t="shared" ref="AP83:BU83" si="114" xml:space="preserve"> $F80 / $F81 * AP82</f>
        <v>0</v>
      </c>
      <c r="AQ83" s="266">
        <f t="shared" si="114"/>
        <v>0</v>
      </c>
      <c r="AR83" s="266">
        <f t="shared" si="114"/>
        <v>0</v>
      </c>
      <c r="AS83" s="266">
        <f t="shared" si="114"/>
        <v>0</v>
      </c>
      <c r="AT83" s="266">
        <f t="shared" si="114"/>
        <v>0</v>
      </c>
      <c r="AU83" s="266">
        <f t="shared" si="114"/>
        <v>0</v>
      </c>
      <c r="AV83" s="266">
        <f t="shared" si="114"/>
        <v>0</v>
      </c>
      <c r="AW83" s="266">
        <f t="shared" si="114"/>
        <v>0</v>
      </c>
      <c r="AX83" s="266">
        <f t="shared" si="114"/>
        <v>0</v>
      </c>
      <c r="AY83" s="266">
        <f t="shared" si="114"/>
        <v>0</v>
      </c>
      <c r="AZ83" s="266">
        <f t="shared" si="114"/>
        <v>0</v>
      </c>
      <c r="BA83" s="266">
        <f t="shared" si="114"/>
        <v>0</v>
      </c>
      <c r="BB83" s="266">
        <f t="shared" si="114"/>
        <v>0</v>
      </c>
      <c r="BC83" s="266">
        <f t="shared" si="114"/>
        <v>0</v>
      </c>
      <c r="BD83" s="266">
        <f t="shared" si="114"/>
        <v>0</v>
      </c>
      <c r="BE83" s="266">
        <f t="shared" si="114"/>
        <v>0</v>
      </c>
      <c r="BF83" s="266">
        <f t="shared" si="114"/>
        <v>0</v>
      </c>
      <c r="BG83" s="266">
        <f t="shared" si="114"/>
        <v>0</v>
      </c>
      <c r="BH83" s="266">
        <f t="shared" si="114"/>
        <v>0</v>
      </c>
      <c r="BI83" s="266">
        <f t="shared" si="114"/>
        <v>0</v>
      </c>
      <c r="BJ83" s="266">
        <f t="shared" si="114"/>
        <v>0</v>
      </c>
      <c r="BK83" s="266">
        <f t="shared" si="114"/>
        <v>0</v>
      </c>
      <c r="BL83" s="266">
        <f t="shared" si="114"/>
        <v>0</v>
      </c>
      <c r="BM83" s="266">
        <f t="shared" si="114"/>
        <v>0</v>
      </c>
      <c r="BN83" s="266">
        <f t="shared" si="114"/>
        <v>0</v>
      </c>
      <c r="BO83" s="266">
        <f t="shared" si="114"/>
        <v>0</v>
      </c>
      <c r="BP83" s="266">
        <f t="shared" si="114"/>
        <v>0</v>
      </c>
      <c r="BQ83" s="266">
        <f t="shared" si="114"/>
        <v>0</v>
      </c>
      <c r="BR83" s="266">
        <f t="shared" si="114"/>
        <v>0</v>
      </c>
      <c r="BS83" s="266">
        <f t="shared" si="114"/>
        <v>0</v>
      </c>
      <c r="BT83" s="266">
        <f t="shared" si="114"/>
        <v>0</v>
      </c>
      <c r="BU83" s="266">
        <f t="shared" si="114"/>
        <v>0</v>
      </c>
      <c r="BV83" s="266">
        <f t="shared" ref="BV83:CA83" si="115" xml:space="preserve"> $F80 / $F81 * BV82</f>
        <v>0</v>
      </c>
      <c r="BW83" s="266">
        <f t="shared" si="115"/>
        <v>0</v>
      </c>
      <c r="BX83" s="266">
        <f t="shared" si="115"/>
        <v>0</v>
      </c>
      <c r="BY83" s="266">
        <f t="shared" si="115"/>
        <v>0</v>
      </c>
      <c r="BZ83" s="266">
        <f t="shared" si="115"/>
        <v>0</v>
      </c>
      <c r="CA83" s="266">
        <f t="shared" si="115"/>
        <v>0</v>
      </c>
    </row>
    <row r="85" spans="1:79">
      <c r="B85" s="1" t="s">
        <v>228</v>
      </c>
    </row>
    <row r="86" spans="1:79">
      <c r="E86" s="268" t="str">
        <f t="shared" ref="E86:AJ86" si="116" xml:space="preserve"> E$94</f>
        <v>Tax balance BEG</v>
      </c>
      <c r="F86" s="268">
        <f t="shared" si="116"/>
        <v>0</v>
      </c>
      <c r="G86" s="268" t="str">
        <f t="shared" si="116"/>
        <v>£ MM</v>
      </c>
      <c r="H86" s="268">
        <f t="shared" si="116"/>
        <v>0</v>
      </c>
      <c r="I86" s="268">
        <f t="shared" si="116"/>
        <v>0</v>
      </c>
      <c r="J86" s="268">
        <f t="shared" si="116"/>
        <v>0</v>
      </c>
      <c r="K86" s="268">
        <f t="shared" si="116"/>
        <v>0</v>
      </c>
      <c r="L86" s="268">
        <f t="shared" si="116"/>
        <v>0</v>
      </c>
      <c r="M86" s="268">
        <f t="shared" si="116"/>
        <v>0</v>
      </c>
      <c r="N86" s="268">
        <f t="shared" si="116"/>
        <v>0</v>
      </c>
      <c r="O86" s="268">
        <f t="shared" si="116"/>
        <v>0</v>
      </c>
      <c r="P86" s="268">
        <f t="shared" si="116"/>
        <v>0</v>
      </c>
      <c r="Q86" s="268">
        <f t="shared" si="116"/>
        <v>0</v>
      </c>
      <c r="R86" s="268">
        <f t="shared" si="116"/>
        <v>0</v>
      </c>
      <c r="S86" s="268">
        <f t="shared" si="116"/>
        <v>0</v>
      </c>
      <c r="T86" s="268">
        <f t="shared" si="116"/>
        <v>0</v>
      </c>
      <c r="U86" s="268">
        <f t="shared" si="116"/>
        <v>0</v>
      </c>
      <c r="V86" s="268">
        <f t="shared" si="116"/>
        <v>0</v>
      </c>
      <c r="W86" s="268">
        <f t="shared" si="116"/>
        <v>0</v>
      </c>
      <c r="X86" s="268">
        <f t="shared" si="116"/>
        <v>0</v>
      </c>
      <c r="Y86" s="268">
        <f t="shared" si="116"/>
        <v>0</v>
      </c>
      <c r="Z86" s="268">
        <f t="shared" si="116"/>
        <v>0</v>
      </c>
      <c r="AA86" s="268">
        <f t="shared" si="116"/>
        <v>0</v>
      </c>
      <c r="AB86" s="268">
        <f t="shared" si="116"/>
        <v>0</v>
      </c>
      <c r="AC86" s="268">
        <f t="shared" si="116"/>
        <v>0</v>
      </c>
      <c r="AD86" s="268">
        <f t="shared" si="116"/>
        <v>0</v>
      </c>
      <c r="AE86" s="268">
        <f t="shared" si="116"/>
        <v>0</v>
      </c>
      <c r="AF86" s="268">
        <f t="shared" si="116"/>
        <v>0</v>
      </c>
      <c r="AG86" s="268">
        <f t="shared" si="116"/>
        <v>0</v>
      </c>
      <c r="AH86" s="268">
        <f t="shared" si="116"/>
        <v>0</v>
      </c>
      <c r="AI86" s="268">
        <f t="shared" si="116"/>
        <v>0</v>
      </c>
      <c r="AJ86" s="268">
        <f t="shared" si="116"/>
        <v>0</v>
      </c>
      <c r="AK86" s="268">
        <f t="shared" ref="AK86:BP86" si="117" xml:space="preserve"> AK$94</f>
        <v>0</v>
      </c>
      <c r="AL86" s="268">
        <f t="shared" si="117"/>
        <v>0</v>
      </c>
      <c r="AM86" s="268">
        <f t="shared" si="117"/>
        <v>0</v>
      </c>
      <c r="AN86" s="268">
        <f t="shared" si="117"/>
        <v>0</v>
      </c>
      <c r="AO86" s="268">
        <f t="shared" si="117"/>
        <v>0</v>
      </c>
      <c r="AP86" s="268">
        <f t="shared" si="117"/>
        <v>0</v>
      </c>
      <c r="AQ86" s="268">
        <f t="shared" si="117"/>
        <v>0</v>
      </c>
      <c r="AR86" s="268">
        <f t="shared" si="117"/>
        <v>0</v>
      </c>
      <c r="AS86" s="268">
        <f t="shared" si="117"/>
        <v>0</v>
      </c>
      <c r="AT86" s="268">
        <f t="shared" si="117"/>
        <v>0</v>
      </c>
      <c r="AU86" s="268">
        <f t="shared" si="117"/>
        <v>0</v>
      </c>
      <c r="AV86" s="268">
        <f t="shared" si="117"/>
        <v>0</v>
      </c>
      <c r="AW86" s="268">
        <f t="shared" si="117"/>
        <v>0</v>
      </c>
      <c r="AX86" s="268">
        <f t="shared" si="117"/>
        <v>0</v>
      </c>
      <c r="AY86" s="268">
        <f t="shared" si="117"/>
        <v>0</v>
      </c>
      <c r="AZ86" s="268">
        <f t="shared" si="117"/>
        <v>0</v>
      </c>
      <c r="BA86" s="268">
        <f t="shared" si="117"/>
        <v>0</v>
      </c>
      <c r="BB86" s="268">
        <f t="shared" si="117"/>
        <v>0</v>
      </c>
      <c r="BC86" s="268">
        <f t="shared" si="117"/>
        <v>0</v>
      </c>
      <c r="BD86" s="268">
        <f t="shared" si="117"/>
        <v>0</v>
      </c>
      <c r="BE86" s="268">
        <f t="shared" si="117"/>
        <v>0</v>
      </c>
      <c r="BF86" s="268">
        <f t="shared" si="117"/>
        <v>0</v>
      </c>
      <c r="BG86" s="268">
        <f t="shared" si="117"/>
        <v>0</v>
      </c>
      <c r="BH86" s="268">
        <f t="shared" si="117"/>
        <v>0</v>
      </c>
      <c r="BI86" s="268">
        <f t="shared" si="117"/>
        <v>0</v>
      </c>
      <c r="BJ86" s="268">
        <f t="shared" si="117"/>
        <v>0</v>
      </c>
      <c r="BK86" s="268">
        <f t="shared" si="117"/>
        <v>0</v>
      </c>
      <c r="BL86" s="268">
        <f t="shared" si="117"/>
        <v>0</v>
      </c>
      <c r="BM86" s="268">
        <f t="shared" si="117"/>
        <v>0</v>
      </c>
      <c r="BN86" s="268">
        <f t="shared" si="117"/>
        <v>0</v>
      </c>
      <c r="BO86" s="268">
        <f t="shared" si="117"/>
        <v>0</v>
      </c>
      <c r="BP86" s="268">
        <f t="shared" si="117"/>
        <v>0</v>
      </c>
      <c r="BQ86" s="268">
        <f t="shared" ref="BQ86:CA86" si="118" xml:space="preserve"> BQ$94</f>
        <v>0</v>
      </c>
      <c r="BR86" s="268">
        <f t="shared" si="118"/>
        <v>0</v>
      </c>
      <c r="BS86" s="268">
        <f t="shared" si="118"/>
        <v>0</v>
      </c>
      <c r="BT86" s="268">
        <f t="shared" si="118"/>
        <v>0</v>
      </c>
      <c r="BU86" s="268">
        <f t="shared" si="118"/>
        <v>0</v>
      </c>
      <c r="BV86" s="268">
        <f t="shared" si="118"/>
        <v>0</v>
      </c>
      <c r="BW86" s="268">
        <f t="shared" si="118"/>
        <v>0</v>
      </c>
      <c r="BX86" s="268">
        <f t="shared" si="118"/>
        <v>0</v>
      </c>
      <c r="BY86" s="268">
        <f t="shared" si="118"/>
        <v>0</v>
      </c>
      <c r="BZ86" s="268">
        <f t="shared" si="118"/>
        <v>0</v>
      </c>
      <c r="CA86" s="268">
        <f t="shared" si="118"/>
        <v>0</v>
      </c>
    </row>
    <row r="87" spans="1:79">
      <c r="D87" s="3" t="s">
        <v>21</v>
      </c>
      <c r="E87" s="279" t="str">
        <f xml:space="preserve"> E$73</f>
        <v>Tax due POS</v>
      </c>
      <c r="F87" s="279">
        <f t="shared" ref="F87:BQ87" si="119" xml:space="preserve"> F$73</f>
        <v>0</v>
      </c>
      <c r="G87" s="279" t="str">
        <f t="shared" si="119"/>
        <v>£ MM</v>
      </c>
      <c r="H87" s="279">
        <f t="shared" si="119"/>
        <v>521.49390548973963</v>
      </c>
      <c r="I87" s="279">
        <f t="shared" si="119"/>
        <v>0</v>
      </c>
      <c r="J87" s="279">
        <f t="shared" si="119"/>
        <v>0</v>
      </c>
      <c r="K87" s="279">
        <f t="shared" si="119"/>
        <v>0</v>
      </c>
      <c r="L87" s="279">
        <f t="shared" si="119"/>
        <v>0</v>
      </c>
      <c r="M87" s="279">
        <f t="shared" si="119"/>
        <v>0</v>
      </c>
      <c r="N87" s="279">
        <f t="shared" si="119"/>
        <v>0</v>
      </c>
      <c r="O87" s="279">
        <f t="shared" si="119"/>
        <v>0</v>
      </c>
      <c r="P87" s="279">
        <f t="shared" si="119"/>
        <v>0</v>
      </c>
      <c r="Q87" s="279">
        <f t="shared" si="119"/>
        <v>0</v>
      </c>
      <c r="R87" s="279">
        <f t="shared" si="119"/>
        <v>18.876416782754866</v>
      </c>
      <c r="S87" s="279">
        <f t="shared" si="119"/>
        <v>20.263704638409635</v>
      </c>
      <c r="T87" s="279">
        <f t="shared" si="119"/>
        <v>21.642680204664565</v>
      </c>
      <c r="U87" s="279">
        <f t="shared" si="119"/>
        <v>22.751060120552484</v>
      </c>
      <c r="V87" s="279">
        <f t="shared" si="119"/>
        <v>23.869945624123922</v>
      </c>
      <c r="W87" s="279">
        <f t="shared" si="119"/>
        <v>24.916629904570343</v>
      </c>
      <c r="X87" s="279">
        <f t="shared" si="119"/>
        <v>25.993411549272803</v>
      </c>
      <c r="Y87" s="279">
        <f t="shared" si="119"/>
        <v>26.821553273106957</v>
      </c>
      <c r="Z87" s="279">
        <f t="shared" si="119"/>
        <v>27.295265498030076</v>
      </c>
      <c r="AA87" s="279">
        <f t="shared" si="119"/>
        <v>27.721606500460886</v>
      </c>
      <c r="AB87" s="279">
        <f t="shared" si="119"/>
        <v>28.201479191750909</v>
      </c>
      <c r="AC87" s="279">
        <f t="shared" si="119"/>
        <v>28.450649614617582</v>
      </c>
      <c r="AD87" s="279">
        <f t="shared" si="119"/>
        <v>28.761452205389645</v>
      </c>
      <c r="AE87" s="279">
        <f t="shared" si="119"/>
        <v>29.041174537084501</v>
      </c>
      <c r="AF87" s="279">
        <f t="shared" si="119"/>
        <v>29.389090424712151</v>
      </c>
      <c r="AG87" s="279">
        <f t="shared" si="119"/>
        <v>29.519499724282699</v>
      </c>
      <c r="AH87" s="279">
        <f t="shared" si="119"/>
        <v>29.723417304088251</v>
      </c>
      <c r="AI87" s="279">
        <f t="shared" si="119"/>
        <v>29.906943125913248</v>
      </c>
      <c r="AJ87" s="279">
        <f t="shared" si="119"/>
        <v>30.168282154658026</v>
      </c>
      <c r="AK87" s="279">
        <f t="shared" si="119"/>
        <v>18.179643111296066</v>
      </c>
      <c r="AL87" s="279">
        <f t="shared" si="119"/>
        <v>0</v>
      </c>
      <c r="AM87" s="279">
        <f t="shared" si="119"/>
        <v>0</v>
      </c>
      <c r="AN87" s="279">
        <f t="shared" si="119"/>
        <v>0</v>
      </c>
      <c r="AO87" s="279">
        <f t="shared" si="119"/>
        <v>0</v>
      </c>
      <c r="AP87" s="279">
        <f t="shared" si="119"/>
        <v>0</v>
      </c>
      <c r="AQ87" s="279">
        <f t="shared" si="119"/>
        <v>0</v>
      </c>
      <c r="AR87" s="279">
        <f t="shared" si="119"/>
        <v>0</v>
      </c>
      <c r="AS87" s="279">
        <f t="shared" si="119"/>
        <v>0</v>
      </c>
      <c r="AT87" s="279">
        <f t="shared" si="119"/>
        <v>0</v>
      </c>
      <c r="AU87" s="279">
        <f t="shared" si="119"/>
        <v>0</v>
      </c>
      <c r="AV87" s="279">
        <f t="shared" si="119"/>
        <v>0</v>
      </c>
      <c r="AW87" s="279">
        <f t="shared" si="119"/>
        <v>0</v>
      </c>
      <c r="AX87" s="279">
        <f t="shared" si="119"/>
        <v>0</v>
      </c>
      <c r="AY87" s="279">
        <f t="shared" si="119"/>
        <v>0</v>
      </c>
      <c r="AZ87" s="279">
        <f t="shared" si="119"/>
        <v>0</v>
      </c>
      <c r="BA87" s="279">
        <f t="shared" si="119"/>
        <v>0</v>
      </c>
      <c r="BB87" s="279">
        <f t="shared" si="119"/>
        <v>0</v>
      </c>
      <c r="BC87" s="279">
        <f t="shared" si="119"/>
        <v>0</v>
      </c>
      <c r="BD87" s="279">
        <f t="shared" si="119"/>
        <v>0</v>
      </c>
      <c r="BE87" s="279">
        <f t="shared" si="119"/>
        <v>0</v>
      </c>
      <c r="BF87" s="279">
        <f t="shared" si="119"/>
        <v>0</v>
      </c>
      <c r="BG87" s="279">
        <f t="shared" si="119"/>
        <v>0</v>
      </c>
      <c r="BH87" s="279">
        <f t="shared" si="119"/>
        <v>0</v>
      </c>
      <c r="BI87" s="279">
        <f t="shared" si="119"/>
        <v>0</v>
      </c>
      <c r="BJ87" s="279">
        <f t="shared" si="119"/>
        <v>0</v>
      </c>
      <c r="BK87" s="279">
        <f t="shared" si="119"/>
        <v>0</v>
      </c>
      <c r="BL87" s="279">
        <f t="shared" si="119"/>
        <v>0</v>
      </c>
      <c r="BM87" s="279">
        <f t="shared" si="119"/>
        <v>0</v>
      </c>
      <c r="BN87" s="279">
        <f t="shared" si="119"/>
        <v>0</v>
      </c>
      <c r="BO87" s="279">
        <f t="shared" si="119"/>
        <v>0</v>
      </c>
      <c r="BP87" s="279">
        <f t="shared" si="119"/>
        <v>0</v>
      </c>
      <c r="BQ87" s="279">
        <f t="shared" si="119"/>
        <v>0</v>
      </c>
      <c r="BR87" s="279">
        <f t="shared" ref="BR87:CA87" si="120" xml:space="preserve"> BR$73</f>
        <v>0</v>
      </c>
      <c r="BS87" s="279">
        <f t="shared" si="120"/>
        <v>0</v>
      </c>
      <c r="BT87" s="279">
        <f t="shared" si="120"/>
        <v>0</v>
      </c>
      <c r="BU87" s="279">
        <f t="shared" si="120"/>
        <v>0</v>
      </c>
      <c r="BV87" s="279">
        <f t="shared" si="120"/>
        <v>0</v>
      </c>
      <c r="BW87" s="279">
        <f t="shared" si="120"/>
        <v>0</v>
      </c>
      <c r="BX87" s="279">
        <f t="shared" si="120"/>
        <v>0</v>
      </c>
      <c r="BY87" s="279">
        <f t="shared" si="120"/>
        <v>0</v>
      </c>
      <c r="BZ87" s="279">
        <f t="shared" si="120"/>
        <v>0</v>
      </c>
      <c r="CA87" s="279">
        <f t="shared" si="120"/>
        <v>0</v>
      </c>
    </row>
    <row r="88" spans="1:79">
      <c r="D88" s="3" t="s">
        <v>108</v>
      </c>
      <c r="E88" s="267" t="str">
        <f t="shared" ref="E88:AJ88" si="121" xml:space="preserve"> E$83</f>
        <v>Target tax creditor balance</v>
      </c>
      <c r="F88" s="267">
        <f t="shared" si="121"/>
        <v>0</v>
      </c>
      <c r="G88" s="267" t="str">
        <f t="shared" si="121"/>
        <v>£ MM</v>
      </c>
      <c r="H88" s="267">
        <f t="shared" si="121"/>
        <v>0</v>
      </c>
      <c r="I88" s="267">
        <f t="shared" si="121"/>
        <v>0</v>
      </c>
      <c r="J88" s="267">
        <f t="shared" si="121"/>
        <v>0</v>
      </c>
      <c r="K88" s="267">
        <f t="shared" si="121"/>
        <v>0</v>
      </c>
      <c r="L88" s="267">
        <f t="shared" si="121"/>
        <v>0</v>
      </c>
      <c r="M88" s="267">
        <f t="shared" si="121"/>
        <v>0</v>
      </c>
      <c r="N88" s="267">
        <f t="shared" si="121"/>
        <v>0</v>
      </c>
      <c r="O88" s="267">
        <f t="shared" si="121"/>
        <v>0</v>
      </c>
      <c r="P88" s="267">
        <f t="shared" si="121"/>
        <v>0</v>
      </c>
      <c r="Q88" s="267">
        <f t="shared" si="121"/>
        <v>0</v>
      </c>
      <c r="R88" s="267">
        <f t="shared" si="121"/>
        <v>0</v>
      </c>
      <c r="S88" s="267">
        <f t="shared" si="121"/>
        <v>0</v>
      </c>
      <c r="T88" s="267">
        <f t="shared" si="121"/>
        <v>0</v>
      </c>
      <c r="U88" s="267">
        <f t="shared" si="121"/>
        <v>0</v>
      </c>
      <c r="V88" s="267">
        <f t="shared" si="121"/>
        <v>0</v>
      </c>
      <c r="W88" s="267">
        <f t="shared" si="121"/>
        <v>0</v>
      </c>
      <c r="X88" s="267">
        <f t="shared" si="121"/>
        <v>0</v>
      </c>
      <c r="Y88" s="267">
        <f t="shared" si="121"/>
        <v>0</v>
      </c>
      <c r="Z88" s="267">
        <f t="shared" si="121"/>
        <v>0</v>
      </c>
      <c r="AA88" s="267">
        <f t="shared" si="121"/>
        <v>0</v>
      </c>
      <c r="AB88" s="267">
        <f t="shared" si="121"/>
        <v>0</v>
      </c>
      <c r="AC88" s="267">
        <f t="shared" si="121"/>
        <v>0</v>
      </c>
      <c r="AD88" s="267">
        <f t="shared" si="121"/>
        <v>0</v>
      </c>
      <c r="AE88" s="267">
        <f t="shared" si="121"/>
        <v>0</v>
      </c>
      <c r="AF88" s="267">
        <f t="shared" si="121"/>
        <v>0</v>
      </c>
      <c r="AG88" s="267">
        <f t="shared" si="121"/>
        <v>0</v>
      </c>
      <c r="AH88" s="267">
        <f t="shared" si="121"/>
        <v>0</v>
      </c>
      <c r="AI88" s="267">
        <f t="shared" si="121"/>
        <v>0</v>
      </c>
      <c r="AJ88" s="267">
        <f t="shared" si="121"/>
        <v>0</v>
      </c>
      <c r="AK88" s="267">
        <f t="shared" ref="AK88:BP88" si="122" xml:space="preserve"> AK$83</f>
        <v>0</v>
      </c>
      <c r="AL88" s="267">
        <f t="shared" si="122"/>
        <v>0</v>
      </c>
      <c r="AM88" s="267">
        <f t="shared" si="122"/>
        <v>0</v>
      </c>
      <c r="AN88" s="267">
        <f t="shared" si="122"/>
        <v>0</v>
      </c>
      <c r="AO88" s="267">
        <f t="shared" si="122"/>
        <v>0</v>
      </c>
      <c r="AP88" s="267">
        <f t="shared" si="122"/>
        <v>0</v>
      </c>
      <c r="AQ88" s="267">
        <f t="shared" si="122"/>
        <v>0</v>
      </c>
      <c r="AR88" s="267">
        <f t="shared" si="122"/>
        <v>0</v>
      </c>
      <c r="AS88" s="267">
        <f t="shared" si="122"/>
        <v>0</v>
      </c>
      <c r="AT88" s="267">
        <f t="shared" si="122"/>
        <v>0</v>
      </c>
      <c r="AU88" s="267">
        <f t="shared" si="122"/>
        <v>0</v>
      </c>
      <c r="AV88" s="267">
        <f t="shared" si="122"/>
        <v>0</v>
      </c>
      <c r="AW88" s="267">
        <f t="shared" si="122"/>
        <v>0</v>
      </c>
      <c r="AX88" s="267">
        <f t="shared" si="122"/>
        <v>0</v>
      </c>
      <c r="AY88" s="267">
        <f t="shared" si="122"/>
        <v>0</v>
      </c>
      <c r="AZ88" s="267">
        <f t="shared" si="122"/>
        <v>0</v>
      </c>
      <c r="BA88" s="267">
        <f t="shared" si="122"/>
        <v>0</v>
      </c>
      <c r="BB88" s="267">
        <f t="shared" si="122"/>
        <v>0</v>
      </c>
      <c r="BC88" s="267">
        <f t="shared" si="122"/>
        <v>0</v>
      </c>
      <c r="BD88" s="267">
        <f t="shared" si="122"/>
        <v>0</v>
      </c>
      <c r="BE88" s="267">
        <f t="shared" si="122"/>
        <v>0</v>
      </c>
      <c r="BF88" s="267">
        <f t="shared" si="122"/>
        <v>0</v>
      </c>
      <c r="BG88" s="267">
        <f t="shared" si="122"/>
        <v>0</v>
      </c>
      <c r="BH88" s="267">
        <f t="shared" si="122"/>
        <v>0</v>
      </c>
      <c r="BI88" s="267">
        <f t="shared" si="122"/>
        <v>0</v>
      </c>
      <c r="BJ88" s="267">
        <f t="shared" si="122"/>
        <v>0</v>
      </c>
      <c r="BK88" s="267">
        <f t="shared" si="122"/>
        <v>0</v>
      </c>
      <c r="BL88" s="267">
        <f t="shared" si="122"/>
        <v>0</v>
      </c>
      <c r="BM88" s="267">
        <f t="shared" si="122"/>
        <v>0</v>
      </c>
      <c r="BN88" s="267">
        <f t="shared" si="122"/>
        <v>0</v>
      </c>
      <c r="BO88" s="267">
        <f t="shared" si="122"/>
        <v>0</v>
      </c>
      <c r="BP88" s="267">
        <f t="shared" si="122"/>
        <v>0</v>
      </c>
      <c r="BQ88" s="267">
        <f t="shared" ref="BQ88:CA88" si="123" xml:space="preserve"> BQ$83</f>
        <v>0</v>
      </c>
      <c r="BR88" s="267">
        <f t="shared" si="123"/>
        <v>0</v>
      </c>
      <c r="BS88" s="267">
        <f t="shared" si="123"/>
        <v>0</v>
      </c>
      <c r="BT88" s="267">
        <f t="shared" si="123"/>
        <v>0</v>
      </c>
      <c r="BU88" s="267">
        <f t="shared" si="123"/>
        <v>0</v>
      </c>
      <c r="BV88" s="267">
        <f t="shared" si="123"/>
        <v>0</v>
      </c>
      <c r="BW88" s="267">
        <f t="shared" si="123"/>
        <v>0</v>
      </c>
      <c r="BX88" s="267">
        <f t="shared" si="123"/>
        <v>0</v>
      </c>
      <c r="BY88" s="267">
        <f t="shared" si="123"/>
        <v>0</v>
      </c>
      <c r="BZ88" s="267">
        <f t="shared" si="123"/>
        <v>0</v>
      </c>
      <c r="CA88" s="267">
        <f t="shared" si="123"/>
        <v>0</v>
      </c>
    </row>
    <row r="89" spans="1:79">
      <c r="E89" s="231" t="str">
        <f xml:space="preserve"> Time!E$88</f>
        <v>Operations period end flag</v>
      </c>
      <c r="F89" s="231">
        <f xml:space="preserve"> Time!F$88</f>
        <v>0</v>
      </c>
      <c r="G89" s="231" t="str">
        <f xml:space="preserve"> Time!G$88</f>
        <v>flag</v>
      </c>
      <c r="H89" s="231">
        <f xml:space="preserve"> Time!H$88</f>
        <v>1</v>
      </c>
      <c r="I89" s="231">
        <f xml:space="preserve"> Time!I$88</f>
        <v>0</v>
      </c>
      <c r="J89" s="231">
        <f xml:space="preserve"> Time!J$88</f>
        <v>0</v>
      </c>
      <c r="K89" s="231">
        <f xml:space="preserve"> Time!K$88</f>
        <v>0</v>
      </c>
      <c r="L89" s="231">
        <f xml:space="preserve"> Time!L$88</f>
        <v>0</v>
      </c>
      <c r="M89" s="231">
        <f xml:space="preserve"> Time!M$88</f>
        <v>0</v>
      </c>
      <c r="N89" s="231">
        <f xml:space="preserve"> Time!N$88</f>
        <v>0</v>
      </c>
      <c r="O89" s="231">
        <f xml:space="preserve"> Time!O$88</f>
        <v>0</v>
      </c>
      <c r="P89" s="231">
        <f xml:space="preserve"> Time!P$88</f>
        <v>0</v>
      </c>
      <c r="Q89" s="231">
        <f xml:space="preserve"> Time!Q$88</f>
        <v>0</v>
      </c>
      <c r="R89" s="231">
        <f xml:space="preserve"> Time!R$88</f>
        <v>0</v>
      </c>
      <c r="S89" s="231">
        <f xml:space="preserve"> Time!S$88</f>
        <v>0</v>
      </c>
      <c r="T89" s="231">
        <f xml:space="preserve"> Time!T$88</f>
        <v>0</v>
      </c>
      <c r="U89" s="231">
        <f xml:space="preserve"> Time!U$88</f>
        <v>0</v>
      </c>
      <c r="V89" s="231">
        <f xml:space="preserve"> Time!V$88</f>
        <v>0</v>
      </c>
      <c r="W89" s="231">
        <f xml:space="preserve"> Time!W$88</f>
        <v>0</v>
      </c>
      <c r="X89" s="231">
        <f xml:space="preserve"> Time!X$88</f>
        <v>0</v>
      </c>
      <c r="Y89" s="231">
        <f xml:space="preserve"> Time!Y$88</f>
        <v>0</v>
      </c>
      <c r="Z89" s="231">
        <f xml:space="preserve"> Time!Z$88</f>
        <v>0</v>
      </c>
      <c r="AA89" s="231">
        <f xml:space="preserve"> Time!AA$88</f>
        <v>0</v>
      </c>
      <c r="AB89" s="231">
        <f xml:space="preserve"> Time!AB$88</f>
        <v>0</v>
      </c>
      <c r="AC89" s="231">
        <f xml:space="preserve"> Time!AC$88</f>
        <v>0</v>
      </c>
      <c r="AD89" s="231">
        <f xml:space="preserve"> Time!AD$88</f>
        <v>0</v>
      </c>
      <c r="AE89" s="231">
        <f xml:space="preserve"> Time!AE$88</f>
        <v>0</v>
      </c>
      <c r="AF89" s="231">
        <f xml:space="preserve"> Time!AF$88</f>
        <v>0</v>
      </c>
      <c r="AG89" s="231">
        <f xml:space="preserve"> Time!AG$88</f>
        <v>0</v>
      </c>
      <c r="AH89" s="231">
        <f xml:space="preserve"> Time!AH$88</f>
        <v>0</v>
      </c>
      <c r="AI89" s="231">
        <f xml:space="preserve"> Time!AI$88</f>
        <v>0</v>
      </c>
      <c r="AJ89" s="231">
        <f xml:space="preserve"> Time!AJ$88</f>
        <v>0</v>
      </c>
      <c r="AK89" s="231">
        <f xml:space="preserve"> Time!AK$88</f>
        <v>1</v>
      </c>
      <c r="AL89" s="231">
        <f xml:space="preserve"> Time!AL$88</f>
        <v>0</v>
      </c>
      <c r="AM89" s="231">
        <f xml:space="preserve"> Time!AM$88</f>
        <v>0</v>
      </c>
      <c r="AN89" s="231">
        <f xml:space="preserve"> Time!AN$88</f>
        <v>0</v>
      </c>
      <c r="AO89" s="231">
        <f xml:space="preserve"> Time!AO$88</f>
        <v>0</v>
      </c>
      <c r="AP89" s="231">
        <f xml:space="preserve"> Time!AP$88</f>
        <v>0</v>
      </c>
      <c r="AQ89" s="231">
        <f xml:space="preserve"> Time!AQ$88</f>
        <v>0</v>
      </c>
      <c r="AR89" s="231">
        <f xml:space="preserve"> Time!AR$88</f>
        <v>0</v>
      </c>
      <c r="AS89" s="231">
        <f xml:space="preserve"> Time!AS$88</f>
        <v>0</v>
      </c>
      <c r="AT89" s="231">
        <f xml:space="preserve"> Time!AT$88</f>
        <v>0</v>
      </c>
      <c r="AU89" s="231">
        <f xml:space="preserve"> Time!AU$88</f>
        <v>0</v>
      </c>
      <c r="AV89" s="231">
        <f xml:space="preserve"> Time!AV$88</f>
        <v>0</v>
      </c>
      <c r="AW89" s="231">
        <f xml:space="preserve"> Time!AW$88</f>
        <v>0</v>
      </c>
      <c r="AX89" s="231">
        <f xml:space="preserve"> Time!AX$88</f>
        <v>0</v>
      </c>
      <c r="AY89" s="231">
        <f xml:space="preserve"> Time!AY$88</f>
        <v>0</v>
      </c>
      <c r="AZ89" s="231">
        <f xml:space="preserve"> Time!AZ$88</f>
        <v>0</v>
      </c>
      <c r="BA89" s="231">
        <f xml:space="preserve"> Time!BA$88</f>
        <v>0</v>
      </c>
      <c r="BB89" s="231">
        <f xml:space="preserve"> Time!BB$88</f>
        <v>0</v>
      </c>
      <c r="BC89" s="231">
        <f xml:space="preserve"> Time!BC$88</f>
        <v>0</v>
      </c>
      <c r="BD89" s="231">
        <f xml:space="preserve"> Time!BD$88</f>
        <v>0</v>
      </c>
      <c r="BE89" s="231">
        <f xml:space="preserve"> Time!BE$88</f>
        <v>0</v>
      </c>
      <c r="BF89" s="231">
        <f xml:space="preserve"> Time!BF$88</f>
        <v>0</v>
      </c>
      <c r="BG89" s="231">
        <f xml:space="preserve"> Time!BG$88</f>
        <v>0</v>
      </c>
      <c r="BH89" s="231">
        <f xml:space="preserve"> Time!BH$88</f>
        <v>0</v>
      </c>
      <c r="BI89" s="231">
        <f xml:space="preserve"> Time!BI$88</f>
        <v>0</v>
      </c>
      <c r="BJ89" s="231">
        <f xml:space="preserve"> Time!BJ$88</f>
        <v>0</v>
      </c>
      <c r="BK89" s="231">
        <f xml:space="preserve"> Time!BK$88</f>
        <v>0</v>
      </c>
      <c r="BL89" s="231">
        <f xml:space="preserve"> Time!BL$88</f>
        <v>0</v>
      </c>
      <c r="BM89" s="231">
        <f xml:space="preserve"> Time!BM$88</f>
        <v>0</v>
      </c>
      <c r="BN89" s="231">
        <f xml:space="preserve"> Time!BN$88</f>
        <v>0</v>
      </c>
      <c r="BO89" s="231">
        <f xml:space="preserve"> Time!BO$88</f>
        <v>0</v>
      </c>
      <c r="BP89" s="231">
        <f xml:space="preserve"> Time!BP$88</f>
        <v>0</v>
      </c>
      <c r="BQ89" s="231">
        <f xml:space="preserve"> Time!BQ$88</f>
        <v>0</v>
      </c>
      <c r="BR89" s="231">
        <f xml:space="preserve"> Time!BR$88</f>
        <v>0</v>
      </c>
      <c r="BS89" s="231">
        <f xml:space="preserve"> Time!BS$88</f>
        <v>0</v>
      </c>
      <c r="BT89" s="231">
        <f xml:space="preserve"> Time!BT$88</f>
        <v>0</v>
      </c>
      <c r="BU89" s="231">
        <f xml:space="preserve"> Time!BU$88</f>
        <v>0</v>
      </c>
      <c r="BV89" s="231">
        <f xml:space="preserve"> Time!BV$88</f>
        <v>0</v>
      </c>
      <c r="BW89" s="231">
        <f xml:space="preserve"> Time!BW$88</f>
        <v>0</v>
      </c>
      <c r="BX89" s="231">
        <f xml:space="preserve"> Time!BX$88</f>
        <v>0</v>
      </c>
      <c r="BY89" s="231">
        <f xml:space="preserve"> Time!BY$88</f>
        <v>0</v>
      </c>
      <c r="BZ89" s="231">
        <f xml:space="preserve"> Time!BZ$88</f>
        <v>0</v>
      </c>
      <c r="CA89" s="231">
        <f xml:space="preserve"> Time!CA$88</f>
        <v>0</v>
      </c>
    </row>
    <row r="90" spans="1:79" s="692" customFormat="1">
      <c r="A90" s="690"/>
      <c r="B90" s="683"/>
      <c r="C90" s="684"/>
      <c r="D90" s="691"/>
      <c r="E90" s="757" t="s">
        <v>233</v>
      </c>
      <c r="F90" s="757"/>
      <c r="G90" s="757" t="s">
        <v>560</v>
      </c>
      <c r="H90" s="757">
        <f xml:space="preserve"> SUM(J90:CA90)</f>
        <v>521.49390548973963</v>
      </c>
      <c r="I90" s="757"/>
      <c r="J90" s="758">
        <f xml:space="preserve"> IF(J89 = 1, SUM(J86:J87), SUM(J86:J87) - J88)</f>
        <v>0</v>
      </c>
      <c r="K90" s="758">
        <f t="shared" ref="K90:BV90" si="124" xml:space="preserve"> IF(K89 = 1, SUM(K86:K87), SUM(K86:K87) - K88)</f>
        <v>0</v>
      </c>
      <c r="L90" s="758">
        <f t="shared" si="124"/>
        <v>0</v>
      </c>
      <c r="M90" s="758">
        <f t="shared" si="124"/>
        <v>0</v>
      </c>
      <c r="N90" s="758">
        <f t="shared" si="124"/>
        <v>0</v>
      </c>
      <c r="O90" s="758">
        <f t="shared" si="124"/>
        <v>0</v>
      </c>
      <c r="P90" s="758">
        <f t="shared" si="124"/>
        <v>0</v>
      </c>
      <c r="Q90" s="758">
        <f t="shared" si="124"/>
        <v>0</v>
      </c>
      <c r="R90" s="758">
        <f t="shared" si="124"/>
        <v>18.876416782754866</v>
      </c>
      <c r="S90" s="758">
        <f t="shared" si="124"/>
        <v>20.263704638409635</v>
      </c>
      <c r="T90" s="758">
        <f t="shared" si="124"/>
        <v>21.642680204664565</v>
      </c>
      <c r="U90" s="758">
        <f t="shared" si="124"/>
        <v>22.751060120552484</v>
      </c>
      <c r="V90" s="758">
        <f xml:space="preserve"> IF(V89 = 1, SUM(V86:V87), SUM(V86:V87) - V88)</f>
        <v>23.869945624123922</v>
      </c>
      <c r="W90" s="758">
        <f t="shared" si="124"/>
        <v>24.916629904570343</v>
      </c>
      <c r="X90" s="758">
        <f t="shared" si="124"/>
        <v>25.993411549272803</v>
      </c>
      <c r="Y90" s="758">
        <f t="shared" si="124"/>
        <v>26.821553273106957</v>
      </c>
      <c r="Z90" s="758">
        <f t="shared" si="124"/>
        <v>27.295265498030076</v>
      </c>
      <c r="AA90" s="758">
        <f t="shared" si="124"/>
        <v>27.721606500460886</v>
      </c>
      <c r="AB90" s="758">
        <f t="shared" si="124"/>
        <v>28.201479191750909</v>
      </c>
      <c r="AC90" s="758">
        <f t="shared" si="124"/>
        <v>28.450649614617582</v>
      </c>
      <c r="AD90" s="758">
        <f t="shared" si="124"/>
        <v>28.761452205389645</v>
      </c>
      <c r="AE90" s="758">
        <f t="shared" si="124"/>
        <v>29.041174537084501</v>
      </c>
      <c r="AF90" s="758">
        <f t="shared" si="124"/>
        <v>29.389090424712151</v>
      </c>
      <c r="AG90" s="758">
        <f t="shared" si="124"/>
        <v>29.519499724282699</v>
      </c>
      <c r="AH90" s="758">
        <f t="shared" si="124"/>
        <v>29.723417304088251</v>
      </c>
      <c r="AI90" s="758">
        <f t="shared" si="124"/>
        <v>29.906943125913248</v>
      </c>
      <c r="AJ90" s="758">
        <f t="shared" si="124"/>
        <v>30.168282154658026</v>
      </c>
      <c r="AK90" s="758">
        <f t="shared" si="124"/>
        <v>18.179643111296066</v>
      </c>
      <c r="AL90" s="758">
        <f t="shared" si="124"/>
        <v>0</v>
      </c>
      <c r="AM90" s="758">
        <f t="shared" si="124"/>
        <v>0</v>
      </c>
      <c r="AN90" s="758">
        <f t="shared" si="124"/>
        <v>0</v>
      </c>
      <c r="AO90" s="758">
        <f t="shared" si="124"/>
        <v>0</v>
      </c>
      <c r="AP90" s="758">
        <f t="shared" si="124"/>
        <v>0</v>
      </c>
      <c r="AQ90" s="758">
        <f t="shared" si="124"/>
        <v>0</v>
      </c>
      <c r="AR90" s="758">
        <f t="shared" si="124"/>
        <v>0</v>
      </c>
      <c r="AS90" s="758">
        <f t="shared" si="124"/>
        <v>0</v>
      </c>
      <c r="AT90" s="758">
        <f t="shared" si="124"/>
        <v>0</v>
      </c>
      <c r="AU90" s="758">
        <f t="shared" si="124"/>
        <v>0</v>
      </c>
      <c r="AV90" s="758">
        <f t="shared" si="124"/>
        <v>0</v>
      </c>
      <c r="AW90" s="758">
        <f t="shared" si="124"/>
        <v>0</v>
      </c>
      <c r="AX90" s="758">
        <f t="shared" si="124"/>
        <v>0</v>
      </c>
      <c r="AY90" s="758">
        <f t="shared" si="124"/>
        <v>0</v>
      </c>
      <c r="AZ90" s="758">
        <f t="shared" si="124"/>
        <v>0</v>
      </c>
      <c r="BA90" s="758">
        <f t="shared" si="124"/>
        <v>0</v>
      </c>
      <c r="BB90" s="758">
        <f t="shared" si="124"/>
        <v>0</v>
      </c>
      <c r="BC90" s="758">
        <f t="shared" si="124"/>
        <v>0</v>
      </c>
      <c r="BD90" s="758">
        <f t="shared" si="124"/>
        <v>0</v>
      </c>
      <c r="BE90" s="758">
        <f t="shared" si="124"/>
        <v>0</v>
      </c>
      <c r="BF90" s="758">
        <f t="shared" si="124"/>
        <v>0</v>
      </c>
      <c r="BG90" s="758">
        <f t="shared" si="124"/>
        <v>0</v>
      </c>
      <c r="BH90" s="758">
        <f t="shared" si="124"/>
        <v>0</v>
      </c>
      <c r="BI90" s="758">
        <f t="shared" si="124"/>
        <v>0</v>
      </c>
      <c r="BJ90" s="758">
        <f t="shared" si="124"/>
        <v>0</v>
      </c>
      <c r="BK90" s="758">
        <f t="shared" si="124"/>
        <v>0</v>
      </c>
      <c r="BL90" s="758">
        <f t="shared" si="124"/>
        <v>0</v>
      </c>
      <c r="BM90" s="758">
        <f t="shared" si="124"/>
        <v>0</v>
      </c>
      <c r="BN90" s="758">
        <f t="shared" si="124"/>
        <v>0</v>
      </c>
      <c r="BO90" s="758">
        <f t="shared" si="124"/>
        <v>0</v>
      </c>
      <c r="BP90" s="758">
        <f t="shared" si="124"/>
        <v>0</v>
      </c>
      <c r="BQ90" s="758">
        <f t="shared" si="124"/>
        <v>0</v>
      </c>
      <c r="BR90" s="758">
        <f t="shared" si="124"/>
        <v>0</v>
      </c>
      <c r="BS90" s="758">
        <f t="shared" si="124"/>
        <v>0</v>
      </c>
      <c r="BT90" s="758">
        <f t="shared" si="124"/>
        <v>0</v>
      </c>
      <c r="BU90" s="758">
        <f t="shared" si="124"/>
        <v>0</v>
      </c>
      <c r="BV90" s="758">
        <f t="shared" si="124"/>
        <v>0</v>
      </c>
      <c r="BW90" s="758">
        <f xml:space="preserve"> IF(BW89 = 1, SUM(BW86:BW87), SUM(BW86:BW87) - BW88)</f>
        <v>0</v>
      </c>
      <c r="BX90" s="758">
        <f xml:space="preserve"> IF(BX89 = 1, SUM(BX86:BX87), SUM(BX86:BX87) - BX88)</f>
        <v>0</v>
      </c>
      <c r="BY90" s="758">
        <f xml:space="preserve"> IF(BY89 = 1, SUM(BY86:BY87), SUM(BY86:BY87) - BY88)</f>
        <v>0</v>
      </c>
      <c r="BZ90" s="758">
        <f xml:space="preserve"> IF(BZ89 = 1, SUM(BZ86:BZ87), SUM(BZ86:BZ87) - BZ88)</f>
        <v>0</v>
      </c>
      <c r="CA90" s="758">
        <f xml:space="preserve"> IF(CA89 = 1, SUM(CA86:CA87), SUM(CA86:CA87) - CA88)</f>
        <v>0</v>
      </c>
    </row>
    <row r="91" spans="1:79" s="692" customFormat="1">
      <c r="A91" s="690"/>
      <c r="B91" s="683"/>
      <c r="C91" s="684"/>
      <c r="D91" s="691"/>
      <c r="E91" s="694" t="str">
        <f xml:space="preserve"> LEFT(E90, LEN(E90) - 4)</f>
        <v>Tax paid</v>
      </c>
      <c r="F91" s="694" t="s">
        <v>152</v>
      </c>
      <c r="G91" s="692" t="s">
        <v>560</v>
      </c>
      <c r="H91" s="692">
        <f xml:space="preserve"> SUM(J91:CA91)</f>
        <v>-521.49390548973963</v>
      </c>
      <c r="J91" s="694">
        <f t="shared" ref="J91:BU91" si="125" xml:space="preserve"> -1 * J90</f>
        <v>0</v>
      </c>
      <c r="K91" s="694">
        <f t="shared" si="125"/>
        <v>0</v>
      </c>
      <c r="L91" s="694">
        <f t="shared" si="125"/>
        <v>0</v>
      </c>
      <c r="M91" s="694">
        <f t="shared" si="125"/>
        <v>0</v>
      </c>
      <c r="N91" s="694">
        <f t="shared" si="125"/>
        <v>0</v>
      </c>
      <c r="O91" s="694">
        <f t="shared" si="125"/>
        <v>0</v>
      </c>
      <c r="P91" s="694">
        <f t="shared" si="125"/>
        <v>0</v>
      </c>
      <c r="Q91" s="694">
        <f t="shared" si="125"/>
        <v>0</v>
      </c>
      <c r="R91" s="694">
        <f t="shared" si="125"/>
        <v>-18.876416782754866</v>
      </c>
      <c r="S91" s="694">
        <f t="shared" si="125"/>
        <v>-20.263704638409635</v>
      </c>
      <c r="T91" s="694">
        <f t="shared" si="125"/>
        <v>-21.642680204664565</v>
      </c>
      <c r="U91" s="694">
        <f t="shared" si="125"/>
        <v>-22.751060120552484</v>
      </c>
      <c r="V91" s="694">
        <f t="shared" si="125"/>
        <v>-23.869945624123922</v>
      </c>
      <c r="W91" s="694">
        <f t="shared" si="125"/>
        <v>-24.916629904570343</v>
      </c>
      <c r="X91" s="694">
        <f t="shared" si="125"/>
        <v>-25.993411549272803</v>
      </c>
      <c r="Y91" s="694">
        <f t="shared" si="125"/>
        <v>-26.821553273106957</v>
      </c>
      <c r="Z91" s="694">
        <f t="shared" si="125"/>
        <v>-27.295265498030076</v>
      </c>
      <c r="AA91" s="694">
        <f t="shared" si="125"/>
        <v>-27.721606500460886</v>
      </c>
      <c r="AB91" s="694">
        <f t="shared" si="125"/>
        <v>-28.201479191750909</v>
      </c>
      <c r="AC91" s="694">
        <f t="shared" si="125"/>
        <v>-28.450649614617582</v>
      </c>
      <c r="AD91" s="694">
        <f t="shared" si="125"/>
        <v>-28.761452205389645</v>
      </c>
      <c r="AE91" s="694">
        <f t="shared" si="125"/>
        <v>-29.041174537084501</v>
      </c>
      <c r="AF91" s="694">
        <f t="shared" si="125"/>
        <v>-29.389090424712151</v>
      </c>
      <c r="AG91" s="694">
        <f t="shared" si="125"/>
        <v>-29.519499724282699</v>
      </c>
      <c r="AH91" s="694">
        <f t="shared" si="125"/>
        <v>-29.723417304088251</v>
      </c>
      <c r="AI91" s="694">
        <f t="shared" si="125"/>
        <v>-29.906943125913248</v>
      </c>
      <c r="AJ91" s="694">
        <f t="shared" si="125"/>
        <v>-30.168282154658026</v>
      </c>
      <c r="AK91" s="694">
        <f t="shared" si="125"/>
        <v>-18.179643111296066</v>
      </c>
      <c r="AL91" s="694">
        <f t="shared" si="125"/>
        <v>0</v>
      </c>
      <c r="AM91" s="694">
        <f t="shared" si="125"/>
        <v>0</v>
      </c>
      <c r="AN91" s="694">
        <f t="shared" si="125"/>
        <v>0</v>
      </c>
      <c r="AO91" s="694">
        <f t="shared" si="125"/>
        <v>0</v>
      </c>
      <c r="AP91" s="694">
        <f t="shared" si="125"/>
        <v>0</v>
      </c>
      <c r="AQ91" s="694">
        <f t="shared" si="125"/>
        <v>0</v>
      </c>
      <c r="AR91" s="694">
        <f t="shared" si="125"/>
        <v>0</v>
      </c>
      <c r="AS91" s="694">
        <f t="shared" si="125"/>
        <v>0</v>
      </c>
      <c r="AT91" s="694">
        <f t="shared" si="125"/>
        <v>0</v>
      </c>
      <c r="AU91" s="694">
        <f t="shared" si="125"/>
        <v>0</v>
      </c>
      <c r="AV91" s="694">
        <f t="shared" si="125"/>
        <v>0</v>
      </c>
      <c r="AW91" s="694">
        <f t="shared" si="125"/>
        <v>0</v>
      </c>
      <c r="AX91" s="694">
        <f t="shared" si="125"/>
        <v>0</v>
      </c>
      <c r="AY91" s="694">
        <f t="shared" si="125"/>
        <v>0</v>
      </c>
      <c r="AZ91" s="694">
        <f t="shared" si="125"/>
        <v>0</v>
      </c>
      <c r="BA91" s="694">
        <f t="shared" si="125"/>
        <v>0</v>
      </c>
      <c r="BB91" s="694">
        <f t="shared" si="125"/>
        <v>0</v>
      </c>
      <c r="BC91" s="694">
        <f t="shared" si="125"/>
        <v>0</v>
      </c>
      <c r="BD91" s="694">
        <f t="shared" si="125"/>
        <v>0</v>
      </c>
      <c r="BE91" s="694">
        <f t="shared" si="125"/>
        <v>0</v>
      </c>
      <c r="BF91" s="694">
        <f t="shared" si="125"/>
        <v>0</v>
      </c>
      <c r="BG91" s="694">
        <f t="shared" si="125"/>
        <v>0</v>
      </c>
      <c r="BH91" s="694">
        <f t="shared" si="125"/>
        <v>0</v>
      </c>
      <c r="BI91" s="694">
        <f t="shared" si="125"/>
        <v>0</v>
      </c>
      <c r="BJ91" s="694">
        <f t="shared" si="125"/>
        <v>0</v>
      </c>
      <c r="BK91" s="694">
        <f t="shared" si="125"/>
        <v>0</v>
      </c>
      <c r="BL91" s="694">
        <f t="shared" si="125"/>
        <v>0</v>
      </c>
      <c r="BM91" s="694">
        <f t="shared" si="125"/>
        <v>0</v>
      </c>
      <c r="BN91" s="694">
        <f t="shared" si="125"/>
        <v>0</v>
      </c>
      <c r="BO91" s="694">
        <f t="shared" si="125"/>
        <v>0</v>
      </c>
      <c r="BP91" s="694">
        <f t="shared" si="125"/>
        <v>0</v>
      </c>
      <c r="BQ91" s="694">
        <f t="shared" si="125"/>
        <v>0</v>
      </c>
      <c r="BR91" s="694">
        <f t="shared" si="125"/>
        <v>0</v>
      </c>
      <c r="BS91" s="694">
        <f t="shared" si="125"/>
        <v>0</v>
      </c>
      <c r="BT91" s="694">
        <f t="shared" si="125"/>
        <v>0</v>
      </c>
      <c r="BU91" s="694">
        <f t="shared" si="125"/>
        <v>0</v>
      </c>
      <c r="BV91" s="694">
        <f t="shared" ref="BV91:CA91" si="126" xml:space="preserve"> -1 * BV90</f>
        <v>0</v>
      </c>
      <c r="BW91" s="694">
        <f t="shared" si="126"/>
        <v>0</v>
      </c>
      <c r="BX91" s="694">
        <f t="shared" si="126"/>
        <v>0</v>
      </c>
      <c r="BY91" s="694">
        <f t="shared" si="126"/>
        <v>0</v>
      </c>
      <c r="BZ91" s="694">
        <f t="shared" si="126"/>
        <v>0</v>
      </c>
      <c r="CA91" s="694">
        <f t="shared" si="126"/>
        <v>0</v>
      </c>
    </row>
    <row r="93" spans="1:79">
      <c r="A93" s="76"/>
      <c r="B93" s="1" t="s">
        <v>231</v>
      </c>
    </row>
    <row r="94" spans="1:79" s="372" customFormat="1">
      <c r="A94" s="321"/>
      <c r="B94" s="322"/>
      <c r="C94" s="331"/>
      <c r="D94" s="371"/>
      <c r="E94" s="372" t="s">
        <v>234</v>
      </c>
      <c r="G94" s="372" t="s">
        <v>560</v>
      </c>
      <c r="J94" s="372">
        <f xml:space="preserve"> I97</f>
        <v>0</v>
      </c>
      <c r="K94" s="372">
        <f t="shared" ref="K94:BV94" si="127" xml:space="preserve"> J97</f>
        <v>0</v>
      </c>
      <c r="L94" s="372">
        <f t="shared" si="127"/>
        <v>0</v>
      </c>
      <c r="M94" s="372">
        <f t="shared" si="127"/>
        <v>0</v>
      </c>
      <c r="N94" s="372">
        <f t="shared" si="127"/>
        <v>0</v>
      </c>
      <c r="O94" s="372">
        <f t="shared" si="127"/>
        <v>0</v>
      </c>
      <c r="P94" s="372">
        <f t="shared" si="127"/>
        <v>0</v>
      </c>
      <c r="Q94" s="372">
        <f t="shared" si="127"/>
        <v>0</v>
      </c>
      <c r="R94" s="372">
        <f t="shared" si="127"/>
        <v>0</v>
      </c>
      <c r="S94" s="372">
        <f t="shared" si="127"/>
        <v>0</v>
      </c>
      <c r="T94" s="372">
        <f t="shared" si="127"/>
        <v>0</v>
      </c>
      <c r="U94" s="372">
        <f t="shared" si="127"/>
        <v>0</v>
      </c>
      <c r="V94" s="372">
        <f t="shared" si="127"/>
        <v>0</v>
      </c>
      <c r="W94" s="372">
        <f t="shared" si="127"/>
        <v>0</v>
      </c>
      <c r="X94" s="372">
        <f t="shared" si="127"/>
        <v>0</v>
      </c>
      <c r="Y94" s="372">
        <f t="shared" si="127"/>
        <v>0</v>
      </c>
      <c r="Z94" s="372">
        <f t="shared" si="127"/>
        <v>0</v>
      </c>
      <c r="AA94" s="372">
        <f t="shared" si="127"/>
        <v>0</v>
      </c>
      <c r="AB94" s="372">
        <f t="shared" si="127"/>
        <v>0</v>
      </c>
      <c r="AC94" s="372">
        <f t="shared" si="127"/>
        <v>0</v>
      </c>
      <c r="AD94" s="372">
        <f t="shared" si="127"/>
        <v>0</v>
      </c>
      <c r="AE94" s="372">
        <f t="shared" si="127"/>
        <v>0</v>
      </c>
      <c r="AF94" s="372">
        <f t="shared" si="127"/>
        <v>0</v>
      </c>
      <c r="AG94" s="372">
        <f t="shared" si="127"/>
        <v>0</v>
      </c>
      <c r="AH94" s="372">
        <f t="shared" si="127"/>
        <v>0</v>
      </c>
      <c r="AI94" s="372">
        <f t="shared" si="127"/>
        <v>0</v>
      </c>
      <c r="AJ94" s="372">
        <f t="shared" si="127"/>
        <v>0</v>
      </c>
      <c r="AK94" s="372">
        <f t="shared" si="127"/>
        <v>0</v>
      </c>
      <c r="AL94" s="372">
        <f t="shared" si="127"/>
        <v>0</v>
      </c>
      <c r="AM94" s="372">
        <f t="shared" si="127"/>
        <v>0</v>
      </c>
      <c r="AN94" s="372">
        <f t="shared" si="127"/>
        <v>0</v>
      </c>
      <c r="AO94" s="372">
        <f t="shared" si="127"/>
        <v>0</v>
      </c>
      <c r="AP94" s="372">
        <f t="shared" si="127"/>
        <v>0</v>
      </c>
      <c r="AQ94" s="372">
        <f t="shared" si="127"/>
        <v>0</v>
      </c>
      <c r="AR94" s="372">
        <f t="shared" si="127"/>
        <v>0</v>
      </c>
      <c r="AS94" s="372">
        <f t="shared" si="127"/>
        <v>0</v>
      </c>
      <c r="AT94" s="372">
        <f t="shared" si="127"/>
        <v>0</v>
      </c>
      <c r="AU94" s="372">
        <f t="shared" si="127"/>
        <v>0</v>
      </c>
      <c r="AV94" s="372">
        <f t="shared" si="127"/>
        <v>0</v>
      </c>
      <c r="AW94" s="372">
        <f t="shared" si="127"/>
        <v>0</v>
      </c>
      <c r="AX94" s="372">
        <f t="shared" si="127"/>
        <v>0</v>
      </c>
      <c r="AY94" s="372">
        <f t="shared" si="127"/>
        <v>0</v>
      </c>
      <c r="AZ94" s="372">
        <f t="shared" si="127"/>
        <v>0</v>
      </c>
      <c r="BA94" s="372">
        <f t="shared" si="127"/>
        <v>0</v>
      </c>
      <c r="BB94" s="372">
        <f t="shared" si="127"/>
        <v>0</v>
      </c>
      <c r="BC94" s="372">
        <f t="shared" si="127"/>
        <v>0</v>
      </c>
      <c r="BD94" s="372">
        <f t="shared" si="127"/>
        <v>0</v>
      </c>
      <c r="BE94" s="372">
        <f t="shared" si="127"/>
        <v>0</v>
      </c>
      <c r="BF94" s="372">
        <f t="shared" si="127"/>
        <v>0</v>
      </c>
      <c r="BG94" s="372">
        <f t="shared" si="127"/>
        <v>0</v>
      </c>
      <c r="BH94" s="372">
        <f t="shared" si="127"/>
        <v>0</v>
      </c>
      <c r="BI94" s="372">
        <f t="shared" si="127"/>
        <v>0</v>
      </c>
      <c r="BJ94" s="372">
        <f t="shared" si="127"/>
        <v>0</v>
      </c>
      <c r="BK94" s="372">
        <f t="shared" si="127"/>
        <v>0</v>
      </c>
      <c r="BL94" s="372">
        <f t="shared" si="127"/>
        <v>0</v>
      </c>
      <c r="BM94" s="372">
        <f t="shared" si="127"/>
        <v>0</v>
      </c>
      <c r="BN94" s="372">
        <f t="shared" si="127"/>
        <v>0</v>
      </c>
      <c r="BO94" s="372">
        <f t="shared" si="127"/>
        <v>0</v>
      </c>
      <c r="BP94" s="372">
        <f t="shared" si="127"/>
        <v>0</v>
      </c>
      <c r="BQ94" s="372">
        <f t="shared" si="127"/>
        <v>0</v>
      </c>
      <c r="BR94" s="372">
        <f t="shared" si="127"/>
        <v>0</v>
      </c>
      <c r="BS94" s="372">
        <f t="shared" si="127"/>
        <v>0</v>
      </c>
      <c r="BT94" s="372">
        <f t="shared" si="127"/>
        <v>0</v>
      </c>
      <c r="BU94" s="372">
        <f t="shared" si="127"/>
        <v>0</v>
      </c>
      <c r="BV94" s="372">
        <f t="shared" si="127"/>
        <v>0</v>
      </c>
      <c r="BW94" s="372">
        <f xml:space="preserve"> BV97</f>
        <v>0</v>
      </c>
      <c r="BX94" s="372">
        <f xml:space="preserve"> BW97</f>
        <v>0</v>
      </c>
      <c r="BY94" s="372">
        <f xml:space="preserve"> BX97</f>
        <v>0</v>
      </c>
      <c r="BZ94" s="372">
        <f xml:space="preserve"> BY97</f>
        <v>0</v>
      </c>
      <c r="CA94" s="372">
        <f xml:space="preserve"> BZ97</f>
        <v>0</v>
      </c>
    </row>
    <row r="95" spans="1:79" s="8" customFormat="1">
      <c r="A95" s="5"/>
      <c r="B95" s="45"/>
      <c r="C95" s="54"/>
      <c r="D95" s="7" t="s">
        <v>21</v>
      </c>
      <c r="E95" s="383" t="str">
        <f t="shared" ref="E95:AJ95" si="128" xml:space="preserve"> E$73</f>
        <v>Tax due POS</v>
      </c>
      <c r="F95" s="383">
        <f t="shared" si="128"/>
        <v>0</v>
      </c>
      <c r="G95" s="383" t="str">
        <f t="shared" si="128"/>
        <v>£ MM</v>
      </c>
      <c r="H95" s="383">
        <f t="shared" si="128"/>
        <v>521.49390548973963</v>
      </c>
      <c r="I95" s="383">
        <f t="shared" si="128"/>
        <v>0</v>
      </c>
      <c r="J95" s="383">
        <f t="shared" si="128"/>
        <v>0</v>
      </c>
      <c r="K95" s="383">
        <f t="shared" si="128"/>
        <v>0</v>
      </c>
      <c r="L95" s="383">
        <f t="shared" si="128"/>
        <v>0</v>
      </c>
      <c r="M95" s="383">
        <f t="shared" si="128"/>
        <v>0</v>
      </c>
      <c r="N95" s="383">
        <f t="shared" si="128"/>
        <v>0</v>
      </c>
      <c r="O95" s="383">
        <f t="shared" si="128"/>
        <v>0</v>
      </c>
      <c r="P95" s="383">
        <f t="shared" si="128"/>
        <v>0</v>
      </c>
      <c r="Q95" s="383">
        <f t="shared" si="128"/>
        <v>0</v>
      </c>
      <c r="R95" s="383">
        <f t="shared" si="128"/>
        <v>18.876416782754866</v>
      </c>
      <c r="S95" s="383">
        <f t="shared" si="128"/>
        <v>20.263704638409635</v>
      </c>
      <c r="T95" s="383">
        <f t="shared" si="128"/>
        <v>21.642680204664565</v>
      </c>
      <c r="U95" s="383">
        <f t="shared" si="128"/>
        <v>22.751060120552484</v>
      </c>
      <c r="V95" s="383">
        <f t="shared" si="128"/>
        <v>23.869945624123922</v>
      </c>
      <c r="W95" s="383">
        <f t="shared" si="128"/>
        <v>24.916629904570343</v>
      </c>
      <c r="X95" s="383">
        <f t="shared" si="128"/>
        <v>25.993411549272803</v>
      </c>
      <c r="Y95" s="383">
        <f t="shared" si="128"/>
        <v>26.821553273106957</v>
      </c>
      <c r="Z95" s="383">
        <f t="shared" si="128"/>
        <v>27.295265498030076</v>
      </c>
      <c r="AA95" s="383">
        <f t="shared" si="128"/>
        <v>27.721606500460886</v>
      </c>
      <c r="AB95" s="383">
        <f t="shared" si="128"/>
        <v>28.201479191750909</v>
      </c>
      <c r="AC95" s="383">
        <f t="shared" si="128"/>
        <v>28.450649614617582</v>
      </c>
      <c r="AD95" s="383">
        <f t="shared" si="128"/>
        <v>28.761452205389645</v>
      </c>
      <c r="AE95" s="383">
        <f t="shared" si="128"/>
        <v>29.041174537084501</v>
      </c>
      <c r="AF95" s="383">
        <f t="shared" si="128"/>
        <v>29.389090424712151</v>
      </c>
      <c r="AG95" s="383">
        <f t="shared" si="128"/>
        <v>29.519499724282699</v>
      </c>
      <c r="AH95" s="383">
        <f t="shared" si="128"/>
        <v>29.723417304088251</v>
      </c>
      <c r="AI95" s="383">
        <f t="shared" si="128"/>
        <v>29.906943125913248</v>
      </c>
      <c r="AJ95" s="383">
        <f t="shared" si="128"/>
        <v>30.168282154658026</v>
      </c>
      <c r="AK95" s="383">
        <f t="shared" ref="AK95:BP95" si="129" xml:space="preserve"> AK$73</f>
        <v>18.179643111296066</v>
      </c>
      <c r="AL95" s="383">
        <f t="shared" si="129"/>
        <v>0</v>
      </c>
      <c r="AM95" s="383">
        <f t="shared" si="129"/>
        <v>0</v>
      </c>
      <c r="AN95" s="383">
        <f t="shared" si="129"/>
        <v>0</v>
      </c>
      <c r="AO95" s="383">
        <f t="shared" si="129"/>
        <v>0</v>
      </c>
      <c r="AP95" s="383">
        <f t="shared" si="129"/>
        <v>0</v>
      </c>
      <c r="AQ95" s="383">
        <f t="shared" si="129"/>
        <v>0</v>
      </c>
      <c r="AR95" s="383">
        <f t="shared" si="129"/>
        <v>0</v>
      </c>
      <c r="AS95" s="383">
        <f t="shared" si="129"/>
        <v>0</v>
      </c>
      <c r="AT95" s="383">
        <f t="shared" si="129"/>
        <v>0</v>
      </c>
      <c r="AU95" s="383">
        <f t="shared" si="129"/>
        <v>0</v>
      </c>
      <c r="AV95" s="383">
        <f t="shared" si="129"/>
        <v>0</v>
      </c>
      <c r="AW95" s="383">
        <f t="shared" si="129"/>
        <v>0</v>
      </c>
      <c r="AX95" s="383">
        <f t="shared" si="129"/>
        <v>0</v>
      </c>
      <c r="AY95" s="383">
        <f t="shared" si="129"/>
        <v>0</v>
      </c>
      <c r="AZ95" s="383">
        <f t="shared" si="129"/>
        <v>0</v>
      </c>
      <c r="BA95" s="383">
        <f t="shared" si="129"/>
        <v>0</v>
      </c>
      <c r="BB95" s="383">
        <f t="shared" si="129"/>
        <v>0</v>
      </c>
      <c r="BC95" s="383">
        <f t="shared" si="129"/>
        <v>0</v>
      </c>
      <c r="BD95" s="383">
        <f t="shared" si="129"/>
        <v>0</v>
      </c>
      <c r="BE95" s="383">
        <f t="shared" si="129"/>
        <v>0</v>
      </c>
      <c r="BF95" s="383">
        <f t="shared" si="129"/>
        <v>0</v>
      </c>
      <c r="BG95" s="383">
        <f t="shared" si="129"/>
        <v>0</v>
      </c>
      <c r="BH95" s="383">
        <f t="shared" si="129"/>
        <v>0</v>
      </c>
      <c r="BI95" s="383">
        <f t="shared" si="129"/>
        <v>0</v>
      </c>
      <c r="BJ95" s="383">
        <f t="shared" si="129"/>
        <v>0</v>
      </c>
      <c r="BK95" s="383">
        <f t="shared" si="129"/>
        <v>0</v>
      </c>
      <c r="BL95" s="383">
        <f t="shared" si="129"/>
        <v>0</v>
      </c>
      <c r="BM95" s="383">
        <f t="shared" si="129"/>
        <v>0</v>
      </c>
      <c r="BN95" s="383">
        <f t="shared" si="129"/>
        <v>0</v>
      </c>
      <c r="BO95" s="383">
        <f t="shared" si="129"/>
        <v>0</v>
      </c>
      <c r="BP95" s="383">
        <f t="shared" si="129"/>
        <v>0</v>
      </c>
      <c r="BQ95" s="383">
        <f t="shared" ref="BQ95:CA95" si="130" xml:space="preserve"> BQ$73</f>
        <v>0</v>
      </c>
      <c r="BR95" s="383">
        <f t="shared" si="130"/>
        <v>0</v>
      </c>
      <c r="BS95" s="383">
        <f t="shared" si="130"/>
        <v>0</v>
      </c>
      <c r="BT95" s="383">
        <f t="shared" si="130"/>
        <v>0</v>
      </c>
      <c r="BU95" s="383">
        <f t="shared" si="130"/>
        <v>0</v>
      </c>
      <c r="BV95" s="383">
        <f t="shared" si="130"/>
        <v>0</v>
      </c>
      <c r="BW95" s="383">
        <f t="shared" si="130"/>
        <v>0</v>
      </c>
      <c r="BX95" s="383">
        <f t="shared" si="130"/>
        <v>0</v>
      </c>
      <c r="BY95" s="383">
        <f t="shared" si="130"/>
        <v>0</v>
      </c>
      <c r="BZ95" s="383">
        <f t="shared" si="130"/>
        <v>0</v>
      </c>
      <c r="CA95" s="383">
        <f t="shared" si="130"/>
        <v>0</v>
      </c>
    </row>
    <row r="96" spans="1:79" s="8" customFormat="1">
      <c r="A96" s="5"/>
      <c r="B96" s="45"/>
      <c r="C96" s="54"/>
      <c r="D96" s="7" t="s">
        <v>108</v>
      </c>
      <c r="E96" s="325" t="str">
        <f t="shared" ref="E96:AJ96" si="131" xml:space="preserve"> E$90</f>
        <v>Tax paid POS</v>
      </c>
      <c r="F96" s="325">
        <f t="shared" si="131"/>
        <v>0</v>
      </c>
      <c r="G96" s="325" t="str">
        <f t="shared" si="131"/>
        <v>£ MM</v>
      </c>
      <c r="H96" s="325">
        <f t="shared" si="131"/>
        <v>521.49390548973963</v>
      </c>
      <c r="I96" s="325">
        <f t="shared" si="131"/>
        <v>0</v>
      </c>
      <c r="J96" s="325">
        <f t="shared" si="131"/>
        <v>0</v>
      </c>
      <c r="K96" s="325">
        <f t="shared" si="131"/>
        <v>0</v>
      </c>
      <c r="L96" s="325">
        <f t="shared" si="131"/>
        <v>0</v>
      </c>
      <c r="M96" s="325">
        <f t="shared" si="131"/>
        <v>0</v>
      </c>
      <c r="N96" s="325">
        <f t="shared" si="131"/>
        <v>0</v>
      </c>
      <c r="O96" s="325">
        <f t="shared" si="131"/>
        <v>0</v>
      </c>
      <c r="P96" s="325">
        <f t="shared" si="131"/>
        <v>0</v>
      </c>
      <c r="Q96" s="325">
        <f t="shared" si="131"/>
        <v>0</v>
      </c>
      <c r="R96" s="325">
        <f t="shared" si="131"/>
        <v>18.876416782754866</v>
      </c>
      <c r="S96" s="325">
        <f t="shared" si="131"/>
        <v>20.263704638409635</v>
      </c>
      <c r="T96" s="325">
        <f t="shared" si="131"/>
        <v>21.642680204664565</v>
      </c>
      <c r="U96" s="325">
        <f t="shared" si="131"/>
        <v>22.751060120552484</v>
      </c>
      <c r="V96" s="325">
        <f t="shared" si="131"/>
        <v>23.869945624123922</v>
      </c>
      <c r="W96" s="325">
        <f t="shared" si="131"/>
        <v>24.916629904570343</v>
      </c>
      <c r="X96" s="325">
        <f t="shared" si="131"/>
        <v>25.993411549272803</v>
      </c>
      <c r="Y96" s="325">
        <f t="shared" si="131"/>
        <v>26.821553273106957</v>
      </c>
      <c r="Z96" s="325">
        <f t="shared" si="131"/>
        <v>27.295265498030076</v>
      </c>
      <c r="AA96" s="325">
        <f t="shared" si="131"/>
        <v>27.721606500460886</v>
      </c>
      <c r="AB96" s="325">
        <f t="shared" si="131"/>
        <v>28.201479191750909</v>
      </c>
      <c r="AC96" s="325">
        <f t="shared" si="131"/>
        <v>28.450649614617582</v>
      </c>
      <c r="AD96" s="325">
        <f t="shared" si="131"/>
        <v>28.761452205389645</v>
      </c>
      <c r="AE96" s="325">
        <f t="shared" si="131"/>
        <v>29.041174537084501</v>
      </c>
      <c r="AF96" s="325">
        <f t="shared" si="131"/>
        <v>29.389090424712151</v>
      </c>
      <c r="AG96" s="325">
        <f t="shared" si="131"/>
        <v>29.519499724282699</v>
      </c>
      <c r="AH96" s="325">
        <f t="shared" si="131"/>
        <v>29.723417304088251</v>
      </c>
      <c r="AI96" s="325">
        <f t="shared" si="131"/>
        <v>29.906943125913248</v>
      </c>
      <c r="AJ96" s="325">
        <f t="shared" si="131"/>
        <v>30.168282154658026</v>
      </c>
      <c r="AK96" s="325">
        <f t="shared" ref="AK96:BP96" si="132" xml:space="preserve"> AK$90</f>
        <v>18.179643111296066</v>
      </c>
      <c r="AL96" s="325">
        <f t="shared" si="132"/>
        <v>0</v>
      </c>
      <c r="AM96" s="325">
        <f t="shared" si="132"/>
        <v>0</v>
      </c>
      <c r="AN96" s="325">
        <f t="shared" si="132"/>
        <v>0</v>
      </c>
      <c r="AO96" s="325">
        <f t="shared" si="132"/>
        <v>0</v>
      </c>
      <c r="AP96" s="325">
        <f t="shared" si="132"/>
        <v>0</v>
      </c>
      <c r="AQ96" s="325">
        <f t="shared" si="132"/>
        <v>0</v>
      </c>
      <c r="AR96" s="325">
        <f t="shared" si="132"/>
        <v>0</v>
      </c>
      <c r="AS96" s="325">
        <f t="shared" si="132"/>
        <v>0</v>
      </c>
      <c r="AT96" s="325">
        <f t="shared" si="132"/>
        <v>0</v>
      </c>
      <c r="AU96" s="325">
        <f t="shared" si="132"/>
        <v>0</v>
      </c>
      <c r="AV96" s="325">
        <f t="shared" si="132"/>
        <v>0</v>
      </c>
      <c r="AW96" s="325">
        <f t="shared" si="132"/>
        <v>0</v>
      </c>
      <c r="AX96" s="325">
        <f t="shared" si="132"/>
        <v>0</v>
      </c>
      <c r="AY96" s="325">
        <f t="shared" si="132"/>
        <v>0</v>
      </c>
      <c r="AZ96" s="325">
        <f t="shared" si="132"/>
        <v>0</v>
      </c>
      <c r="BA96" s="325">
        <f t="shared" si="132"/>
        <v>0</v>
      </c>
      <c r="BB96" s="325">
        <f t="shared" si="132"/>
        <v>0</v>
      </c>
      <c r="BC96" s="325">
        <f t="shared" si="132"/>
        <v>0</v>
      </c>
      <c r="BD96" s="325">
        <f t="shared" si="132"/>
        <v>0</v>
      </c>
      <c r="BE96" s="325">
        <f t="shared" si="132"/>
        <v>0</v>
      </c>
      <c r="BF96" s="325">
        <f t="shared" si="132"/>
        <v>0</v>
      </c>
      <c r="BG96" s="325">
        <f t="shared" si="132"/>
        <v>0</v>
      </c>
      <c r="BH96" s="325">
        <f t="shared" si="132"/>
        <v>0</v>
      </c>
      <c r="BI96" s="325">
        <f t="shared" si="132"/>
        <v>0</v>
      </c>
      <c r="BJ96" s="325">
        <f t="shared" si="132"/>
        <v>0</v>
      </c>
      <c r="BK96" s="325">
        <f t="shared" si="132"/>
        <v>0</v>
      </c>
      <c r="BL96" s="325">
        <f t="shared" si="132"/>
        <v>0</v>
      </c>
      <c r="BM96" s="325">
        <f t="shared" si="132"/>
        <v>0</v>
      </c>
      <c r="BN96" s="325">
        <f t="shared" si="132"/>
        <v>0</v>
      </c>
      <c r="BO96" s="325">
        <f t="shared" si="132"/>
        <v>0</v>
      </c>
      <c r="BP96" s="325">
        <f t="shared" si="132"/>
        <v>0</v>
      </c>
      <c r="BQ96" s="325">
        <f t="shared" ref="BQ96:CA96" si="133" xml:space="preserve"> BQ$90</f>
        <v>0</v>
      </c>
      <c r="BR96" s="325">
        <f t="shared" si="133"/>
        <v>0</v>
      </c>
      <c r="BS96" s="325">
        <f t="shared" si="133"/>
        <v>0</v>
      </c>
      <c r="BT96" s="325">
        <f t="shared" si="133"/>
        <v>0</v>
      </c>
      <c r="BU96" s="325">
        <f t="shared" si="133"/>
        <v>0</v>
      </c>
      <c r="BV96" s="325">
        <f t="shared" si="133"/>
        <v>0</v>
      </c>
      <c r="BW96" s="325">
        <f t="shared" si="133"/>
        <v>0</v>
      </c>
      <c r="BX96" s="325">
        <f t="shared" si="133"/>
        <v>0</v>
      </c>
      <c r="BY96" s="325">
        <f t="shared" si="133"/>
        <v>0</v>
      </c>
      <c r="BZ96" s="325">
        <f t="shared" si="133"/>
        <v>0</v>
      </c>
      <c r="CA96" s="325">
        <f t="shared" si="133"/>
        <v>0</v>
      </c>
    </row>
    <row r="97" spans="1:79" s="750" customFormat="1">
      <c r="A97" s="747"/>
      <c r="B97" s="748"/>
      <c r="C97" s="749"/>
      <c r="D97" s="742"/>
      <c r="E97" s="750" t="s">
        <v>235</v>
      </c>
      <c r="F97" s="750" t="s">
        <v>157</v>
      </c>
      <c r="G97" s="750" t="s">
        <v>560</v>
      </c>
      <c r="I97" s="751"/>
      <c r="J97" s="750">
        <f xml:space="preserve"> J94 + J95 - J96</f>
        <v>0</v>
      </c>
      <c r="K97" s="750">
        <f t="shared" ref="K97:BV97" si="134" xml:space="preserve"> K94 + K95 - K96</f>
        <v>0</v>
      </c>
      <c r="L97" s="750">
        <f t="shared" si="134"/>
        <v>0</v>
      </c>
      <c r="M97" s="750">
        <f t="shared" si="134"/>
        <v>0</v>
      </c>
      <c r="N97" s="750">
        <f t="shared" si="134"/>
        <v>0</v>
      </c>
      <c r="O97" s="750">
        <f t="shared" si="134"/>
        <v>0</v>
      </c>
      <c r="P97" s="750">
        <f t="shared" si="134"/>
        <v>0</v>
      </c>
      <c r="Q97" s="750">
        <f t="shared" si="134"/>
        <v>0</v>
      </c>
      <c r="R97" s="750">
        <f t="shared" si="134"/>
        <v>0</v>
      </c>
      <c r="S97" s="750">
        <f t="shared" si="134"/>
        <v>0</v>
      </c>
      <c r="T97" s="750">
        <f t="shared" si="134"/>
        <v>0</v>
      </c>
      <c r="U97" s="750">
        <f t="shared" si="134"/>
        <v>0</v>
      </c>
      <c r="V97" s="750">
        <f t="shared" si="134"/>
        <v>0</v>
      </c>
      <c r="W97" s="750">
        <f t="shared" si="134"/>
        <v>0</v>
      </c>
      <c r="X97" s="750">
        <f t="shared" si="134"/>
        <v>0</v>
      </c>
      <c r="Y97" s="750">
        <f t="shared" si="134"/>
        <v>0</v>
      </c>
      <c r="Z97" s="750">
        <f t="shared" si="134"/>
        <v>0</v>
      </c>
      <c r="AA97" s="750">
        <f t="shared" si="134"/>
        <v>0</v>
      </c>
      <c r="AB97" s="750">
        <f t="shared" si="134"/>
        <v>0</v>
      </c>
      <c r="AC97" s="750">
        <f t="shared" si="134"/>
        <v>0</v>
      </c>
      <c r="AD97" s="750">
        <f t="shared" si="134"/>
        <v>0</v>
      </c>
      <c r="AE97" s="750">
        <f t="shared" si="134"/>
        <v>0</v>
      </c>
      <c r="AF97" s="750">
        <f t="shared" si="134"/>
        <v>0</v>
      </c>
      <c r="AG97" s="750">
        <f t="shared" si="134"/>
        <v>0</v>
      </c>
      <c r="AH97" s="750">
        <f t="shared" si="134"/>
        <v>0</v>
      </c>
      <c r="AI97" s="750">
        <f t="shared" si="134"/>
        <v>0</v>
      </c>
      <c r="AJ97" s="750">
        <f t="shared" si="134"/>
        <v>0</v>
      </c>
      <c r="AK97" s="750">
        <f t="shared" si="134"/>
        <v>0</v>
      </c>
      <c r="AL97" s="750">
        <f t="shared" si="134"/>
        <v>0</v>
      </c>
      <c r="AM97" s="750">
        <f t="shared" si="134"/>
        <v>0</v>
      </c>
      <c r="AN97" s="750">
        <f t="shared" si="134"/>
        <v>0</v>
      </c>
      <c r="AO97" s="750">
        <f t="shared" si="134"/>
        <v>0</v>
      </c>
      <c r="AP97" s="750">
        <f t="shared" si="134"/>
        <v>0</v>
      </c>
      <c r="AQ97" s="750">
        <f t="shared" si="134"/>
        <v>0</v>
      </c>
      <c r="AR97" s="750">
        <f t="shared" si="134"/>
        <v>0</v>
      </c>
      <c r="AS97" s="750">
        <f t="shared" si="134"/>
        <v>0</v>
      </c>
      <c r="AT97" s="750">
        <f t="shared" si="134"/>
        <v>0</v>
      </c>
      <c r="AU97" s="750">
        <f t="shared" si="134"/>
        <v>0</v>
      </c>
      <c r="AV97" s="750">
        <f t="shared" si="134"/>
        <v>0</v>
      </c>
      <c r="AW97" s="750">
        <f t="shared" si="134"/>
        <v>0</v>
      </c>
      <c r="AX97" s="750">
        <f t="shared" si="134"/>
        <v>0</v>
      </c>
      <c r="AY97" s="750">
        <f t="shared" si="134"/>
        <v>0</v>
      </c>
      <c r="AZ97" s="750">
        <f t="shared" si="134"/>
        <v>0</v>
      </c>
      <c r="BA97" s="750">
        <f t="shared" si="134"/>
        <v>0</v>
      </c>
      <c r="BB97" s="750">
        <f t="shared" si="134"/>
        <v>0</v>
      </c>
      <c r="BC97" s="750">
        <f t="shared" si="134"/>
        <v>0</v>
      </c>
      <c r="BD97" s="750">
        <f t="shared" si="134"/>
        <v>0</v>
      </c>
      <c r="BE97" s="750">
        <f t="shared" si="134"/>
        <v>0</v>
      </c>
      <c r="BF97" s="750">
        <f t="shared" si="134"/>
        <v>0</v>
      </c>
      <c r="BG97" s="750">
        <f t="shared" si="134"/>
        <v>0</v>
      </c>
      <c r="BH97" s="750">
        <f t="shared" si="134"/>
        <v>0</v>
      </c>
      <c r="BI97" s="750">
        <f t="shared" si="134"/>
        <v>0</v>
      </c>
      <c r="BJ97" s="750">
        <f t="shared" si="134"/>
        <v>0</v>
      </c>
      <c r="BK97" s="750">
        <f t="shared" si="134"/>
        <v>0</v>
      </c>
      <c r="BL97" s="750">
        <f t="shared" si="134"/>
        <v>0</v>
      </c>
      <c r="BM97" s="750">
        <f t="shared" si="134"/>
        <v>0</v>
      </c>
      <c r="BN97" s="750">
        <f t="shared" si="134"/>
        <v>0</v>
      </c>
      <c r="BO97" s="750">
        <f t="shared" si="134"/>
        <v>0</v>
      </c>
      <c r="BP97" s="750">
        <f t="shared" si="134"/>
        <v>0</v>
      </c>
      <c r="BQ97" s="750">
        <f t="shared" si="134"/>
        <v>0</v>
      </c>
      <c r="BR97" s="750">
        <f t="shared" si="134"/>
        <v>0</v>
      </c>
      <c r="BS97" s="750">
        <f t="shared" si="134"/>
        <v>0</v>
      </c>
      <c r="BT97" s="750">
        <f t="shared" si="134"/>
        <v>0</v>
      </c>
      <c r="BU97" s="750">
        <f t="shared" si="134"/>
        <v>0</v>
      </c>
      <c r="BV97" s="750">
        <f t="shared" si="134"/>
        <v>0</v>
      </c>
      <c r="BW97" s="750">
        <f xml:space="preserve"> BW94 + BW95 - BW96</f>
        <v>0</v>
      </c>
      <c r="BX97" s="750">
        <f xml:space="preserve"> BX94 + BX95 - BX96</f>
        <v>0</v>
      </c>
      <c r="BY97" s="750">
        <f xml:space="preserve"> BY94 + BY95 - BY96</f>
        <v>0</v>
      </c>
      <c r="BZ97" s="750">
        <f xml:space="preserve"> BZ94 + BZ95 - BZ96</f>
        <v>0</v>
      </c>
      <c r="CA97" s="750">
        <f xml:space="preserve"> CA94 + CA95 - CA96</f>
        <v>0</v>
      </c>
    </row>
    <row r="99" spans="1:79">
      <c r="B99" s="1" t="s">
        <v>159</v>
      </c>
    </row>
    <row r="100" spans="1:79">
      <c r="E100" s="267" t="str">
        <f t="shared" ref="E100:AJ100" si="135" xml:space="preserve"> E$97</f>
        <v>Tax balance</v>
      </c>
      <c r="F100" s="267" t="str">
        <f t="shared" si="135"/>
        <v>BS</v>
      </c>
      <c r="G100" s="267" t="str">
        <f t="shared" si="135"/>
        <v>£ MM</v>
      </c>
      <c r="H100" s="267">
        <f t="shared" si="135"/>
        <v>0</v>
      </c>
      <c r="I100" s="267">
        <f t="shared" si="135"/>
        <v>0</v>
      </c>
      <c r="J100" s="267">
        <f t="shared" si="135"/>
        <v>0</v>
      </c>
      <c r="K100" s="267">
        <f t="shared" si="135"/>
        <v>0</v>
      </c>
      <c r="L100" s="267">
        <f t="shared" si="135"/>
        <v>0</v>
      </c>
      <c r="M100" s="267">
        <f t="shared" si="135"/>
        <v>0</v>
      </c>
      <c r="N100" s="267">
        <f t="shared" si="135"/>
        <v>0</v>
      </c>
      <c r="O100" s="267">
        <f t="shared" si="135"/>
        <v>0</v>
      </c>
      <c r="P100" s="267">
        <f t="shared" si="135"/>
        <v>0</v>
      </c>
      <c r="Q100" s="267">
        <f t="shared" si="135"/>
        <v>0</v>
      </c>
      <c r="R100" s="267">
        <f t="shared" si="135"/>
        <v>0</v>
      </c>
      <c r="S100" s="267">
        <f t="shared" si="135"/>
        <v>0</v>
      </c>
      <c r="T100" s="267">
        <f t="shared" si="135"/>
        <v>0</v>
      </c>
      <c r="U100" s="267">
        <f t="shared" si="135"/>
        <v>0</v>
      </c>
      <c r="V100" s="267">
        <f t="shared" si="135"/>
        <v>0</v>
      </c>
      <c r="W100" s="267">
        <f t="shared" si="135"/>
        <v>0</v>
      </c>
      <c r="X100" s="267">
        <f t="shared" si="135"/>
        <v>0</v>
      </c>
      <c r="Y100" s="267">
        <f t="shared" si="135"/>
        <v>0</v>
      </c>
      <c r="Z100" s="267">
        <f t="shared" si="135"/>
        <v>0</v>
      </c>
      <c r="AA100" s="267">
        <f t="shared" si="135"/>
        <v>0</v>
      </c>
      <c r="AB100" s="267">
        <f t="shared" si="135"/>
        <v>0</v>
      </c>
      <c r="AC100" s="267">
        <f t="shared" si="135"/>
        <v>0</v>
      </c>
      <c r="AD100" s="267">
        <f t="shared" si="135"/>
        <v>0</v>
      </c>
      <c r="AE100" s="267">
        <f t="shared" si="135"/>
        <v>0</v>
      </c>
      <c r="AF100" s="267">
        <f t="shared" si="135"/>
        <v>0</v>
      </c>
      <c r="AG100" s="267">
        <f t="shared" si="135"/>
        <v>0</v>
      </c>
      <c r="AH100" s="267">
        <f t="shared" si="135"/>
        <v>0</v>
      </c>
      <c r="AI100" s="267">
        <f t="shared" si="135"/>
        <v>0</v>
      </c>
      <c r="AJ100" s="267">
        <f t="shared" si="135"/>
        <v>0</v>
      </c>
      <c r="AK100" s="267">
        <f t="shared" ref="AK100:BP100" si="136" xml:space="preserve"> AK$97</f>
        <v>0</v>
      </c>
      <c r="AL100" s="267">
        <f t="shared" si="136"/>
        <v>0</v>
      </c>
      <c r="AM100" s="267">
        <f t="shared" si="136"/>
        <v>0</v>
      </c>
      <c r="AN100" s="267">
        <f t="shared" si="136"/>
        <v>0</v>
      </c>
      <c r="AO100" s="267">
        <f t="shared" si="136"/>
        <v>0</v>
      </c>
      <c r="AP100" s="267">
        <f t="shared" si="136"/>
        <v>0</v>
      </c>
      <c r="AQ100" s="267">
        <f t="shared" si="136"/>
        <v>0</v>
      </c>
      <c r="AR100" s="267">
        <f t="shared" si="136"/>
        <v>0</v>
      </c>
      <c r="AS100" s="267">
        <f t="shared" si="136"/>
        <v>0</v>
      </c>
      <c r="AT100" s="267">
        <f t="shared" si="136"/>
        <v>0</v>
      </c>
      <c r="AU100" s="267">
        <f t="shared" si="136"/>
        <v>0</v>
      </c>
      <c r="AV100" s="267">
        <f t="shared" si="136"/>
        <v>0</v>
      </c>
      <c r="AW100" s="267">
        <f t="shared" si="136"/>
        <v>0</v>
      </c>
      <c r="AX100" s="267">
        <f t="shared" si="136"/>
        <v>0</v>
      </c>
      <c r="AY100" s="267">
        <f t="shared" si="136"/>
        <v>0</v>
      </c>
      <c r="AZ100" s="267">
        <f t="shared" si="136"/>
        <v>0</v>
      </c>
      <c r="BA100" s="267">
        <f t="shared" si="136"/>
        <v>0</v>
      </c>
      <c r="BB100" s="267">
        <f t="shared" si="136"/>
        <v>0</v>
      </c>
      <c r="BC100" s="267">
        <f t="shared" si="136"/>
        <v>0</v>
      </c>
      <c r="BD100" s="267">
        <f t="shared" si="136"/>
        <v>0</v>
      </c>
      <c r="BE100" s="267">
        <f t="shared" si="136"/>
        <v>0</v>
      </c>
      <c r="BF100" s="267">
        <f t="shared" si="136"/>
        <v>0</v>
      </c>
      <c r="BG100" s="267">
        <f t="shared" si="136"/>
        <v>0</v>
      </c>
      <c r="BH100" s="267">
        <f t="shared" si="136"/>
        <v>0</v>
      </c>
      <c r="BI100" s="267">
        <f t="shared" si="136"/>
        <v>0</v>
      </c>
      <c r="BJ100" s="267">
        <f t="shared" si="136"/>
        <v>0</v>
      </c>
      <c r="BK100" s="267">
        <f t="shared" si="136"/>
        <v>0</v>
      </c>
      <c r="BL100" s="267">
        <f t="shared" si="136"/>
        <v>0</v>
      </c>
      <c r="BM100" s="267">
        <f t="shared" si="136"/>
        <v>0</v>
      </c>
      <c r="BN100" s="267">
        <f t="shared" si="136"/>
        <v>0</v>
      </c>
      <c r="BO100" s="267">
        <f t="shared" si="136"/>
        <v>0</v>
      </c>
      <c r="BP100" s="267">
        <f t="shared" si="136"/>
        <v>0</v>
      </c>
      <c r="BQ100" s="267">
        <f t="shared" ref="BQ100:CA100" si="137" xml:space="preserve"> BQ$97</f>
        <v>0</v>
      </c>
      <c r="BR100" s="267">
        <f t="shared" si="137"/>
        <v>0</v>
      </c>
      <c r="BS100" s="267">
        <f t="shared" si="137"/>
        <v>0</v>
      </c>
      <c r="BT100" s="267">
        <f t="shared" si="137"/>
        <v>0</v>
      </c>
      <c r="BU100" s="267">
        <f t="shared" si="137"/>
        <v>0</v>
      </c>
      <c r="BV100" s="267">
        <f t="shared" si="137"/>
        <v>0</v>
      </c>
      <c r="BW100" s="267">
        <f t="shared" si="137"/>
        <v>0</v>
      </c>
      <c r="BX100" s="267">
        <f t="shared" si="137"/>
        <v>0</v>
      </c>
      <c r="BY100" s="267">
        <f t="shared" si="137"/>
        <v>0</v>
      </c>
      <c r="BZ100" s="267">
        <f t="shared" si="137"/>
        <v>0</v>
      </c>
      <c r="CA100" s="267">
        <f t="shared" si="137"/>
        <v>0</v>
      </c>
    </row>
    <row r="101" spans="1:79">
      <c r="E101" s="231" t="str">
        <f xml:space="preserve"> Time!E$116</f>
        <v>1st post last operations period flag</v>
      </c>
      <c r="F101" s="231">
        <f xml:space="preserve"> Time!F$116</f>
        <v>0</v>
      </c>
      <c r="G101" s="231" t="str">
        <f xml:space="preserve"> Time!G$116</f>
        <v>flag</v>
      </c>
      <c r="H101" s="231">
        <f xml:space="preserve"> Time!H$116</f>
        <v>1</v>
      </c>
      <c r="I101" s="231">
        <f xml:space="preserve"> Time!I$116</f>
        <v>0</v>
      </c>
      <c r="J101" s="231">
        <f xml:space="preserve"> Time!J$116</f>
        <v>0</v>
      </c>
      <c r="K101" s="231">
        <f xml:space="preserve"> Time!K$116</f>
        <v>0</v>
      </c>
      <c r="L101" s="231">
        <f xml:space="preserve"> Time!L$116</f>
        <v>0</v>
      </c>
      <c r="M101" s="231">
        <f xml:space="preserve"> Time!M$116</f>
        <v>0</v>
      </c>
      <c r="N101" s="231">
        <f xml:space="preserve"> Time!N$116</f>
        <v>0</v>
      </c>
      <c r="O101" s="231">
        <f xml:space="preserve"> Time!O$116</f>
        <v>0</v>
      </c>
      <c r="P101" s="231">
        <f xml:space="preserve"> Time!P$116</f>
        <v>0</v>
      </c>
      <c r="Q101" s="231">
        <f xml:space="preserve"> Time!Q$116</f>
        <v>0</v>
      </c>
      <c r="R101" s="231">
        <f xml:space="preserve"> Time!R$116</f>
        <v>0</v>
      </c>
      <c r="S101" s="231">
        <f xml:space="preserve"> Time!S$116</f>
        <v>0</v>
      </c>
      <c r="T101" s="231">
        <f xml:space="preserve"> Time!T$116</f>
        <v>0</v>
      </c>
      <c r="U101" s="231">
        <f xml:space="preserve"> Time!U$116</f>
        <v>0</v>
      </c>
      <c r="V101" s="231">
        <f xml:space="preserve"> Time!V$116</f>
        <v>0</v>
      </c>
      <c r="W101" s="231">
        <f xml:space="preserve"> Time!W$116</f>
        <v>0</v>
      </c>
      <c r="X101" s="231">
        <f xml:space="preserve"> Time!X$116</f>
        <v>0</v>
      </c>
      <c r="Y101" s="231">
        <f xml:space="preserve"> Time!Y$116</f>
        <v>0</v>
      </c>
      <c r="Z101" s="231">
        <f xml:space="preserve"> Time!Z$116</f>
        <v>0</v>
      </c>
      <c r="AA101" s="231">
        <f xml:space="preserve"> Time!AA$116</f>
        <v>0</v>
      </c>
      <c r="AB101" s="231">
        <f xml:space="preserve"> Time!AB$116</f>
        <v>0</v>
      </c>
      <c r="AC101" s="231">
        <f xml:space="preserve"> Time!AC$116</f>
        <v>0</v>
      </c>
      <c r="AD101" s="231">
        <f xml:space="preserve"> Time!AD$116</f>
        <v>0</v>
      </c>
      <c r="AE101" s="231">
        <f xml:space="preserve"> Time!AE$116</f>
        <v>0</v>
      </c>
      <c r="AF101" s="231">
        <f xml:space="preserve"> Time!AF$116</f>
        <v>0</v>
      </c>
      <c r="AG101" s="231">
        <f xml:space="preserve"> Time!AG$116</f>
        <v>0</v>
      </c>
      <c r="AH101" s="231">
        <f xml:space="preserve"> Time!AH$116</f>
        <v>0</v>
      </c>
      <c r="AI101" s="231">
        <f xml:space="preserve"> Time!AI$116</f>
        <v>0</v>
      </c>
      <c r="AJ101" s="231">
        <f xml:space="preserve"> Time!AJ$116</f>
        <v>0</v>
      </c>
      <c r="AK101" s="231">
        <f xml:space="preserve"> Time!AK$116</f>
        <v>0</v>
      </c>
      <c r="AL101" s="231">
        <f xml:space="preserve"> Time!AL$116</f>
        <v>1</v>
      </c>
      <c r="AM101" s="231">
        <f xml:space="preserve"> Time!AM$116</f>
        <v>0</v>
      </c>
      <c r="AN101" s="231">
        <f xml:space="preserve"> Time!AN$116</f>
        <v>0</v>
      </c>
      <c r="AO101" s="231">
        <f xml:space="preserve"> Time!AO$116</f>
        <v>0</v>
      </c>
      <c r="AP101" s="231">
        <f xml:space="preserve"> Time!AP$116</f>
        <v>0</v>
      </c>
      <c r="AQ101" s="231">
        <f xml:space="preserve"> Time!AQ$116</f>
        <v>0</v>
      </c>
      <c r="AR101" s="231">
        <f xml:space="preserve"> Time!AR$116</f>
        <v>0</v>
      </c>
      <c r="AS101" s="231">
        <f xml:space="preserve"> Time!AS$116</f>
        <v>0</v>
      </c>
      <c r="AT101" s="231">
        <f xml:space="preserve"> Time!AT$116</f>
        <v>0</v>
      </c>
      <c r="AU101" s="231">
        <f xml:space="preserve"> Time!AU$116</f>
        <v>0</v>
      </c>
      <c r="AV101" s="231">
        <f xml:space="preserve"> Time!AV$116</f>
        <v>0</v>
      </c>
      <c r="AW101" s="231">
        <f xml:space="preserve"> Time!AW$116</f>
        <v>0</v>
      </c>
      <c r="AX101" s="231">
        <f xml:space="preserve"> Time!AX$116</f>
        <v>0</v>
      </c>
      <c r="AY101" s="231">
        <f xml:space="preserve"> Time!AY$116</f>
        <v>0</v>
      </c>
      <c r="AZ101" s="231">
        <f xml:space="preserve"> Time!AZ$116</f>
        <v>0</v>
      </c>
      <c r="BA101" s="231">
        <f xml:space="preserve"> Time!BA$116</f>
        <v>0</v>
      </c>
      <c r="BB101" s="231">
        <f xml:space="preserve"> Time!BB$116</f>
        <v>0</v>
      </c>
      <c r="BC101" s="231">
        <f xml:space="preserve"> Time!BC$116</f>
        <v>0</v>
      </c>
      <c r="BD101" s="231">
        <f xml:space="preserve"> Time!BD$116</f>
        <v>0</v>
      </c>
      <c r="BE101" s="231">
        <f xml:space="preserve"> Time!BE$116</f>
        <v>0</v>
      </c>
      <c r="BF101" s="231">
        <f xml:space="preserve"> Time!BF$116</f>
        <v>0</v>
      </c>
      <c r="BG101" s="231">
        <f xml:space="preserve"> Time!BG$116</f>
        <v>0</v>
      </c>
      <c r="BH101" s="231">
        <f xml:space="preserve"> Time!BH$116</f>
        <v>0</v>
      </c>
      <c r="BI101" s="231">
        <f xml:space="preserve"> Time!BI$116</f>
        <v>0</v>
      </c>
      <c r="BJ101" s="231">
        <f xml:space="preserve"> Time!BJ$116</f>
        <v>0</v>
      </c>
      <c r="BK101" s="231">
        <f xml:space="preserve"> Time!BK$116</f>
        <v>0</v>
      </c>
      <c r="BL101" s="231">
        <f xml:space="preserve"> Time!BL$116</f>
        <v>0</v>
      </c>
      <c r="BM101" s="231">
        <f xml:space="preserve"> Time!BM$116</f>
        <v>0</v>
      </c>
      <c r="BN101" s="231">
        <f xml:space="preserve"> Time!BN$116</f>
        <v>0</v>
      </c>
      <c r="BO101" s="231">
        <f xml:space="preserve"> Time!BO$116</f>
        <v>0</v>
      </c>
      <c r="BP101" s="231">
        <f xml:space="preserve"> Time!BP$116</f>
        <v>0</v>
      </c>
      <c r="BQ101" s="231">
        <f xml:space="preserve"> Time!BQ$116</f>
        <v>0</v>
      </c>
      <c r="BR101" s="231">
        <f xml:space="preserve"> Time!BR$116</f>
        <v>0</v>
      </c>
      <c r="BS101" s="231">
        <f xml:space="preserve"> Time!BS$116</f>
        <v>0</v>
      </c>
      <c r="BT101" s="231">
        <f xml:space="preserve"> Time!BT$116</f>
        <v>0</v>
      </c>
      <c r="BU101" s="231">
        <f xml:space="preserve"> Time!BU$116</f>
        <v>0</v>
      </c>
      <c r="BV101" s="231">
        <f xml:space="preserve"> Time!BV$116</f>
        <v>0</v>
      </c>
      <c r="BW101" s="231">
        <f xml:space="preserve"> Time!BW$116</f>
        <v>0</v>
      </c>
      <c r="BX101" s="231">
        <f xml:space="preserve"> Time!BX$116</f>
        <v>0</v>
      </c>
      <c r="BY101" s="231">
        <f xml:space="preserve"> Time!BY$116</f>
        <v>0</v>
      </c>
      <c r="BZ101" s="231">
        <f xml:space="preserve"> Time!BZ$116</f>
        <v>0</v>
      </c>
      <c r="CA101" s="231">
        <f xml:space="preserve"> Time!CA$116</f>
        <v>0</v>
      </c>
    </row>
    <row r="102" spans="1:79">
      <c r="E102" s="4" t="s">
        <v>237</v>
      </c>
      <c r="F102" s="86">
        <f xml:space="preserve"> SUMPRODUCT(J100:CA100, J101:CA101)</f>
        <v>0</v>
      </c>
      <c r="G102" s="4" t="s">
        <v>560</v>
      </c>
    </row>
    <row r="103" spans="1:79">
      <c r="E103" s="4" t="s">
        <v>238</v>
      </c>
      <c r="F103" s="368">
        <f xml:space="preserve"> IF(ABS(F102) &gt; 0.001, 1, 0)</f>
        <v>0</v>
      </c>
      <c r="G103" s="4" t="s">
        <v>26</v>
      </c>
    </row>
    <row r="106" spans="1:79">
      <c r="A106" s="9" t="s">
        <v>300</v>
      </c>
    </row>
  </sheetData>
  <phoneticPr fontId="3" type="noConversion"/>
  <conditionalFormatting sqref="F2">
    <cfRule type="cellIs" dxfId="131" priority="9" stopIfTrue="1" operator="notEqual">
      <formula>0</formula>
    </cfRule>
    <cfRule type="cellIs" dxfId="130" priority="10" stopIfTrue="1" operator="equal">
      <formula>""</formula>
    </cfRule>
  </conditionalFormatting>
  <conditionalFormatting sqref="F3:F4">
    <cfRule type="cellIs" dxfId="129" priority="13" stopIfTrue="1" operator="notEqual">
      <formula>0</formula>
    </cfRule>
    <cfRule type="cellIs" dxfId="128" priority="14" stopIfTrue="1" operator="equal">
      <formula>""</formula>
    </cfRule>
  </conditionalFormatting>
  <conditionalFormatting sqref="F103">
    <cfRule type="cellIs" dxfId="127" priority="3" stopIfTrue="1" operator="notEqual">
      <formula>0</formula>
    </cfRule>
    <cfRule type="cellIs" dxfId="126" priority="4" stopIfTrue="1" operator="equal">
      <formula>""</formula>
    </cfRule>
  </conditionalFormatting>
  <conditionalFormatting sqref="F35">
    <cfRule type="cellIs" dxfId="125" priority="1" stopIfTrue="1" operator="notEqual">
      <formula>0</formula>
    </cfRule>
    <cfRule type="cellIs" dxfId="124" priority="2" stopIfTrue="1" operator="equal">
      <formula>""</formula>
    </cfRule>
  </conditionalFormatting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stopIfTrue="1" operator="equal" id="{EFF806AD-E375-46F6-9989-A141C02A5A3C}">
            <xm:f>Input!$F$205</xm:f>
            <x14:dxf>
              <fill>
                <patternFill>
                  <bgColor indexed="47"/>
                </patternFill>
              </fill>
            </x14:dxf>
          </x14:cfRule>
          <x14:cfRule type="cellIs" priority="262" stopIfTrue="1" operator="equal" id="{0238C4DD-BB9D-4790-901F-A6A7D47F2479}">
            <xm:f>Input!$F$206</xm:f>
            <x14:dxf>
              <fill>
                <patternFill>
                  <bgColor indexed="44"/>
                </patternFill>
              </fill>
            </x14:dxf>
          </x14:cfRule>
          <xm:sqref>J3:CA3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outlinePr summaryBelow="0" summaryRight="0"/>
  </sheetPr>
  <dimension ref="A1:CA316"/>
  <sheetViews>
    <sheetView defaultGridColor="0" colorId="22" zoomScale="80" zoomScaleNormal="80" workbookViewId="0">
      <pane xSplit="9" ySplit="5" topLeftCell="J35" activePane="bottomRight" state="frozen"/>
      <selection pane="topRight" activeCell="J1" sqref="J1"/>
      <selection pane="bottomLeft" activeCell="A6" sqref="A6"/>
      <selection pane="bottomRight" activeCell="H49" sqref="H49"/>
    </sheetView>
  </sheetViews>
  <sheetFormatPr defaultColWidth="0" defaultRowHeight="12.75"/>
  <cols>
    <col min="1" max="1" width="1.42578125" style="9" customWidth="1"/>
    <col min="2" max="2" width="1.42578125" style="1" customWidth="1"/>
    <col min="3" max="3" width="1.42578125" style="51" customWidth="1"/>
    <col min="4" max="4" width="1.42578125" style="3" customWidth="1"/>
    <col min="5" max="5" width="40.5703125" style="4" customWidth="1"/>
    <col min="6" max="6" width="12.5703125" style="4" customWidth="1"/>
    <col min="7" max="8" width="11.5703125" style="4" customWidth="1"/>
    <col min="9" max="9" width="2.5703125" style="4" customWidth="1"/>
    <col min="10" max="79" width="11.5703125" style="4" customWidth="1"/>
    <col min="80" max="16384" width="0" style="4" hidden="1"/>
  </cols>
  <sheetData>
    <row r="1" spans="1:79" ht="26.25">
      <c r="A1" s="64" t="str">
        <f ca="1" xml:space="preserve"> RIGHT(CELL("filename", A1), LEN(CELL("filename", A1)) - SEARCH("]", CELL("filename", A1)))</f>
        <v>Analysis</v>
      </c>
    </row>
    <row r="2" spans="1:79" s="66" customFormat="1">
      <c r="A2" s="62"/>
      <c r="B2" s="63"/>
      <c r="C2" s="65"/>
      <c r="D2" s="326"/>
      <c r="E2" s="103" t="str">
        <f xml:space="preserve"> Time!E$23</f>
        <v>Model period ending</v>
      </c>
      <c r="F2" s="101">
        <f xml:space="preserve"> Check!$F$9</f>
        <v>0</v>
      </c>
      <c r="G2" s="106" t="s">
        <v>30</v>
      </c>
      <c r="J2" s="66">
        <f xml:space="preserve"> Time!J$23</f>
        <v>44926</v>
      </c>
      <c r="K2" s="66">
        <f xml:space="preserve"> Time!K$23</f>
        <v>45291</v>
      </c>
      <c r="L2" s="66">
        <f xml:space="preserve"> Time!L$23</f>
        <v>45657</v>
      </c>
      <c r="M2" s="66">
        <f xml:space="preserve"> Time!M$23</f>
        <v>46022</v>
      </c>
      <c r="N2" s="66">
        <f xml:space="preserve"> Time!N$23</f>
        <v>46387</v>
      </c>
      <c r="O2" s="66">
        <f xml:space="preserve"> Time!O$23</f>
        <v>46752</v>
      </c>
      <c r="P2" s="66">
        <f xml:space="preserve"> Time!P$23</f>
        <v>47118</v>
      </c>
      <c r="Q2" s="66">
        <f xml:space="preserve"> Time!Q$23</f>
        <v>47483</v>
      </c>
      <c r="R2" s="66">
        <f xml:space="preserve"> Time!R$23</f>
        <v>47848</v>
      </c>
      <c r="S2" s="66">
        <f xml:space="preserve"> Time!S$23</f>
        <v>48213</v>
      </c>
      <c r="T2" s="66">
        <f xml:space="preserve"> Time!T$23</f>
        <v>48579</v>
      </c>
      <c r="U2" s="66">
        <f xml:space="preserve"> Time!U$23</f>
        <v>48944</v>
      </c>
      <c r="V2" s="66">
        <f xml:space="preserve"> Time!V$23</f>
        <v>49309</v>
      </c>
      <c r="W2" s="66">
        <f xml:space="preserve"> Time!W$23</f>
        <v>49674</v>
      </c>
      <c r="X2" s="66">
        <f xml:space="preserve"> Time!X$23</f>
        <v>50040</v>
      </c>
      <c r="Y2" s="66">
        <f xml:space="preserve"> Time!Y$23</f>
        <v>50405</v>
      </c>
      <c r="Z2" s="66">
        <f xml:space="preserve"> Time!Z$23</f>
        <v>50770</v>
      </c>
      <c r="AA2" s="66">
        <f xml:space="preserve"> Time!AA$23</f>
        <v>51135</v>
      </c>
      <c r="AB2" s="66">
        <f xml:space="preserve"> Time!AB$23</f>
        <v>51501</v>
      </c>
      <c r="AC2" s="66">
        <f xml:space="preserve"> Time!AC$23</f>
        <v>51866</v>
      </c>
      <c r="AD2" s="66">
        <f xml:space="preserve"> Time!AD$23</f>
        <v>52231</v>
      </c>
      <c r="AE2" s="66">
        <f xml:space="preserve"> Time!AE$23</f>
        <v>52596</v>
      </c>
      <c r="AF2" s="66">
        <f xml:space="preserve"> Time!AF$23</f>
        <v>52962</v>
      </c>
      <c r="AG2" s="66">
        <f xml:space="preserve"> Time!AG$23</f>
        <v>53327</v>
      </c>
      <c r="AH2" s="66">
        <f xml:space="preserve"> Time!AH$23</f>
        <v>53692</v>
      </c>
      <c r="AI2" s="66">
        <f xml:space="preserve"> Time!AI$23</f>
        <v>54057</v>
      </c>
      <c r="AJ2" s="66">
        <f xml:space="preserve"> Time!AJ$23</f>
        <v>54423</v>
      </c>
      <c r="AK2" s="66">
        <f xml:space="preserve"> Time!AK$23</f>
        <v>54788</v>
      </c>
      <c r="AL2" s="66">
        <f xml:space="preserve"> Time!AL$23</f>
        <v>55153</v>
      </c>
      <c r="AM2" s="66">
        <f xml:space="preserve"> Time!AM$23</f>
        <v>55518</v>
      </c>
      <c r="AN2" s="66">
        <f xml:space="preserve"> Time!AN$23</f>
        <v>55884</v>
      </c>
      <c r="AO2" s="66">
        <f xml:space="preserve"> Time!AO$23</f>
        <v>56249</v>
      </c>
      <c r="AP2" s="66">
        <f xml:space="preserve"> Time!AP$23</f>
        <v>56614</v>
      </c>
      <c r="AQ2" s="66">
        <f xml:space="preserve"> Time!AQ$23</f>
        <v>56979</v>
      </c>
      <c r="AR2" s="66">
        <f xml:space="preserve"> Time!AR$23</f>
        <v>57345</v>
      </c>
      <c r="AS2" s="66">
        <f xml:space="preserve"> Time!AS$23</f>
        <v>57710</v>
      </c>
      <c r="AT2" s="66">
        <f xml:space="preserve"> Time!AT$23</f>
        <v>58075</v>
      </c>
      <c r="AU2" s="66">
        <f xml:space="preserve"> Time!AU$23</f>
        <v>58440</v>
      </c>
      <c r="AV2" s="66">
        <f xml:space="preserve"> Time!AV$23</f>
        <v>58806</v>
      </c>
      <c r="AW2" s="66">
        <f xml:space="preserve"> Time!AW$23</f>
        <v>59171</v>
      </c>
      <c r="AX2" s="66">
        <f xml:space="preserve"> Time!AX$23</f>
        <v>59536</v>
      </c>
      <c r="AY2" s="66">
        <f xml:space="preserve"> Time!AY$23</f>
        <v>59901</v>
      </c>
      <c r="AZ2" s="66">
        <f xml:space="preserve"> Time!AZ$23</f>
        <v>60267</v>
      </c>
      <c r="BA2" s="66">
        <f xml:space="preserve"> Time!BA$23</f>
        <v>60632</v>
      </c>
      <c r="BB2" s="66">
        <f xml:space="preserve"> Time!BB$23</f>
        <v>60997</v>
      </c>
      <c r="BC2" s="66">
        <f xml:space="preserve"> Time!BC$23</f>
        <v>61362</v>
      </c>
      <c r="BD2" s="66">
        <f xml:space="preserve"> Time!BD$23</f>
        <v>61728</v>
      </c>
      <c r="BE2" s="66">
        <f xml:space="preserve"> Time!BE$23</f>
        <v>62093</v>
      </c>
      <c r="BF2" s="66">
        <f xml:space="preserve"> Time!BF$23</f>
        <v>62458</v>
      </c>
      <c r="BG2" s="66">
        <f xml:space="preserve"> Time!BG$23</f>
        <v>62823</v>
      </c>
      <c r="BH2" s="66">
        <f xml:space="preserve"> Time!BH$23</f>
        <v>63189</v>
      </c>
      <c r="BI2" s="66">
        <f xml:space="preserve"> Time!BI$23</f>
        <v>63554</v>
      </c>
      <c r="BJ2" s="66">
        <f xml:space="preserve"> Time!BJ$23</f>
        <v>63919</v>
      </c>
      <c r="BK2" s="66">
        <f xml:space="preserve"> Time!BK$23</f>
        <v>64284</v>
      </c>
      <c r="BL2" s="66">
        <f xml:space="preserve"> Time!BL$23</f>
        <v>64650</v>
      </c>
      <c r="BM2" s="66">
        <f xml:space="preserve"> Time!BM$23</f>
        <v>65015</v>
      </c>
      <c r="BN2" s="66">
        <f xml:space="preserve"> Time!BN$23</f>
        <v>65380</v>
      </c>
      <c r="BO2" s="66">
        <f xml:space="preserve"> Time!BO$23</f>
        <v>65745</v>
      </c>
      <c r="BP2" s="66">
        <f xml:space="preserve"> Time!BP$23</f>
        <v>66111</v>
      </c>
      <c r="BQ2" s="66">
        <f xml:space="preserve"> Time!BQ$23</f>
        <v>66476</v>
      </c>
      <c r="BR2" s="66">
        <f xml:space="preserve"> Time!BR$23</f>
        <v>66841</v>
      </c>
      <c r="BS2" s="66">
        <f xml:space="preserve"> Time!BS$23</f>
        <v>67206</v>
      </c>
      <c r="BT2" s="66">
        <f xml:space="preserve"> Time!BT$23</f>
        <v>67572</v>
      </c>
      <c r="BU2" s="66">
        <f xml:space="preserve"> Time!BU$23</f>
        <v>67937</v>
      </c>
      <c r="BV2" s="66">
        <f xml:space="preserve"> Time!BV$23</f>
        <v>68302</v>
      </c>
      <c r="BW2" s="66">
        <f xml:space="preserve"> Time!BW$23</f>
        <v>68667</v>
      </c>
      <c r="BX2" s="66">
        <f xml:space="preserve"> Time!BX$23</f>
        <v>69033</v>
      </c>
      <c r="BY2" s="66">
        <f xml:space="preserve"> Time!BY$23</f>
        <v>69398</v>
      </c>
      <c r="BZ2" s="66">
        <f xml:space="preserve"> Time!BZ$23</f>
        <v>69763</v>
      </c>
      <c r="CA2" s="66">
        <f xml:space="preserve"> Time!CA$23</f>
        <v>70128</v>
      </c>
    </row>
    <row r="3" spans="1:79" s="47" customFormat="1">
      <c r="A3" s="9"/>
      <c r="B3" s="1"/>
      <c r="C3" s="15"/>
      <c r="D3" s="49"/>
      <c r="E3" s="47" t="str">
        <f xml:space="preserve"> Time!E$136</f>
        <v>Timeline label</v>
      </c>
      <c r="F3" s="104">
        <f xml:space="preserve"> Track!$J$2</f>
        <v>0</v>
      </c>
      <c r="G3" s="107" t="s">
        <v>32</v>
      </c>
      <c r="J3" s="203" t="str">
        <f xml:space="preserve"> Time!J$136</f>
        <v>FEL</v>
      </c>
      <c r="K3" s="203" t="str">
        <f xml:space="preserve"> Time!K$136</f>
        <v>FEL</v>
      </c>
      <c r="L3" s="203" t="str">
        <f xml:space="preserve"> Time!L$136</f>
        <v>FEL</v>
      </c>
      <c r="M3" s="203" t="str">
        <f xml:space="preserve"> Time!M$136</f>
        <v>FEL</v>
      </c>
      <c r="N3" s="203" t="str">
        <f xml:space="preserve"> Time!N$136</f>
        <v>FEL</v>
      </c>
      <c r="O3" s="203" t="str">
        <f xml:space="preserve"> Time!O$136</f>
        <v>EPC</v>
      </c>
      <c r="P3" s="203" t="str">
        <f xml:space="preserve"> Time!P$136</f>
        <v>EPC</v>
      </c>
      <c r="Q3" s="203" t="str">
        <f xml:space="preserve"> Time!Q$136</f>
        <v>EPC</v>
      </c>
      <c r="R3" s="203" t="str">
        <f xml:space="preserve"> Time!R$136</f>
        <v>Operations</v>
      </c>
      <c r="S3" s="203" t="str">
        <f xml:space="preserve"> Time!S$136</f>
        <v>Operations</v>
      </c>
      <c r="T3" s="203" t="str">
        <f xml:space="preserve"> Time!T$136</f>
        <v>Operations</v>
      </c>
      <c r="U3" s="203" t="str">
        <f xml:space="preserve"> Time!U$136</f>
        <v>Operations</v>
      </c>
      <c r="V3" s="203" t="str">
        <f xml:space="preserve"> Time!V$136</f>
        <v>Operations</v>
      </c>
      <c r="W3" s="203" t="str">
        <f xml:space="preserve"> Time!W$136</f>
        <v>Operations</v>
      </c>
      <c r="X3" s="203" t="str">
        <f xml:space="preserve"> Time!X$136</f>
        <v>Operations</v>
      </c>
      <c r="Y3" s="203" t="str">
        <f xml:space="preserve"> Time!Y$136</f>
        <v>Operations</v>
      </c>
      <c r="Z3" s="203" t="str">
        <f xml:space="preserve"> Time!Z$136</f>
        <v>Operations</v>
      </c>
      <c r="AA3" s="203" t="str">
        <f xml:space="preserve"> Time!AA$136</f>
        <v>Operations</v>
      </c>
      <c r="AB3" s="203" t="str">
        <f xml:space="preserve"> Time!AB$136</f>
        <v>Operations</v>
      </c>
      <c r="AC3" s="203" t="str">
        <f xml:space="preserve"> Time!AC$136</f>
        <v>Operations</v>
      </c>
      <c r="AD3" s="203" t="str">
        <f xml:space="preserve"> Time!AD$136</f>
        <v>Operations</v>
      </c>
      <c r="AE3" s="203" t="str">
        <f xml:space="preserve"> Time!AE$136</f>
        <v>Operations</v>
      </c>
      <c r="AF3" s="203" t="str">
        <f xml:space="preserve"> Time!AF$136</f>
        <v>Operations</v>
      </c>
      <c r="AG3" s="203" t="str">
        <f xml:space="preserve"> Time!AG$136</f>
        <v>Operations</v>
      </c>
      <c r="AH3" s="203" t="str">
        <f xml:space="preserve"> Time!AH$136</f>
        <v>Operations</v>
      </c>
      <c r="AI3" s="203" t="str">
        <f xml:space="preserve"> Time!AI$136</f>
        <v>Operations</v>
      </c>
      <c r="AJ3" s="203" t="str">
        <f xml:space="preserve"> Time!AJ$136</f>
        <v>Operations</v>
      </c>
      <c r="AK3" s="203" t="str">
        <f xml:space="preserve"> Time!AK$136</f>
        <v>Operations</v>
      </c>
      <c r="AL3" s="203" t="str">
        <f xml:space="preserve"> Time!AL$136</f>
        <v>Post-Frcst</v>
      </c>
      <c r="AM3" s="203" t="str">
        <f xml:space="preserve"> Time!AM$136</f>
        <v>Post-Frcst</v>
      </c>
      <c r="AN3" s="203" t="str">
        <f xml:space="preserve"> Time!AN$136</f>
        <v>Post-Frcst</v>
      </c>
      <c r="AO3" s="203" t="str">
        <f xml:space="preserve"> Time!AO$136</f>
        <v>Post-Frcst</v>
      </c>
      <c r="AP3" s="203" t="str">
        <f xml:space="preserve"> Time!AP$136</f>
        <v>Post-Frcst</v>
      </c>
      <c r="AQ3" s="203" t="str">
        <f xml:space="preserve"> Time!AQ$136</f>
        <v>Post-Frcst</v>
      </c>
      <c r="AR3" s="203" t="str">
        <f xml:space="preserve"> Time!AR$136</f>
        <v>Post-Frcst</v>
      </c>
      <c r="AS3" s="203" t="str">
        <f xml:space="preserve"> Time!AS$136</f>
        <v>Post-Frcst</v>
      </c>
      <c r="AT3" s="203" t="str">
        <f xml:space="preserve"> Time!AT$136</f>
        <v>Post-Frcst</v>
      </c>
      <c r="AU3" s="203" t="str">
        <f xml:space="preserve"> Time!AU$136</f>
        <v>Post-Frcst</v>
      </c>
      <c r="AV3" s="203" t="str">
        <f xml:space="preserve"> Time!AV$136</f>
        <v>Post-Frcst</v>
      </c>
      <c r="AW3" s="203" t="str">
        <f xml:space="preserve"> Time!AW$136</f>
        <v>Post-Frcst</v>
      </c>
      <c r="AX3" s="203" t="str">
        <f xml:space="preserve"> Time!AX$136</f>
        <v>Post-Frcst</v>
      </c>
      <c r="AY3" s="203" t="str">
        <f xml:space="preserve"> Time!AY$136</f>
        <v>Post-Frcst</v>
      </c>
      <c r="AZ3" s="203" t="str">
        <f xml:space="preserve"> Time!AZ$136</f>
        <v>Post-Frcst</v>
      </c>
      <c r="BA3" s="203" t="str">
        <f xml:space="preserve"> Time!BA$136</f>
        <v>Post-Frcst</v>
      </c>
      <c r="BB3" s="203" t="str">
        <f xml:space="preserve"> Time!BB$136</f>
        <v>Post-Frcst</v>
      </c>
      <c r="BC3" s="203" t="str">
        <f xml:space="preserve"> Time!BC$136</f>
        <v>Post-Frcst</v>
      </c>
      <c r="BD3" s="203" t="str">
        <f xml:space="preserve"> Time!BD$136</f>
        <v>Post-Frcst</v>
      </c>
      <c r="BE3" s="203" t="str">
        <f xml:space="preserve"> Time!BE$136</f>
        <v>Post-Frcst</v>
      </c>
      <c r="BF3" s="203" t="str">
        <f xml:space="preserve"> Time!BF$136</f>
        <v>Post-Frcst</v>
      </c>
      <c r="BG3" s="203" t="str">
        <f xml:space="preserve"> Time!BG$136</f>
        <v>Post-Frcst</v>
      </c>
      <c r="BH3" s="203" t="str">
        <f xml:space="preserve"> Time!BH$136</f>
        <v>Post-Frcst</v>
      </c>
      <c r="BI3" s="203" t="str">
        <f xml:space="preserve"> Time!BI$136</f>
        <v>Post-Frcst</v>
      </c>
      <c r="BJ3" s="203" t="str">
        <f xml:space="preserve"> Time!BJ$136</f>
        <v>Post-Frcst</v>
      </c>
      <c r="BK3" s="203" t="str">
        <f xml:space="preserve"> Time!BK$136</f>
        <v>Post-Frcst</v>
      </c>
      <c r="BL3" s="203" t="str">
        <f xml:space="preserve"> Time!BL$136</f>
        <v>Post-Frcst</v>
      </c>
      <c r="BM3" s="203" t="str">
        <f xml:space="preserve"> Time!BM$136</f>
        <v>Post-Frcst</v>
      </c>
      <c r="BN3" s="203" t="str">
        <f xml:space="preserve"> Time!BN$136</f>
        <v>Post-Frcst</v>
      </c>
      <c r="BO3" s="203" t="str">
        <f xml:space="preserve"> Time!BO$136</f>
        <v>Post-Frcst</v>
      </c>
      <c r="BP3" s="203" t="str">
        <f xml:space="preserve"> Time!BP$136</f>
        <v>Post-Frcst</v>
      </c>
      <c r="BQ3" s="203" t="str">
        <f xml:space="preserve"> Time!BQ$136</f>
        <v>Post-Frcst</v>
      </c>
      <c r="BR3" s="203" t="str">
        <f xml:space="preserve"> Time!BR$136</f>
        <v>Post-Frcst</v>
      </c>
      <c r="BS3" s="203" t="str">
        <f xml:space="preserve"> Time!BS$136</f>
        <v>Post-Frcst</v>
      </c>
      <c r="BT3" s="203" t="str">
        <f xml:space="preserve"> Time!BT$136</f>
        <v>Post-Frcst</v>
      </c>
      <c r="BU3" s="203" t="str">
        <f xml:space="preserve"> Time!BU$136</f>
        <v>Post-Frcst</v>
      </c>
      <c r="BV3" s="203" t="str">
        <f xml:space="preserve"> Time!BV$136</f>
        <v>Post-Frcst</v>
      </c>
      <c r="BW3" s="203" t="str">
        <f xml:space="preserve"> Time!BW$136</f>
        <v>Post-Frcst</v>
      </c>
      <c r="BX3" s="203" t="str">
        <f xml:space="preserve"> Time!BX$136</f>
        <v>Post-Frcst</v>
      </c>
      <c r="BY3" s="203" t="str">
        <f xml:space="preserve"> Time!BY$136</f>
        <v>Post-Frcst</v>
      </c>
      <c r="BZ3" s="203" t="str">
        <f xml:space="preserve"> Time!BZ$136</f>
        <v>Post-Frcst</v>
      </c>
      <c r="CA3" s="203" t="str">
        <f xml:space="preserve"> Time!CA$136</f>
        <v>Post-Frcst</v>
      </c>
    </row>
    <row r="4" spans="1:79">
      <c r="E4" s="4" t="str">
        <f xml:space="preserve"> Time!E$33</f>
        <v>Financial year ending</v>
      </c>
      <c r="F4" s="104">
        <f xml:space="preserve"> Check!$F$32</f>
        <v>0</v>
      </c>
      <c r="G4" s="107" t="s">
        <v>31</v>
      </c>
      <c r="J4" s="92">
        <f xml:space="preserve"> Time!J$33</f>
        <v>2022</v>
      </c>
      <c r="K4" s="92">
        <f xml:space="preserve"> Time!K$33</f>
        <v>2023</v>
      </c>
      <c r="L4" s="92">
        <f xml:space="preserve"> Time!L$33</f>
        <v>2024</v>
      </c>
      <c r="M4" s="92">
        <f xml:space="preserve"> Time!M$33</f>
        <v>2025</v>
      </c>
      <c r="N4" s="92">
        <f xml:space="preserve"> Time!N$33</f>
        <v>2026</v>
      </c>
      <c r="O4" s="92">
        <f xml:space="preserve"> Time!O$33</f>
        <v>2027</v>
      </c>
      <c r="P4" s="92">
        <f xml:space="preserve"> Time!P$33</f>
        <v>2028</v>
      </c>
      <c r="Q4" s="92">
        <f xml:space="preserve"> Time!Q$33</f>
        <v>2029</v>
      </c>
      <c r="R4" s="92">
        <f xml:space="preserve"> Time!R$33</f>
        <v>2030</v>
      </c>
      <c r="S4" s="92">
        <f xml:space="preserve"> Time!S$33</f>
        <v>2031</v>
      </c>
      <c r="T4" s="92">
        <f xml:space="preserve"> Time!T$33</f>
        <v>2032</v>
      </c>
      <c r="U4" s="92">
        <f xml:space="preserve"> Time!U$33</f>
        <v>2033</v>
      </c>
      <c r="V4" s="92">
        <f xml:space="preserve"> Time!V$33</f>
        <v>2034</v>
      </c>
      <c r="W4" s="92">
        <f xml:space="preserve"> Time!W$33</f>
        <v>2035</v>
      </c>
      <c r="X4" s="92">
        <f xml:space="preserve"> Time!X$33</f>
        <v>2036</v>
      </c>
      <c r="Y4" s="92">
        <f xml:space="preserve"> Time!Y$33</f>
        <v>2037</v>
      </c>
      <c r="Z4" s="92">
        <f xml:space="preserve"> Time!Z$33</f>
        <v>2038</v>
      </c>
      <c r="AA4" s="92">
        <f xml:space="preserve"> Time!AA$33</f>
        <v>2039</v>
      </c>
      <c r="AB4" s="92">
        <f xml:space="preserve"> Time!AB$33</f>
        <v>2040</v>
      </c>
      <c r="AC4" s="92">
        <f xml:space="preserve"> Time!AC$33</f>
        <v>2041</v>
      </c>
      <c r="AD4" s="92">
        <f xml:space="preserve"> Time!AD$33</f>
        <v>2042</v>
      </c>
      <c r="AE4" s="92">
        <f xml:space="preserve"> Time!AE$33</f>
        <v>2043</v>
      </c>
      <c r="AF4" s="92">
        <f xml:space="preserve"> Time!AF$33</f>
        <v>2044</v>
      </c>
      <c r="AG4" s="92">
        <f xml:space="preserve"> Time!AG$33</f>
        <v>2045</v>
      </c>
      <c r="AH4" s="92">
        <f xml:space="preserve"> Time!AH$33</f>
        <v>2046</v>
      </c>
      <c r="AI4" s="92">
        <f xml:space="preserve"> Time!AI$33</f>
        <v>2047</v>
      </c>
      <c r="AJ4" s="92">
        <f xml:space="preserve"> Time!AJ$33</f>
        <v>2048</v>
      </c>
      <c r="AK4" s="92">
        <f xml:space="preserve"> Time!AK$33</f>
        <v>2049</v>
      </c>
      <c r="AL4" s="92">
        <f xml:space="preserve"> Time!AL$33</f>
        <v>2050</v>
      </c>
      <c r="AM4" s="92">
        <f xml:space="preserve"> Time!AM$33</f>
        <v>2051</v>
      </c>
      <c r="AN4" s="92">
        <f xml:space="preserve"> Time!AN$33</f>
        <v>2052</v>
      </c>
      <c r="AO4" s="92">
        <f xml:space="preserve"> Time!AO$33</f>
        <v>2053</v>
      </c>
      <c r="AP4" s="92">
        <f xml:space="preserve"> Time!AP$33</f>
        <v>2054</v>
      </c>
      <c r="AQ4" s="92">
        <f xml:space="preserve"> Time!AQ$33</f>
        <v>2055</v>
      </c>
      <c r="AR4" s="92">
        <f xml:space="preserve"> Time!AR$33</f>
        <v>2056</v>
      </c>
      <c r="AS4" s="92">
        <f xml:space="preserve"> Time!AS$33</f>
        <v>2057</v>
      </c>
      <c r="AT4" s="92">
        <f xml:space="preserve"> Time!AT$33</f>
        <v>2058</v>
      </c>
      <c r="AU4" s="92">
        <f xml:space="preserve"> Time!AU$33</f>
        <v>2059</v>
      </c>
      <c r="AV4" s="92">
        <f xml:space="preserve"> Time!AV$33</f>
        <v>2060</v>
      </c>
      <c r="AW4" s="92">
        <f xml:space="preserve"> Time!AW$33</f>
        <v>2061</v>
      </c>
      <c r="AX4" s="92">
        <f xml:space="preserve"> Time!AX$33</f>
        <v>2062</v>
      </c>
      <c r="AY4" s="92">
        <f xml:space="preserve"> Time!AY$33</f>
        <v>2063</v>
      </c>
      <c r="AZ4" s="92">
        <f xml:space="preserve"> Time!AZ$33</f>
        <v>2064</v>
      </c>
      <c r="BA4" s="92">
        <f xml:space="preserve"> Time!BA$33</f>
        <v>2065</v>
      </c>
      <c r="BB4" s="92">
        <f xml:space="preserve"> Time!BB$33</f>
        <v>2066</v>
      </c>
      <c r="BC4" s="92">
        <f xml:space="preserve"> Time!BC$33</f>
        <v>2067</v>
      </c>
      <c r="BD4" s="92">
        <f xml:space="preserve"> Time!BD$33</f>
        <v>2068</v>
      </c>
      <c r="BE4" s="92">
        <f xml:space="preserve"> Time!BE$33</f>
        <v>2069</v>
      </c>
      <c r="BF4" s="92">
        <f xml:space="preserve"> Time!BF$33</f>
        <v>2070</v>
      </c>
      <c r="BG4" s="92">
        <f xml:space="preserve"> Time!BG$33</f>
        <v>2071</v>
      </c>
      <c r="BH4" s="92">
        <f xml:space="preserve"> Time!BH$33</f>
        <v>2072</v>
      </c>
      <c r="BI4" s="92">
        <f xml:space="preserve"> Time!BI$33</f>
        <v>2073</v>
      </c>
      <c r="BJ4" s="92">
        <f xml:space="preserve"> Time!BJ$33</f>
        <v>2074</v>
      </c>
      <c r="BK4" s="92">
        <f xml:space="preserve"> Time!BK$33</f>
        <v>2075</v>
      </c>
      <c r="BL4" s="92">
        <f xml:space="preserve"> Time!BL$33</f>
        <v>2076</v>
      </c>
      <c r="BM4" s="92">
        <f xml:space="preserve"> Time!BM$33</f>
        <v>2077</v>
      </c>
      <c r="BN4" s="92">
        <f xml:space="preserve"> Time!BN$33</f>
        <v>2078</v>
      </c>
      <c r="BO4" s="92">
        <f xml:space="preserve"> Time!BO$33</f>
        <v>2079</v>
      </c>
      <c r="BP4" s="92">
        <f xml:space="preserve"> Time!BP$33</f>
        <v>2080</v>
      </c>
      <c r="BQ4" s="92">
        <f xml:space="preserve"> Time!BQ$33</f>
        <v>2081</v>
      </c>
      <c r="BR4" s="92">
        <f xml:space="preserve"> Time!BR$33</f>
        <v>2082</v>
      </c>
      <c r="BS4" s="92">
        <f xml:space="preserve"> Time!BS$33</f>
        <v>2083</v>
      </c>
      <c r="BT4" s="92">
        <f xml:space="preserve"> Time!BT$33</f>
        <v>2084</v>
      </c>
      <c r="BU4" s="92">
        <f xml:space="preserve"> Time!BU$33</f>
        <v>2085</v>
      </c>
      <c r="BV4" s="92">
        <f xml:space="preserve"> Time!BV$33</f>
        <v>2086</v>
      </c>
      <c r="BW4" s="92">
        <f xml:space="preserve"> Time!BW$33</f>
        <v>2087</v>
      </c>
      <c r="BX4" s="92">
        <f xml:space="preserve"> Time!BX$33</f>
        <v>2088</v>
      </c>
      <c r="BY4" s="92">
        <f xml:space="preserve"> Time!BY$33</f>
        <v>2089</v>
      </c>
      <c r="BZ4" s="92">
        <f xml:space="preserve"> Time!BZ$33</f>
        <v>2090</v>
      </c>
      <c r="CA4" s="92">
        <f xml:space="preserve"> Time!CA$33</f>
        <v>2091</v>
      </c>
    </row>
    <row r="5" spans="1:79">
      <c r="E5" s="4" t="str">
        <f xml:space="preserve"> Time!E$10</f>
        <v>Model column counter</v>
      </c>
      <c r="F5" s="9" t="s">
        <v>25</v>
      </c>
      <c r="G5" s="9" t="s">
        <v>23</v>
      </c>
      <c r="H5" s="9" t="s">
        <v>24</v>
      </c>
      <c r="J5" s="4">
        <f xml:space="preserve"> Time!J$10</f>
        <v>1</v>
      </c>
      <c r="K5" s="4">
        <f xml:space="preserve"> Time!K$10</f>
        <v>2</v>
      </c>
      <c r="L5" s="4">
        <f xml:space="preserve"> Time!L$10</f>
        <v>3</v>
      </c>
      <c r="M5" s="4">
        <f xml:space="preserve"> Time!M$10</f>
        <v>4</v>
      </c>
      <c r="N5" s="4">
        <f xml:space="preserve"> Time!N$10</f>
        <v>5</v>
      </c>
      <c r="O5" s="4">
        <f xml:space="preserve"> Time!O$10</f>
        <v>6</v>
      </c>
      <c r="P5" s="4">
        <f xml:space="preserve"> Time!P$10</f>
        <v>7</v>
      </c>
      <c r="Q5" s="4">
        <f xml:space="preserve"> Time!Q$10</f>
        <v>8</v>
      </c>
      <c r="R5" s="4">
        <f xml:space="preserve"> Time!R$10</f>
        <v>9</v>
      </c>
      <c r="S5" s="4">
        <f xml:space="preserve"> Time!S$10</f>
        <v>10</v>
      </c>
      <c r="T5" s="4">
        <f xml:space="preserve"> Time!T$10</f>
        <v>11</v>
      </c>
      <c r="U5" s="4">
        <f xml:space="preserve"> Time!U$10</f>
        <v>12</v>
      </c>
      <c r="V5" s="4">
        <f xml:space="preserve"> Time!V$10</f>
        <v>13</v>
      </c>
      <c r="W5" s="4">
        <f xml:space="preserve"> Time!W$10</f>
        <v>14</v>
      </c>
      <c r="X5" s="4">
        <f xml:space="preserve"> Time!X$10</f>
        <v>15</v>
      </c>
      <c r="Y5" s="4">
        <f xml:space="preserve"> Time!Y$10</f>
        <v>16</v>
      </c>
      <c r="Z5" s="4">
        <f xml:space="preserve"> Time!Z$10</f>
        <v>17</v>
      </c>
      <c r="AA5" s="4">
        <f xml:space="preserve"> Time!AA$10</f>
        <v>18</v>
      </c>
      <c r="AB5" s="4">
        <f xml:space="preserve"> Time!AB$10</f>
        <v>19</v>
      </c>
      <c r="AC5" s="4">
        <f xml:space="preserve"> Time!AC$10</f>
        <v>20</v>
      </c>
      <c r="AD5" s="4">
        <f xml:space="preserve"> Time!AD$10</f>
        <v>21</v>
      </c>
      <c r="AE5" s="4">
        <f xml:space="preserve"> Time!AE$10</f>
        <v>22</v>
      </c>
      <c r="AF5" s="4">
        <f xml:space="preserve"> Time!AF$10</f>
        <v>23</v>
      </c>
      <c r="AG5" s="4">
        <f xml:space="preserve"> Time!AG$10</f>
        <v>24</v>
      </c>
      <c r="AH5" s="4">
        <f xml:space="preserve"> Time!AH$10</f>
        <v>25</v>
      </c>
      <c r="AI5" s="4">
        <f xml:space="preserve"> Time!AI$10</f>
        <v>26</v>
      </c>
      <c r="AJ5" s="4">
        <f xml:space="preserve"> Time!AJ$10</f>
        <v>27</v>
      </c>
      <c r="AK5" s="4">
        <f xml:space="preserve"> Time!AK$10</f>
        <v>28</v>
      </c>
      <c r="AL5" s="4">
        <f xml:space="preserve"> Time!AL$10</f>
        <v>29</v>
      </c>
      <c r="AM5" s="4">
        <f xml:space="preserve"> Time!AM$10</f>
        <v>30</v>
      </c>
      <c r="AN5" s="4">
        <f xml:space="preserve"> Time!AN$10</f>
        <v>31</v>
      </c>
      <c r="AO5" s="4">
        <f xml:space="preserve"> Time!AO$10</f>
        <v>32</v>
      </c>
      <c r="AP5" s="4">
        <f xml:space="preserve"> Time!AP$10</f>
        <v>33</v>
      </c>
      <c r="AQ5" s="4">
        <f xml:space="preserve"> Time!AQ$10</f>
        <v>34</v>
      </c>
      <c r="AR5" s="4">
        <f xml:space="preserve"> Time!AR$10</f>
        <v>35</v>
      </c>
      <c r="AS5" s="4">
        <f xml:space="preserve"> Time!AS$10</f>
        <v>36</v>
      </c>
      <c r="AT5" s="4">
        <f xml:space="preserve"> Time!AT$10</f>
        <v>37</v>
      </c>
      <c r="AU5" s="4">
        <f xml:space="preserve"> Time!AU$10</f>
        <v>38</v>
      </c>
      <c r="AV5" s="4">
        <f xml:space="preserve"> Time!AV$10</f>
        <v>39</v>
      </c>
      <c r="AW5" s="4">
        <f xml:space="preserve"> Time!AW$10</f>
        <v>40</v>
      </c>
      <c r="AX5" s="4">
        <f xml:space="preserve"> Time!AX$10</f>
        <v>41</v>
      </c>
      <c r="AY5" s="4">
        <f xml:space="preserve"> Time!AY$10</f>
        <v>42</v>
      </c>
      <c r="AZ5" s="4">
        <f xml:space="preserve"> Time!AZ$10</f>
        <v>43</v>
      </c>
      <c r="BA5" s="4">
        <f xml:space="preserve"> Time!BA$10</f>
        <v>44</v>
      </c>
      <c r="BB5" s="4">
        <f xml:space="preserve"> Time!BB$10</f>
        <v>45</v>
      </c>
      <c r="BC5" s="4">
        <f xml:space="preserve"> Time!BC$10</f>
        <v>46</v>
      </c>
      <c r="BD5" s="4">
        <f xml:space="preserve"> Time!BD$10</f>
        <v>47</v>
      </c>
      <c r="BE5" s="4">
        <f xml:space="preserve"> Time!BE$10</f>
        <v>48</v>
      </c>
      <c r="BF5" s="4">
        <f xml:space="preserve"> Time!BF$10</f>
        <v>49</v>
      </c>
      <c r="BG5" s="4">
        <f xml:space="preserve"> Time!BG$10</f>
        <v>50</v>
      </c>
      <c r="BH5" s="4">
        <f xml:space="preserve"> Time!BH$10</f>
        <v>51</v>
      </c>
      <c r="BI5" s="4">
        <f xml:space="preserve"> Time!BI$10</f>
        <v>52</v>
      </c>
      <c r="BJ5" s="4">
        <f xml:space="preserve"> Time!BJ$10</f>
        <v>53</v>
      </c>
      <c r="BK5" s="4">
        <f xml:space="preserve"> Time!BK$10</f>
        <v>54</v>
      </c>
      <c r="BL5" s="4">
        <f xml:space="preserve"> Time!BL$10</f>
        <v>55</v>
      </c>
      <c r="BM5" s="4">
        <f xml:space="preserve"> Time!BM$10</f>
        <v>56</v>
      </c>
      <c r="BN5" s="4">
        <f xml:space="preserve"> Time!BN$10</f>
        <v>57</v>
      </c>
      <c r="BO5" s="4">
        <f xml:space="preserve"> Time!BO$10</f>
        <v>58</v>
      </c>
      <c r="BP5" s="4">
        <f xml:space="preserve"> Time!BP$10</f>
        <v>59</v>
      </c>
      <c r="BQ5" s="4">
        <f xml:space="preserve"> Time!BQ$10</f>
        <v>60</v>
      </c>
      <c r="BR5" s="4">
        <f xml:space="preserve"> Time!BR$10</f>
        <v>61</v>
      </c>
      <c r="BS5" s="4">
        <f xml:space="preserve"> Time!BS$10</f>
        <v>62</v>
      </c>
      <c r="BT5" s="4">
        <f xml:space="preserve"> Time!BT$10</f>
        <v>63</v>
      </c>
      <c r="BU5" s="4">
        <f xml:space="preserve"> Time!BU$10</f>
        <v>64</v>
      </c>
      <c r="BV5" s="4">
        <f xml:space="preserve"> Time!BV$10</f>
        <v>65</v>
      </c>
      <c r="BW5" s="4">
        <f xml:space="preserve"> Time!BW$10</f>
        <v>66</v>
      </c>
      <c r="BX5" s="4">
        <f xml:space="preserve"> Time!BX$10</f>
        <v>67</v>
      </c>
      <c r="BY5" s="4">
        <f xml:space="preserve"> Time!BY$10</f>
        <v>68</v>
      </c>
      <c r="BZ5" s="4">
        <f xml:space="preserve"> Time!BZ$10</f>
        <v>69</v>
      </c>
      <c r="CA5" s="4">
        <f xml:space="preserve"> Time!CA$10</f>
        <v>70</v>
      </c>
    </row>
    <row r="7" spans="1:79">
      <c r="A7" s="9" t="s">
        <v>251</v>
      </c>
    </row>
    <row r="9" spans="1:79">
      <c r="E9" s="231" t="str">
        <f xml:space="preserve"> Equity!E$17</f>
        <v>Share capital redemption POS</v>
      </c>
      <c r="F9" s="231">
        <f xml:space="preserve"> Equity!F$17</f>
        <v>0</v>
      </c>
      <c r="G9" s="231" t="str">
        <f xml:space="preserve"> Equity!G$17</f>
        <v>£ MM</v>
      </c>
      <c r="H9" s="231">
        <f xml:space="preserve"> Equity!H$17</f>
        <v>234.57187499999998</v>
      </c>
      <c r="I9" s="231">
        <f xml:space="preserve"> Equity!I$17</f>
        <v>0</v>
      </c>
      <c r="J9" s="231">
        <f xml:space="preserve"> Equity!J$17</f>
        <v>0</v>
      </c>
      <c r="K9" s="231">
        <f xml:space="preserve"> Equity!K$17</f>
        <v>0</v>
      </c>
      <c r="L9" s="231">
        <f xml:space="preserve"> Equity!L$17</f>
        <v>0</v>
      </c>
      <c r="M9" s="231">
        <f xml:space="preserve"> Equity!M$17</f>
        <v>0</v>
      </c>
      <c r="N9" s="231">
        <f xml:space="preserve"> Equity!N$17</f>
        <v>0</v>
      </c>
      <c r="O9" s="231">
        <f xml:space="preserve"> Equity!O$17</f>
        <v>0</v>
      </c>
      <c r="P9" s="231">
        <f xml:space="preserve"> Equity!P$17</f>
        <v>0</v>
      </c>
      <c r="Q9" s="231">
        <f xml:space="preserve"> Equity!Q$17</f>
        <v>0</v>
      </c>
      <c r="R9" s="231">
        <f xml:space="preserve"> Equity!R$17</f>
        <v>0</v>
      </c>
      <c r="S9" s="231">
        <f xml:space="preserve"> Equity!S$17</f>
        <v>0</v>
      </c>
      <c r="T9" s="231">
        <f xml:space="preserve"> Equity!T$17</f>
        <v>0</v>
      </c>
      <c r="U9" s="231">
        <f xml:space="preserve"> Equity!U$17</f>
        <v>0</v>
      </c>
      <c r="V9" s="231">
        <f xml:space="preserve"> Equity!V$17</f>
        <v>0</v>
      </c>
      <c r="W9" s="231">
        <f xml:space="preserve"> Equity!W$17</f>
        <v>0</v>
      </c>
      <c r="X9" s="231">
        <f xml:space="preserve"> Equity!X$17</f>
        <v>0</v>
      </c>
      <c r="Y9" s="231">
        <f xml:space="preserve"> Equity!Y$17</f>
        <v>0</v>
      </c>
      <c r="Z9" s="231">
        <f xml:space="preserve"> Equity!Z$17</f>
        <v>0</v>
      </c>
      <c r="AA9" s="231">
        <f xml:space="preserve"> Equity!AA$17</f>
        <v>0</v>
      </c>
      <c r="AB9" s="231">
        <f xml:space="preserve"> Equity!AB$17</f>
        <v>0</v>
      </c>
      <c r="AC9" s="231">
        <f xml:space="preserve"> Equity!AC$17</f>
        <v>0</v>
      </c>
      <c r="AD9" s="231">
        <f xml:space="preserve"> Equity!AD$17</f>
        <v>0</v>
      </c>
      <c r="AE9" s="231">
        <f xml:space="preserve"> Equity!AE$17</f>
        <v>0</v>
      </c>
      <c r="AF9" s="231">
        <f xml:space="preserve"> Equity!AF$17</f>
        <v>0</v>
      </c>
      <c r="AG9" s="231">
        <f xml:space="preserve"> Equity!AG$17</f>
        <v>0</v>
      </c>
      <c r="AH9" s="231">
        <f xml:space="preserve"> Equity!AH$17</f>
        <v>0</v>
      </c>
      <c r="AI9" s="231">
        <f xml:space="preserve"> Equity!AI$17</f>
        <v>0</v>
      </c>
      <c r="AJ9" s="231">
        <f xml:space="preserve"> Equity!AJ$17</f>
        <v>0</v>
      </c>
      <c r="AK9" s="231">
        <f xml:space="preserve"> Equity!AK$17</f>
        <v>234.57187499999998</v>
      </c>
      <c r="AL9" s="231">
        <f xml:space="preserve"> Equity!AL$17</f>
        <v>0</v>
      </c>
      <c r="AM9" s="231">
        <f xml:space="preserve"> Equity!AM$17</f>
        <v>0</v>
      </c>
      <c r="AN9" s="231">
        <f xml:space="preserve"> Equity!AN$17</f>
        <v>0</v>
      </c>
      <c r="AO9" s="231">
        <f xml:space="preserve"> Equity!AO$17</f>
        <v>0</v>
      </c>
      <c r="AP9" s="231">
        <f xml:space="preserve"> Equity!AP$17</f>
        <v>0</v>
      </c>
      <c r="AQ9" s="231">
        <f xml:space="preserve"> Equity!AQ$17</f>
        <v>0</v>
      </c>
      <c r="AR9" s="231">
        <f xml:space="preserve"> Equity!AR$17</f>
        <v>0</v>
      </c>
      <c r="AS9" s="231">
        <f xml:space="preserve"> Equity!AS$17</f>
        <v>0</v>
      </c>
      <c r="AT9" s="231">
        <f xml:space="preserve"> Equity!AT$17</f>
        <v>0</v>
      </c>
      <c r="AU9" s="231">
        <f xml:space="preserve"> Equity!AU$17</f>
        <v>0</v>
      </c>
      <c r="AV9" s="231">
        <f xml:space="preserve"> Equity!AV$17</f>
        <v>0</v>
      </c>
      <c r="AW9" s="231">
        <f xml:space="preserve"> Equity!AW$17</f>
        <v>0</v>
      </c>
      <c r="AX9" s="231">
        <f xml:space="preserve"> Equity!AX$17</f>
        <v>0</v>
      </c>
      <c r="AY9" s="231">
        <f xml:space="preserve"> Equity!AY$17</f>
        <v>0</v>
      </c>
      <c r="AZ9" s="231">
        <f xml:space="preserve"> Equity!AZ$17</f>
        <v>0</v>
      </c>
      <c r="BA9" s="231">
        <f xml:space="preserve"> Equity!BA$17</f>
        <v>0</v>
      </c>
      <c r="BB9" s="231">
        <f xml:space="preserve"> Equity!BB$17</f>
        <v>0</v>
      </c>
      <c r="BC9" s="231">
        <f xml:space="preserve"> Equity!BC$17</f>
        <v>0</v>
      </c>
      <c r="BD9" s="231">
        <f xml:space="preserve"> Equity!BD$17</f>
        <v>0</v>
      </c>
      <c r="BE9" s="231">
        <f xml:space="preserve"> Equity!BE$17</f>
        <v>0</v>
      </c>
      <c r="BF9" s="231">
        <f xml:space="preserve"> Equity!BF$17</f>
        <v>0</v>
      </c>
      <c r="BG9" s="231">
        <f xml:space="preserve"> Equity!BG$17</f>
        <v>0</v>
      </c>
      <c r="BH9" s="231">
        <f xml:space="preserve"> Equity!BH$17</f>
        <v>0</v>
      </c>
      <c r="BI9" s="231">
        <f xml:space="preserve"> Equity!BI$17</f>
        <v>0</v>
      </c>
      <c r="BJ9" s="231">
        <f xml:space="preserve"> Equity!BJ$17</f>
        <v>0</v>
      </c>
      <c r="BK9" s="231">
        <f xml:space="preserve"> Equity!BK$17</f>
        <v>0</v>
      </c>
      <c r="BL9" s="231">
        <f xml:space="preserve"> Equity!BL$17</f>
        <v>0</v>
      </c>
      <c r="BM9" s="231">
        <f xml:space="preserve"> Equity!BM$17</f>
        <v>0</v>
      </c>
      <c r="BN9" s="231">
        <f xml:space="preserve"> Equity!BN$17</f>
        <v>0</v>
      </c>
      <c r="BO9" s="231">
        <f xml:space="preserve"> Equity!BO$17</f>
        <v>0</v>
      </c>
      <c r="BP9" s="231">
        <f xml:space="preserve"> Equity!BP$17</f>
        <v>0</v>
      </c>
      <c r="BQ9" s="231">
        <f xml:space="preserve"> Equity!BQ$17</f>
        <v>0</v>
      </c>
      <c r="BR9" s="231">
        <f xml:space="preserve"> Equity!BR$17</f>
        <v>0</v>
      </c>
      <c r="BS9" s="231">
        <f xml:space="preserve"> Equity!BS$17</f>
        <v>0</v>
      </c>
      <c r="BT9" s="231">
        <f xml:space="preserve"> Equity!BT$17</f>
        <v>0</v>
      </c>
      <c r="BU9" s="231">
        <f xml:space="preserve"> Equity!BU$17</f>
        <v>0</v>
      </c>
      <c r="BV9" s="231">
        <f xml:space="preserve"> Equity!BV$17</f>
        <v>0</v>
      </c>
      <c r="BW9" s="231">
        <f xml:space="preserve"> Equity!BW$17</f>
        <v>0</v>
      </c>
      <c r="BX9" s="231">
        <f xml:space="preserve"> Equity!BX$17</f>
        <v>0</v>
      </c>
      <c r="BY9" s="231">
        <f xml:space="preserve"> Equity!BY$17</f>
        <v>0</v>
      </c>
      <c r="BZ9" s="231">
        <f xml:space="preserve"> Equity!BZ$17</f>
        <v>0</v>
      </c>
      <c r="CA9" s="231">
        <f xml:space="preserve"> Equity!CA$17</f>
        <v>0</v>
      </c>
    </row>
    <row r="10" spans="1:79">
      <c r="E10" s="231" t="str">
        <f xml:space="preserve"> Equity!E$53</f>
        <v>Dividends declared &amp; paid POS</v>
      </c>
      <c r="F10" s="231">
        <f xml:space="preserve"> Equity!F$53</f>
        <v>0</v>
      </c>
      <c r="G10" s="231" t="str">
        <f xml:space="preserve"> Equity!G$53</f>
        <v>£ MM</v>
      </c>
      <c r="H10" s="231">
        <f xml:space="preserve"> Equity!H$53</f>
        <v>2223.210860245732</v>
      </c>
      <c r="I10" s="231">
        <f xml:space="preserve"> Equity!I$53</f>
        <v>0</v>
      </c>
      <c r="J10" s="231">
        <f xml:space="preserve"> Equity!J$53</f>
        <v>0</v>
      </c>
      <c r="K10" s="231">
        <f xml:space="preserve"> Equity!K$53</f>
        <v>0</v>
      </c>
      <c r="L10" s="231">
        <f xml:space="preserve"> Equity!L$53</f>
        <v>0</v>
      </c>
      <c r="M10" s="231">
        <f xml:space="preserve"> Equity!M$53</f>
        <v>0</v>
      </c>
      <c r="N10" s="231">
        <f xml:space="preserve"> Equity!N$53</f>
        <v>0</v>
      </c>
      <c r="O10" s="231">
        <f xml:space="preserve"> Equity!O$53</f>
        <v>0</v>
      </c>
      <c r="P10" s="231">
        <f xml:space="preserve"> Equity!P$53</f>
        <v>0</v>
      </c>
      <c r="Q10" s="231">
        <f xml:space="preserve"> Equity!Q$53</f>
        <v>0</v>
      </c>
      <c r="R10" s="231">
        <f xml:space="preserve"> Equity!R$53</f>
        <v>91.643234517458737</v>
      </c>
      <c r="S10" s="231">
        <f xml:space="preserve"> Equity!S$53</f>
        <v>92.344753358232509</v>
      </c>
      <c r="T10" s="231">
        <f xml:space="preserve"> Equity!T$53</f>
        <v>93.532106430161434</v>
      </c>
      <c r="U10" s="231">
        <f xml:space="preserve"> Equity!U$53</f>
        <v>94.035011268946818</v>
      </c>
      <c r="V10" s="231">
        <f xml:space="preserve"> Equity!V$53</f>
        <v>95.004932461803961</v>
      </c>
      <c r="W10" s="231">
        <f xml:space="preserve"> Equity!W$53</f>
        <v>96.047054877786096</v>
      </c>
      <c r="X10" s="231">
        <f xml:space="preserve"> Equity!X$53</f>
        <v>97.559492903557128</v>
      </c>
      <c r="Y10" s="231">
        <f xml:space="preserve"> Equity!Y$53</f>
        <v>139.27673894972568</v>
      </c>
      <c r="Z10" s="231">
        <f xml:space="preserve"> Equity!Z$53</f>
        <v>138.80302672480258</v>
      </c>
      <c r="AA10" s="231">
        <f xml:space="preserve"> Equity!AA$53</f>
        <v>138.37668572237175</v>
      </c>
      <c r="AB10" s="231">
        <f xml:space="preserve"> Equity!AB$53</f>
        <v>138.40294876319905</v>
      </c>
      <c r="AC10" s="231">
        <f xml:space="preserve"> Equity!AC$53</f>
        <v>111.5841009415484</v>
      </c>
      <c r="AD10" s="231">
        <f xml:space="preserve"> Equity!AD$53</f>
        <v>111.27329835077634</v>
      </c>
      <c r="AE10" s="231">
        <f xml:space="preserve"> Equity!AE$53</f>
        <v>110.99357601908149</v>
      </c>
      <c r="AF10" s="231">
        <f xml:space="preserve"> Equity!AF$53</f>
        <v>111.15179586357112</v>
      </c>
      <c r="AG10" s="231">
        <f xml:space="preserve"> Equity!AG$53</f>
        <v>110.51525083188329</v>
      </c>
      <c r="AH10" s="231">
        <f xml:space="preserve"> Equity!AH$53</f>
        <v>110.31133325207773</v>
      </c>
      <c r="AI10" s="231">
        <f xml:space="preserve"> Equity!AI$53</f>
        <v>110.12780743025274</v>
      </c>
      <c r="AJ10" s="231">
        <f xml:space="preserve"> Equity!AJ$53</f>
        <v>110.37260413362525</v>
      </c>
      <c r="AK10" s="231">
        <f xml:space="preserve"> Equity!AK$53</f>
        <v>121.85510744486976</v>
      </c>
      <c r="AL10" s="231">
        <f xml:space="preserve"> Equity!AL$53</f>
        <v>0</v>
      </c>
      <c r="AM10" s="231">
        <f xml:space="preserve"> Equity!AM$53</f>
        <v>0</v>
      </c>
      <c r="AN10" s="231">
        <f xml:space="preserve"> Equity!AN$53</f>
        <v>0</v>
      </c>
      <c r="AO10" s="231">
        <f xml:space="preserve"> Equity!AO$53</f>
        <v>0</v>
      </c>
      <c r="AP10" s="231">
        <f xml:space="preserve"> Equity!AP$53</f>
        <v>0</v>
      </c>
      <c r="AQ10" s="231">
        <f xml:space="preserve"> Equity!AQ$53</f>
        <v>0</v>
      </c>
      <c r="AR10" s="231">
        <f xml:space="preserve"> Equity!AR$53</f>
        <v>0</v>
      </c>
      <c r="AS10" s="231">
        <f xml:space="preserve"> Equity!AS$53</f>
        <v>0</v>
      </c>
      <c r="AT10" s="231">
        <f xml:space="preserve"> Equity!AT$53</f>
        <v>0</v>
      </c>
      <c r="AU10" s="231">
        <f xml:space="preserve"> Equity!AU$53</f>
        <v>0</v>
      </c>
      <c r="AV10" s="231">
        <f xml:space="preserve"> Equity!AV$53</f>
        <v>0</v>
      </c>
      <c r="AW10" s="231">
        <f xml:space="preserve"> Equity!AW$53</f>
        <v>0</v>
      </c>
      <c r="AX10" s="231">
        <f xml:space="preserve"> Equity!AX$53</f>
        <v>0</v>
      </c>
      <c r="AY10" s="231">
        <f xml:space="preserve"> Equity!AY$53</f>
        <v>0</v>
      </c>
      <c r="AZ10" s="231">
        <f xml:space="preserve"> Equity!AZ$53</f>
        <v>0</v>
      </c>
      <c r="BA10" s="231">
        <f xml:space="preserve"> Equity!BA$53</f>
        <v>0</v>
      </c>
      <c r="BB10" s="231">
        <f xml:space="preserve"> Equity!BB$53</f>
        <v>0</v>
      </c>
      <c r="BC10" s="231">
        <f xml:space="preserve"> Equity!BC$53</f>
        <v>0</v>
      </c>
      <c r="BD10" s="231">
        <f xml:space="preserve"> Equity!BD$53</f>
        <v>0</v>
      </c>
      <c r="BE10" s="231">
        <f xml:space="preserve"> Equity!BE$53</f>
        <v>0</v>
      </c>
      <c r="BF10" s="231">
        <f xml:space="preserve"> Equity!BF$53</f>
        <v>0</v>
      </c>
      <c r="BG10" s="231">
        <f xml:space="preserve"> Equity!BG$53</f>
        <v>0</v>
      </c>
      <c r="BH10" s="231">
        <f xml:space="preserve"> Equity!BH$53</f>
        <v>0</v>
      </c>
      <c r="BI10" s="231">
        <f xml:space="preserve"> Equity!BI$53</f>
        <v>0</v>
      </c>
      <c r="BJ10" s="231">
        <f xml:space="preserve"> Equity!BJ$53</f>
        <v>0</v>
      </c>
      <c r="BK10" s="231">
        <f xml:space="preserve"> Equity!BK$53</f>
        <v>0</v>
      </c>
      <c r="BL10" s="231">
        <f xml:space="preserve"> Equity!BL$53</f>
        <v>0</v>
      </c>
      <c r="BM10" s="231">
        <f xml:space="preserve"> Equity!BM$53</f>
        <v>0</v>
      </c>
      <c r="BN10" s="231">
        <f xml:space="preserve"> Equity!BN$53</f>
        <v>0</v>
      </c>
      <c r="BO10" s="231">
        <f xml:space="preserve"> Equity!BO$53</f>
        <v>0</v>
      </c>
      <c r="BP10" s="231">
        <f xml:space="preserve"> Equity!BP$53</f>
        <v>0</v>
      </c>
      <c r="BQ10" s="231">
        <f xml:space="preserve"> Equity!BQ$53</f>
        <v>0</v>
      </c>
      <c r="BR10" s="231">
        <f xml:space="preserve"> Equity!BR$53</f>
        <v>0</v>
      </c>
      <c r="BS10" s="231">
        <f xml:space="preserve"> Equity!BS$53</f>
        <v>0</v>
      </c>
      <c r="BT10" s="231">
        <f xml:space="preserve"> Equity!BT$53</f>
        <v>0</v>
      </c>
      <c r="BU10" s="231">
        <f xml:space="preserve"> Equity!BU$53</f>
        <v>0</v>
      </c>
      <c r="BV10" s="231">
        <f xml:space="preserve"> Equity!BV$53</f>
        <v>0</v>
      </c>
      <c r="BW10" s="231">
        <f xml:space="preserve"> Equity!BW$53</f>
        <v>0</v>
      </c>
      <c r="BX10" s="231">
        <f xml:space="preserve"> Equity!BX$53</f>
        <v>0</v>
      </c>
      <c r="BY10" s="231">
        <f xml:space="preserve"> Equity!BY$53</f>
        <v>0</v>
      </c>
      <c r="BZ10" s="231">
        <f xml:space="preserve"> Equity!BZ$53</f>
        <v>0</v>
      </c>
      <c r="CA10" s="231">
        <f xml:space="preserve"> Equity!CA$53</f>
        <v>0</v>
      </c>
    </row>
    <row r="11" spans="1:79" s="56" customFormat="1">
      <c r="A11" s="5"/>
      <c r="B11" s="45"/>
      <c r="C11" s="54"/>
      <c r="D11" s="320"/>
      <c r="E11" s="56" t="s">
        <v>243</v>
      </c>
      <c r="G11" s="56" t="s">
        <v>560</v>
      </c>
      <c r="H11" s="56">
        <f xml:space="preserve"> SUM(J11:CA11)</f>
        <v>2457.7827352457321</v>
      </c>
      <c r="J11" s="56">
        <f>SUM(J9:J10)</f>
        <v>0</v>
      </c>
      <c r="K11" s="56">
        <f t="shared" ref="K11:BV11" si="0">SUM(K9:K10)</f>
        <v>0</v>
      </c>
      <c r="L11" s="56">
        <f t="shared" si="0"/>
        <v>0</v>
      </c>
      <c r="M11" s="56">
        <f t="shared" si="0"/>
        <v>0</v>
      </c>
      <c r="N11" s="56">
        <f t="shared" si="0"/>
        <v>0</v>
      </c>
      <c r="O11" s="56">
        <f t="shared" si="0"/>
        <v>0</v>
      </c>
      <c r="P11" s="56">
        <f t="shared" si="0"/>
        <v>0</v>
      </c>
      <c r="Q11" s="56">
        <f t="shared" si="0"/>
        <v>0</v>
      </c>
      <c r="R11" s="56">
        <f t="shared" si="0"/>
        <v>91.643234517458737</v>
      </c>
      <c r="S11" s="56">
        <f t="shared" si="0"/>
        <v>92.344753358232509</v>
      </c>
      <c r="T11" s="56">
        <f t="shared" si="0"/>
        <v>93.532106430161434</v>
      </c>
      <c r="U11" s="56">
        <f t="shared" si="0"/>
        <v>94.035011268946818</v>
      </c>
      <c r="V11" s="56">
        <f t="shared" si="0"/>
        <v>95.004932461803961</v>
      </c>
      <c r="W11" s="56">
        <f t="shared" si="0"/>
        <v>96.047054877786096</v>
      </c>
      <c r="X11" s="56">
        <f t="shared" si="0"/>
        <v>97.559492903557128</v>
      </c>
      <c r="Y11" s="56">
        <f t="shared" si="0"/>
        <v>139.27673894972568</v>
      </c>
      <c r="Z11" s="56">
        <f t="shared" si="0"/>
        <v>138.80302672480258</v>
      </c>
      <c r="AA11" s="56">
        <f t="shared" si="0"/>
        <v>138.37668572237175</v>
      </c>
      <c r="AB11" s="56">
        <f t="shared" si="0"/>
        <v>138.40294876319905</v>
      </c>
      <c r="AC11" s="56">
        <f t="shared" si="0"/>
        <v>111.5841009415484</v>
      </c>
      <c r="AD11" s="56">
        <f t="shared" si="0"/>
        <v>111.27329835077634</v>
      </c>
      <c r="AE11" s="56">
        <f t="shared" si="0"/>
        <v>110.99357601908149</v>
      </c>
      <c r="AF11" s="56">
        <f t="shared" si="0"/>
        <v>111.15179586357112</v>
      </c>
      <c r="AG11" s="56">
        <f t="shared" si="0"/>
        <v>110.51525083188329</v>
      </c>
      <c r="AH11" s="56">
        <f t="shared" si="0"/>
        <v>110.31133325207773</v>
      </c>
      <c r="AI11" s="56">
        <f t="shared" si="0"/>
        <v>110.12780743025274</v>
      </c>
      <c r="AJ11" s="56">
        <f t="shared" si="0"/>
        <v>110.37260413362525</v>
      </c>
      <c r="AK11" s="56">
        <f t="shared" si="0"/>
        <v>356.42698244486974</v>
      </c>
      <c r="AL11" s="56">
        <f t="shared" si="0"/>
        <v>0</v>
      </c>
      <c r="AM11" s="56">
        <f t="shared" si="0"/>
        <v>0</v>
      </c>
      <c r="AN11" s="56">
        <f t="shared" si="0"/>
        <v>0</v>
      </c>
      <c r="AO11" s="56">
        <f t="shared" si="0"/>
        <v>0</v>
      </c>
      <c r="AP11" s="56">
        <f t="shared" si="0"/>
        <v>0</v>
      </c>
      <c r="AQ11" s="56">
        <f t="shared" si="0"/>
        <v>0</v>
      </c>
      <c r="AR11" s="56">
        <f t="shared" si="0"/>
        <v>0</v>
      </c>
      <c r="AS11" s="56">
        <f t="shared" si="0"/>
        <v>0</v>
      </c>
      <c r="AT11" s="56">
        <f t="shared" si="0"/>
        <v>0</v>
      </c>
      <c r="AU11" s="56">
        <f t="shared" si="0"/>
        <v>0</v>
      </c>
      <c r="AV11" s="56">
        <f t="shared" si="0"/>
        <v>0</v>
      </c>
      <c r="AW11" s="56">
        <f t="shared" si="0"/>
        <v>0</v>
      </c>
      <c r="AX11" s="56">
        <f t="shared" si="0"/>
        <v>0</v>
      </c>
      <c r="AY11" s="56">
        <f t="shared" si="0"/>
        <v>0</v>
      </c>
      <c r="AZ11" s="56">
        <f t="shared" si="0"/>
        <v>0</v>
      </c>
      <c r="BA11" s="56">
        <f t="shared" si="0"/>
        <v>0</v>
      </c>
      <c r="BB11" s="56">
        <f t="shared" si="0"/>
        <v>0</v>
      </c>
      <c r="BC11" s="56">
        <f t="shared" si="0"/>
        <v>0</v>
      </c>
      <c r="BD11" s="56">
        <f t="shared" si="0"/>
        <v>0</v>
      </c>
      <c r="BE11" s="56">
        <f t="shared" si="0"/>
        <v>0</v>
      </c>
      <c r="BF11" s="56">
        <f t="shared" si="0"/>
        <v>0</v>
      </c>
      <c r="BG11" s="56">
        <f t="shared" si="0"/>
        <v>0</v>
      </c>
      <c r="BH11" s="56">
        <f t="shared" si="0"/>
        <v>0</v>
      </c>
      <c r="BI11" s="56">
        <f t="shared" si="0"/>
        <v>0</v>
      </c>
      <c r="BJ11" s="56">
        <f t="shared" si="0"/>
        <v>0</v>
      </c>
      <c r="BK11" s="56">
        <f t="shared" si="0"/>
        <v>0</v>
      </c>
      <c r="BL11" s="56">
        <f t="shared" si="0"/>
        <v>0</v>
      </c>
      <c r="BM11" s="56">
        <f t="shared" si="0"/>
        <v>0</v>
      </c>
      <c r="BN11" s="56">
        <f t="shared" si="0"/>
        <v>0</v>
      </c>
      <c r="BO11" s="56">
        <f t="shared" si="0"/>
        <v>0</v>
      </c>
      <c r="BP11" s="56">
        <f t="shared" si="0"/>
        <v>0</v>
      </c>
      <c r="BQ11" s="56">
        <f t="shared" si="0"/>
        <v>0</v>
      </c>
      <c r="BR11" s="56">
        <f t="shared" si="0"/>
        <v>0</v>
      </c>
      <c r="BS11" s="56">
        <f t="shared" si="0"/>
        <v>0</v>
      </c>
      <c r="BT11" s="56">
        <f t="shared" si="0"/>
        <v>0</v>
      </c>
      <c r="BU11" s="56">
        <f t="shared" si="0"/>
        <v>0</v>
      </c>
      <c r="BV11" s="56">
        <f t="shared" si="0"/>
        <v>0</v>
      </c>
      <c r="BW11" s="56">
        <f>SUM(BW9:BW10)</f>
        <v>0</v>
      </c>
      <c r="BX11" s="56">
        <f>SUM(BX9:BX10)</f>
        <v>0</v>
      </c>
      <c r="BY11" s="56">
        <f>SUM(BY9:BY10)</f>
        <v>0</v>
      </c>
      <c r="BZ11" s="56">
        <f>SUM(BZ9:BZ10)</f>
        <v>0</v>
      </c>
      <c r="CA11" s="56">
        <f>SUM(CA9:CA10)</f>
        <v>0</v>
      </c>
    </row>
    <row r="12" spans="1:79" s="56" customFormat="1">
      <c r="A12" s="5"/>
      <c r="B12" s="45"/>
      <c r="C12" s="54"/>
      <c r="D12" s="320"/>
    </row>
    <row r="13" spans="1:79" s="147" customFormat="1">
      <c r="A13" s="33"/>
      <c r="B13" s="45"/>
      <c r="C13" s="145"/>
      <c r="D13" s="146"/>
      <c r="E13" s="325" t="str">
        <f t="shared" ref="E13:AJ13" si="1" xml:space="preserve"> E$11</f>
        <v>Equity redemption POS</v>
      </c>
      <c r="F13" s="325">
        <f t="shared" si="1"/>
        <v>0</v>
      </c>
      <c r="G13" s="325" t="str">
        <f t="shared" si="1"/>
        <v>£ MM</v>
      </c>
      <c r="H13" s="325">
        <f t="shared" si="1"/>
        <v>2457.7827352457321</v>
      </c>
      <c r="I13" s="325">
        <f t="shared" si="1"/>
        <v>0</v>
      </c>
      <c r="J13" s="325">
        <f t="shared" si="1"/>
        <v>0</v>
      </c>
      <c r="K13" s="325">
        <f t="shared" si="1"/>
        <v>0</v>
      </c>
      <c r="L13" s="325">
        <f t="shared" si="1"/>
        <v>0</v>
      </c>
      <c r="M13" s="325">
        <f t="shared" si="1"/>
        <v>0</v>
      </c>
      <c r="N13" s="325">
        <f t="shared" si="1"/>
        <v>0</v>
      </c>
      <c r="O13" s="325">
        <f t="shared" si="1"/>
        <v>0</v>
      </c>
      <c r="P13" s="325">
        <f t="shared" si="1"/>
        <v>0</v>
      </c>
      <c r="Q13" s="325">
        <f t="shared" si="1"/>
        <v>0</v>
      </c>
      <c r="R13" s="325">
        <f t="shared" si="1"/>
        <v>91.643234517458737</v>
      </c>
      <c r="S13" s="325">
        <f t="shared" si="1"/>
        <v>92.344753358232509</v>
      </c>
      <c r="T13" s="325">
        <f t="shared" si="1"/>
        <v>93.532106430161434</v>
      </c>
      <c r="U13" s="325">
        <f t="shared" si="1"/>
        <v>94.035011268946818</v>
      </c>
      <c r="V13" s="325">
        <f t="shared" si="1"/>
        <v>95.004932461803961</v>
      </c>
      <c r="W13" s="325">
        <f t="shared" si="1"/>
        <v>96.047054877786096</v>
      </c>
      <c r="X13" s="325">
        <f t="shared" si="1"/>
        <v>97.559492903557128</v>
      </c>
      <c r="Y13" s="325">
        <f t="shared" si="1"/>
        <v>139.27673894972568</v>
      </c>
      <c r="Z13" s="325">
        <f t="shared" si="1"/>
        <v>138.80302672480258</v>
      </c>
      <c r="AA13" s="325">
        <f t="shared" si="1"/>
        <v>138.37668572237175</v>
      </c>
      <c r="AB13" s="325">
        <f t="shared" si="1"/>
        <v>138.40294876319905</v>
      </c>
      <c r="AC13" s="325">
        <f t="shared" si="1"/>
        <v>111.5841009415484</v>
      </c>
      <c r="AD13" s="325">
        <f t="shared" si="1"/>
        <v>111.27329835077634</v>
      </c>
      <c r="AE13" s="325">
        <f t="shared" si="1"/>
        <v>110.99357601908149</v>
      </c>
      <c r="AF13" s="325">
        <f t="shared" si="1"/>
        <v>111.15179586357112</v>
      </c>
      <c r="AG13" s="325">
        <f t="shared" si="1"/>
        <v>110.51525083188329</v>
      </c>
      <c r="AH13" s="325">
        <f t="shared" si="1"/>
        <v>110.31133325207773</v>
      </c>
      <c r="AI13" s="325">
        <f t="shared" si="1"/>
        <v>110.12780743025274</v>
      </c>
      <c r="AJ13" s="325">
        <f t="shared" si="1"/>
        <v>110.37260413362525</v>
      </c>
      <c r="AK13" s="325">
        <f t="shared" ref="AK13:BP13" si="2" xml:space="preserve"> AK$11</f>
        <v>356.42698244486974</v>
      </c>
      <c r="AL13" s="325">
        <f t="shared" si="2"/>
        <v>0</v>
      </c>
      <c r="AM13" s="325">
        <f t="shared" si="2"/>
        <v>0</v>
      </c>
      <c r="AN13" s="325">
        <f t="shared" si="2"/>
        <v>0</v>
      </c>
      <c r="AO13" s="325">
        <f t="shared" si="2"/>
        <v>0</v>
      </c>
      <c r="AP13" s="325">
        <f t="shared" si="2"/>
        <v>0</v>
      </c>
      <c r="AQ13" s="325">
        <f t="shared" si="2"/>
        <v>0</v>
      </c>
      <c r="AR13" s="325">
        <f t="shared" si="2"/>
        <v>0</v>
      </c>
      <c r="AS13" s="325">
        <f t="shared" si="2"/>
        <v>0</v>
      </c>
      <c r="AT13" s="325">
        <f t="shared" si="2"/>
        <v>0</v>
      </c>
      <c r="AU13" s="325">
        <f t="shared" si="2"/>
        <v>0</v>
      </c>
      <c r="AV13" s="325">
        <f t="shared" si="2"/>
        <v>0</v>
      </c>
      <c r="AW13" s="325">
        <f t="shared" si="2"/>
        <v>0</v>
      </c>
      <c r="AX13" s="325">
        <f t="shared" si="2"/>
        <v>0</v>
      </c>
      <c r="AY13" s="325">
        <f t="shared" si="2"/>
        <v>0</v>
      </c>
      <c r="AZ13" s="325">
        <f t="shared" si="2"/>
        <v>0</v>
      </c>
      <c r="BA13" s="325">
        <f t="shared" si="2"/>
        <v>0</v>
      </c>
      <c r="BB13" s="325">
        <f t="shared" si="2"/>
        <v>0</v>
      </c>
      <c r="BC13" s="325">
        <f t="shared" si="2"/>
        <v>0</v>
      </c>
      <c r="BD13" s="325">
        <f t="shared" si="2"/>
        <v>0</v>
      </c>
      <c r="BE13" s="325">
        <f t="shared" si="2"/>
        <v>0</v>
      </c>
      <c r="BF13" s="325">
        <f t="shared" si="2"/>
        <v>0</v>
      </c>
      <c r="BG13" s="325">
        <f t="shared" si="2"/>
        <v>0</v>
      </c>
      <c r="BH13" s="325">
        <f t="shared" si="2"/>
        <v>0</v>
      </c>
      <c r="BI13" s="325">
        <f t="shared" si="2"/>
        <v>0</v>
      </c>
      <c r="BJ13" s="325">
        <f t="shared" si="2"/>
        <v>0</v>
      </c>
      <c r="BK13" s="325">
        <f t="shared" si="2"/>
        <v>0</v>
      </c>
      <c r="BL13" s="325">
        <f t="shared" si="2"/>
        <v>0</v>
      </c>
      <c r="BM13" s="325">
        <f t="shared" si="2"/>
        <v>0</v>
      </c>
      <c r="BN13" s="325">
        <f t="shared" si="2"/>
        <v>0</v>
      </c>
      <c r="BO13" s="325">
        <f t="shared" si="2"/>
        <v>0</v>
      </c>
      <c r="BP13" s="325">
        <f t="shared" si="2"/>
        <v>0</v>
      </c>
      <c r="BQ13" s="325">
        <f t="shared" ref="BQ13:CA13" si="3" xml:space="preserve"> BQ$11</f>
        <v>0</v>
      </c>
      <c r="BR13" s="325">
        <f t="shared" si="3"/>
        <v>0</v>
      </c>
      <c r="BS13" s="325">
        <f t="shared" si="3"/>
        <v>0</v>
      </c>
      <c r="BT13" s="325">
        <f t="shared" si="3"/>
        <v>0</v>
      </c>
      <c r="BU13" s="325">
        <f t="shared" si="3"/>
        <v>0</v>
      </c>
      <c r="BV13" s="325">
        <f t="shared" si="3"/>
        <v>0</v>
      </c>
      <c r="BW13" s="325">
        <f t="shared" si="3"/>
        <v>0</v>
      </c>
      <c r="BX13" s="325">
        <f t="shared" si="3"/>
        <v>0</v>
      </c>
      <c r="BY13" s="325">
        <f t="shared" si="3"/>
        <v>0</v>
      </c>
      <c r="BZ13" s="325">
        <f t="shared" si="3"/>
        <v>0</v>
      </c>
      <c r="CA13" s="325">
        <f t="shared" si="3"/>
        <v>0</v>
      </c>
    </row>
    <row r="14" spans="1:79" s="56" customFormat="1">
      <c r="A14" s="5"/>
      <c r="B14" s="45"/>
      <c r="C14" s="54"/>
      <c r="D14" s="320" t="s">
        <v>108</v>
      </c>
      <c r="E14" s="387" t="str">
        <f xml:space="preserve"> Equity!E$12</f>
        <v>Equity drawdown</v>
      </c>
      <c r="F14" s="387">
        <f xml:space="preserve"> Equity!F$12</f>
        <v>0</v>
      </c>
      <c r="G14" s="387" t="str">
        <f xml:space="preserve"> Equity!G$12</f>
        <v>£ MM</v>
      </c>
      <c r="H14" s="387">
        <f xml:space="preserve"> Equity!H$12</f>
        <v>234.57187499999998</v>
      </c>
      <c r="I14" s="387">
        <f xml:space="preserve"> Equity!I$12</f>
        <v>0</v>
      </c>
      <c r="J14" s="387">
        <f xml:space="preserve"> Equity!J$12</f>
        <v>0</v>
      </c>
      <c r="K14" s="387">
        <f xml:space="preserve"> Equity!K$12</f>
        <v>0</v>
      </c>
      <c r="L14" s="387">
        <f xml:space="preserve"> Equity!L$12</f>
        <v>0</v>
      </c>
      <c r="M14" s="387">
        <f xml:space="preserve"> Equity!M$12</f>
        <v>0</v>
      </c>
      <c r="N14" s="387">
        <f xml:space="preserve"> Equity!N$12</f>
        <v>0</v>
      </c>
      <c r="O14" s="387">
        <f xml:space="preserve"> Equity!O$12</f>
        <v>78.082194236340413</v>
      </c>
      <c r="P14" s="387">
        <f xml:space="preserve"> Equity!P$12</f>
        <v>78.244840381829775</v>
      </c>
      <c r="Q14" s="387">
        <f xml:space="preserve"> Equity!Q$12</f>
        <v>78.244840381829789</v>
      </c>
      <c r="R14" s="387">
        <f xml:space="preserve"> Equity!R$12</f>
        <v>0</v>
      </c>
      <c r="S14" s="387">
        <f xml:space="preserve"> Equity!S$12</f>
        <v>0</v>
      </c>
      <c r="T14" s="387">
        <f xml:space="preserve"> Equity!T$12</f>
        <v>0</v>
      </c>
      <c r="U14" s="387">
        <f xml:space="preserve"> Equity!U$12</f>
        <v>0</v>
      </c>
      <c r="V14" s="387">
        <f xml:space="preserve"> Equity!V$12</f>
        <v>0</v>
      </c>
      <c r="W14" s="387">
        <f xml:space="preserve"> Equity!W$12</f>
        <v>0</v>
      </c>
      <c r="X14" s="387">
        <f xml:space="preserve"> Equity!X$12</f>
        <v>0</v>
      </c>
      <c r="Y14" s="387">
        <f xml:space="preserve"> Equity!Y$12</f>
        <v>0</v>
      </c>
      <c r="Z14" s="387">
        <f xml:space="preserve"> Equity!Z$12</f>
        <v>0</v>
      </c>
      <c r="AA14" s="387">
        <f xml:space="preserve"> Equity!AA$12</f>
        <v>0</v>
      </c>
      <c r="AB14" s="387">
        <f xml:space="preserve"> Equity!AB$12</f>
        <v>0</v>
      </c>
      <c r="AC14" s="387">
        <f xml:space="preserve"> Equity!AC$12</f>
        <v>0</v>
      </c>
      <c r="AD14" s="387">
        <f xml:space="preserve"> Equity!AD$12</f>
        <v>0</v>
      </c>
      <c r="AE14" s="387">
        <f xml:space="preserve"> Equity!AE$12</f>
        <v>0</v>
      </c>
      <c r="AF14" s="387">
        <f xml:space="preserve"> Equity!AF$12</f>
        <v>0</v>
      </c>
      <c r="AG14" s="387">
        <f xml:space="preserve"> Equity!AG$12</f>
        <v>0</v>
      </c>
      <c r="AH14" s="387">
        <f xml:space="preserve"> Equity!AH$12</f>
        <v>0</v>
      </c>
      <c r="AI14" s="387">
        <f xml:space="preserve"> Equity!AI$12</f>
        <v>0</v>
      </c>
      <c r="AJ14" s="387">
        <f xml:space="preserve"> Equity!AJ$12</f>
        <v>0</v>
      </c>
      <c r="AK14" s="387">
        <f xml:space="preserve"> Equity!AK$12</f>
        <v>0</v>
      </c>
      <c r="AL14" s="387">
        <f xml:space="preserve"> Equity!AL$12</f>
        <v>0</v>
      </c>
      <c r="AM14" s="387">
        <f xml:space="preserve"> Equity!AM$12</f>
        <v>0</v>
      </c>
      <c r="AN14" s="387">
        <f xml:space="preserve"> Equity!AN$12</f>
        <v>0</v>
      </c>
      <c r="AO14" s="387">
        <f xml:space="preserve"> Equity!AO$12</f>
        <v>0</v>
      </c>
      <c r="AP14" s="387">
        <f xml:space="preserve"> Equity!AP$12</f>
        <v>0</v>
      </c>
      <c r="AQ14" s="387">
        <f xml:space="preserve"> Equity!AQ$12</f>
        <v>0</v>
      </c>
      <c r="AR14" s="387">
        <f xml:space="preserve"> Equity!AR$12</f>
        <v>0</v>
      </c>
      <c r="AS14" s="387">
        <f xml:space="preserve"> Equity!AS$12</f>
        <v>0</v>
      </c>
      <c r="AT14" s="387">
        <f xml:space="preserve"> Equity!AT$12</f>
        <v>0</v>
      </c>
      <c r="AU14" s="387">
        <f xml:space="preserve"> Equity!AU$12</f>
        <v>0</v>
      </c>
      <c r="AV14" s="387">
        <f xml:space="preserve"> Equity!AV$12</f>
        <v>0</v>
      </c>
      <c r="AW14" s="387">
        <f xml:space="preserve"> Equity!AW$12</f>
        <v>0</v>
      </c>
      <c r="AX14" s="387">
        <f xml:space="preserve"> Equity!AX$12</f>
        <v>0</v>
      </c>
      <c r="AY14" s="387">
        <f xml:space="preserve"> Equity!AY$12</f>
        <v>0</v>
      </c>
      <c r="AZ14" s="387">
        <f xml:space="preserve"> Equity!AZ$12</f>
        <v>0</v>
      </c>
      <c r="BA14" s="387">
        <f xml:space="preserve"> Equity!BA$12</f>
        <v>0</v>
      </c>
      <c r="BB14" s="387">
        <f xml:space="preserve"> Equity!BB$12</f>
        <v>0</v>
      </c>
      <c r="BC14" s="387">
        <f xml:space="preserve"> Equity!BC$12</f>
        <v>0</v>
      </c>
      <c r="BD14" s="387">
        <f xml:space="preserve"> Equity!BD$12</f>
        <v>0</v>
      </c>
      <c r="BE14" s="387">
        <f xml:space="preserve"> Equity!BE$12</f>
        <v>0</v>
      </c>
      <c r="BF14" s="387">
        <f xml:space="preserve"> Equity!BF$12</f>
        <v>0</v>
      </c>
      <c r="BG14" s="387">
        <f xml:space="preserve"> Equity!BG$12</f>
        <v>0</v>
      </c>
      <c r="BH14" s="387">
        <f xml:space="preserve"> Equity!BH$12</f>
        <v>0</v>
      </c>
      <c r="BI14" s="387">
        <f xml:space="preserve"> Equity!BI$12</f>
        <v>0</v>
      </c>
      <c r="BJ14" s="387">
        <f xml:space="preserve"> Equity!BJ$12</f>
        <v>0</v>
      </c>
      <c r="BK14" s="387">
        <f xml:space="preserve"> Equity!BK$12</f>
        <v>0</v>
      </c>
      <c r="BL14" s="387">
        <f xml:space="preserve"> Equity!BL$12</f>
        <v>0</v>
      </c>
      <c r="BM14" s="387">
        <f xml:space="preserve"> Equity!BM$12</f>
        <v>0</v>
      </c>
      <c r="BN14" s="387">
        <f xml:space="preserve"> Equity!BN$12</f>
        <v>0</v>
      </c>
      <c r="BO14" s="387">
        <f xml:space="preserve"> Equity!BO$12</f>
        <v>0</v>
      </c>
      <c r="BP14" s="387">
        <f xml:space="preserve"> Equity!BP$12</f>
        <v>0</v>
      </c>
      <c r="BQ14" s="387">
        <f xml:space="preserve"> Equity!BQ$12</f>
        <v>0</v>
      </c>
      <c r="BR14" s="387">
        <f xml:space="preserve"> Equity!BR$12</f>
        <v>0</v>
      </c>
      <c r="BS14" s="387">
        <f xml:space="preserve"> Equity!BS$12</f>
        <v>0</v>
      </c>
      <c r="BT14" s="387">
        <f xml:space="preserve"> Equity!BT$12</f>
        <v>0</v>
      </c>
      <c r="BU14" s="387">
        <f xml:space="preserve"> Equity!BU$12</f>
        <v>0</v>
      </c>
      <c r="BV14" s="387">
        <f xml:space="preserve"> Equity!BV$12</f>
        <v>0</v>
      </c>
      <c r="BW14" s="387">
        <f xml:space="preserve"> Equity!BW$12</f>
        <v>0</v>
      </c>
      <c r="BX14" s="387">
        <f xml:space="preserve"> Equity!BX$12</f>
        <v>0</v>
      </c>
      <c r="BY14" s="387">
        <f xml:space="preserve"> Equity!BY$12</f>
        <v>0</v>
      </c>
      <c r="BZ14" s="387">
        <f xml:space="preserve"> Equity!BZ$12</f>
        <v>0</v>
      </c>
      <c r="CA14" s="387">
        <f xml:space="preserve"> Equity!CA$12</f>
        <v>0</v>
      </c>
    </row>
    <row r="15" spans="1:79" s="46" customFormat="1">
      <c r="A15" s="1"/>
      <c r="B15" s="1"/>
      <c r="C15" s="51"/>
      <c r="D15" s="123"/>
      <c r="E15" s="345" t="s">
        <v>242</v>
      </c>
      <c r="F15" s="345"/>
      <c r="G15" s="345" t="s">
        <v>560</v>
      </c>
      <c r="H15" s="345">
        <f xml:space="preserve"> SUM(J15:CA15)</f>
        <v>2223.210860245732</v>
      </c>
      <c r="I15" s="345"/>
      <c r="J15" s="345">
        <f xml:space="preserve"> J13 - J14</f>
        <v>0</v>
      </c>
      <c r="K15" s="345">
        <f t="shared" ref="K15:BV15" si="4" xml:space="preserve"> K13 - K14</f>
        <v>0</v>
      </c>
      <c r="L15" s="345">
        <f t="shared" si="4"/>
        <v>0</v>
      </c>
      <c r="M15" s="345">
        <f t="shared" si="4"/>
        <v>0</v>
      </c>
      <c r="N15" s="345">
        <f t="shared" si="4"/>
        <v>0</v>
      </c>
      <c r="O15" s="345">
        <f t="shared" si="4"/>
        <v>-78.082194236340413</v>
      </c>
      <c r="P15" s="345">
        <f t="shared" si="4"/>
        <v>-78.244840381829775</v>
      </c>
      <c r="Q15" s="345">
        <f t="shared" si="4"/>
        <v>-78.244840381829789</v>
      </c>
      <c r="R15" s="345">
        <f t="shared" si="4"/>
        <v>91.643234517458737</v>
      </c>
      <c r="S15" s="345">
        <f t="shared" si="4"/>
        <v>92.344753358232509</v>
      </c>
      <c r="T15" s="345">
        <f t="shared" si="4"/>
        <v>93.532106430161434</v>
      </c>
      <c r="U15" s="345">
        <f t="shared" si="4"/>
        <v>94.035011268946818</v>
      </c>
      <c r="V15" s="345">
        <f t="shared" si="4"/>
        <v>95.004932461803961</v>
      </c>
      <c r="W15" s="345">
        <f t="shared" si="4"/>
        <v>96.047054877786096</v>
      </c>
      <c r="X15" s="345">
        <f t="shared" si="4"/>
        <v>97.559492903557128</v>
      </c>
      <c r="Y15" s="345">
        <f t="shared" si="4"/>
        <v>139.27673894972568</v>
      </c>
      <c r="Z15" s="345">
        <f t="shared" si="4"/>
        <v>138.80302672480258</v>
      </c>
      <c r="AA15" s="345">
        <f t="shared" si="4"/>
        <v>138.37668572237175</v>
      </c>
      <c r="AB15" s="345">
        <f t="shared" si="4"/>
        <v>138.40294876319905</v>
      </c>
      <c r="AC15" s="345">
        <f t="shared" si="4"/>
        <v>111.5841009415484</v>
      </c>
      <c r="AD15" s="345">
        <f t="shared" si="4"/>
        <v>111.27329835077634</v>
      </c>
      <c r="AE15" s="345">
        <f t="shared" si="4"/>
        <v>110.99357601908149</v>
      </c>
      <c r="AF15" s="345">
        <f t="shared" si="4"/>
        <v>111.15179586357112</v>
      </c>
      <c r="AG15" s="345">
        <f t="shared" si="4"/>
        <v>110.51525083188329</v>
      </c>
      <c r="AH15" s="345">
        <f t="shared" si="4"/>
        <v>110.31133325207773</v>
      </c>
      <c r="AI15" s="345">
        <f t="shared" si="4"/>
        <v>110.12780743025274</v>
      </c>
      <c r="AJ15" s="345">
        <f t="shared" si="4"/>
        <v>110.37260413362525</v>
      </c>
      <c r="AK15" s="345">
        <f t="shared" si="4"/>
        <v>356.42698244486974</v>
      </c>
      <c r="AL15" s="345">
        <f t="shared" si="4"/>
        <v>0</v>
      </c>
      <c r="AM15" s="345">
        <f t="shared" si="4"/>
        <v>0</v>
      </c>
      <c r="AN15" s="345">
        <f t="shared" si="4"/>
        <v>0</v>
      </c>
      <c r="AO15" s="345">
        <f t="shared" si="4"/>
        <v>0</v>
      </c>
      <c r="AP15" s="345">
        <f t="shared" si="4"/>
        <v>0</v>
      </c>
      <c r="AQ15" s="345">
        <f t="shared" si="4"/>
        <v>0</v>
      </c>
      <c r="AR15" s="345">
        <f t="shared" si="4"/>
        <v>0</v>
      </c>
      <c r="AS15" s="345">
        <f t="shared" si="4"/>
        <v>0</v>
      </c>
      <c r="AT15" s="345">
        <f t="shared" si="4"/>
        <v>0</v>
      </c>
      <c r="AU15" s="345">
        <f t="shared" si="4"/>
        <v>0</v>
      </c>
      <c r="AV15" s="345">
        <f t="shared" si="4"/>
        <v>0</v>
      </c>
      <c r="AW15" s="345">
        <f t="shared" si="4"/>
        <v>0</v>
      </c>
      <c r="AX15" s="345">
        <f t="shared" si="4"/>
        <v>0</v>
      </c>
      <c r="AY15" s="345">
        <f t="shared" si="4"/>
        <v>0</v>
      </c>
      <c r="AZ15" s="345">
        <f t="shared" si="4"/>
        <v>0</v>
      </c>
      <c r="BA15" s="345">
        <f t="shared" si="4"/>
        <v>0</v>
      </c>
      <c r="BB15" s="345">
        <f t="shared" si="4"/>
        <v>0</v>
      </c>
      <c r="BC15" s="345">
        <f t="shared" si="4"/>
        <v>0</v>
      </c>
      <c r="BD15" s="345">
        <f t="shared" si="4"/>
        <v>0</v>
      </c>
      <c r="BE15" s="345">
        <f t="shared" si="4"/>
        <v>0</v>
      </c>
      <c r="BF15" s="345">
        <f t="shared" si="4"/>
        <v>0</v>
      </c>
      <c r="BG15" s="345">
        <f t="shared" si="4"/>
        <v>0</v>
      </c>
      <c r="BH15" s="345">
        <f t="shared" si="4"/>
        <v>0</v>
      </c>
      <c r="BI15" s="345">
        <f t="shared" si="4"/>
        <v>0</v>
      </c>
      <c r="BJ15" s="345">
        <f t="shared" si="4"/>
        <v>0</v>
      </c>
      <c r="BK15" s="345">
        <f t="shared" si="4"/>
        <v>0</v>
      </c>
      <c r="BL15" s="345">
        <f t="shared" si="4"/>
        <v>0</v>
      </c>
      <c r="BM15" s="345">
        <f t="shared" si="4"/>
        <v>0</v>
      </c>
      <c r="BN15" s="345">
        <f t="shared" si="4"/>
        <v>0</v>
      </c>
      <c r="BO15" s="345">
        <f t="shared" si="4"/>
        <v>0</v>
      </c>
      <c r="BP15" s="345">
        <f t="shared" si="4"/>
        <v>0</v>
      </c>
      <c r="BQ15" s="345">
        <f t="shared" si="4"/>
        <v>0</v>
      </c>
      <c r="BR15" s="345">
        <f t="shared" si="4"/>
        <v>0</v>
      </c>
      <c r="BS15" s="345">
        <f t="shared" si="4"/>
        <v>0</v>
      </c>
      <c r="BT15" s="345">
        <f t="shared" si="4"/>
        <v>0</v>
      </c>
      <c r="BU15" s="345">
        <f t="shared" si="4"/>
        <v>0</v>
      </c>
      <c r="BV15" s="345">
        <f t="shared" si="4"/>
        <v>0</v>
      </c>
      <c r="BW15" s="345">
        <f xml:space="preserve"> BW13 - BW14</f>
        <v>0</v>
      </c>
      <c r="BX15" s="345">
        <f xml:space="preserve"> BX13 - BX14</f>
        <v>0</v>
      </c>
      <c r="BY15" s="345">
        <f xml:space="preserve"> BY13 - BY14</f>
        <v>0</v>
      </c>
      <c r="BZ15" s="345">
        <f xml:space="preserve"> BZ13 - BZ14</f>
        <v>0</v>
      </c>
      <c r="CA15" s="345">
        <f xml:space="preserve"> CA13 - CA14</f>
        <v>0</v>
      </c>
    </row>
    <row r="18" spans="1:79">
      <c r="A18" s="9" t="s">
        <v>252</v>
      </c>
    </row>
    <row r="20" spans="1:79">
      <c r="B20" s="1" t="s">
        <v>253</v>
      </c>
    </row>
    <row r="21" spans="1:79">
      <c r="E21" s="237" t="str">
        <f xml:space="preserve"> Time!E$23</f>
        <v>Model period ending</v>
      </c>
      <c r="F21" s="237">
        <f xml:space="preserve"> Time!F$23</f>
        <v>0</v>
      </c>
      <c r="G21" s="237" t="str">
        <f xml:space="preserve"> Time!G$23</f>
        <v>date</v>
      </c>
      <c r="H21" s="237">
        <f xml:space="preserve"> Time!H$23</f>
        <v>0</v>
      </c>
      <c r="I21" s="237">
        <f xml:space="preserve"> Time!I$23</f>
        <v>0</v>
      </c>
      <c r="J21" s="237">
        <f xml:space="preserve"> Time!J$23</f>
        <v>44926</v>
      </c>
      <c r="K21" s="237">
        <f xml:space="preserve"> Time!K$23</f>
        <v>45291</v>
      </c>
      <c r="L21" s="237">
        <f xml:space="preserve"> Time!L$23</f>
        <v>45657</v>
      </c>
      <c r="M21" s="237">
        <f xml:space="preserve"> Time!M$23</f>
        <v>46022</v>
      </c>
      <c r="N21" s="237">
        <f xml:space="preserve"> Time!N$23</f>
        <v>46387</v>
      </c>
      <c r="O21" s="237">
        <f xml:space="preserve"> Time!O$23</f>
        <v>46752</v>
      </c>
      <c r="P21" s="237">
        <f xml:space="preserve"> Time!P$23</f>
        <v>47118</v>
      </c>
      <c r="Q21" s="237">
        <f xml:space="preserve"> Time!Q$23</f>
        <v>47483</v>
      </c>
      <c r="R21" s="237">
        <f xml:space="preserve"> Time!R$23</f>
        <v>47848</v>
      </c>
      <c r="S21" s="237">
        <f xml:space="preserve"> Time!S$23</f>
        <v>48213</v>
      </c>
      <c r="T21" s="237">
        <f xml:space="preserve"> Time!T$23</f>
        <v>48579</v>
      </c>
      <c r="U21" s="237">
        <f xml:space="preserve"> Time!U$23</f>
        <v>48944</v>
      </c>
      <c r="V21" s="237">
        <f xml:space="preserve"> Time!V$23</f>
        <v>49309</v>
      </c>
      <c r="W21" s="237">
        <f xml:space="preserve"> Time!W$23</f>
        <v>49674</v>
      </c>
      <c r="X21" s="237">
        <f xml:space="preserve"> Time!X$23</f>
        <v>50040</v>
      </c>
      <c r="Y21" s="237">
        <f xml:space="preserve"> Time!Y$23</f>
        <v>50405</v>
      </c>
      <c r="Z21" s="237">
        <f xml:space="preserve"> Time!Z$23</f>
        <v>50770</v>
      </c>
      <c r="AA21" s="237">
        <f xml:space="preserve"> Time!AA$23</f>
        <v>51135</v>
      </c>
      <c r="AB21" s="237">
        <f xml:space="preserve"> Time!AB$23</f>
        <v>51501</v>
      </c>
      <c r="AC21" s="237">
        <f xml:space="preserve"> Time!AC$23</f>
        <v>51866</v>
      </c>
      <c r="AD21" s="237">
        <f xml:space="preserve"> Time!AD$23</f>
        <v>52231</v>
      </c>
      <c r="AE21" s="237">
        <f xml:space="preserve"> Time!AE$23</f>
        <v>52596</v>
      </c>
      <c r="AF21" s="237">
        <f xml:space="preserve"> Time!AF$23</f>
        <v>52962</v>
      </c>
      <c r="AG21" s="237">
        <f xml:space="preserve"> Time!AG$23</f>
        <v>53327</v>
      </c>
      <c r="AH21" s="237">
        <f xml:space="preserve"> Time!AH$23</f>
        <v>53692</v>
      </c>
      <c r="AI21" s="237">
        <f xml:space="preserve"> Time!AI$23</f>
        <v>54057</v>
      </c>
      <c r="AJ21" s="237">
        <f xml:space="preserve"> Time!AJ$23</f>
        <v>54423</v>
      </c>
      <c r="AK21" s="237">
        <f xml:space="preserve"> Time!AK$23</f>
        <v>54788</v>
      </c>
      <c r="AL21" s="237">
        <f xml:space="preserve"> Time!AL$23</f>
        <v>55153</v>
      </c>
      <c r="AM21" s="237">
        <f xml:space="preserve"> Time!AM$23</f>
        <v>55518</v>
      </c>
      <c r="AN21" s="237">
        <f xml:space="preserve"> Time!AN$23</f>
        <v>55884</v>
      </c>
      <c r="AO21" s="237">
        <f xml:space="preserve"> Time!AO$23</f>
        <v>56249</v>
      </c>
      <c r="AP21" s="237">
        <f xml:space="preserve"> Time!AP$23</f>
        <v>56614</v>
      </c>
      <c r="AQ21" s="237">
        <f xml:space="preserve"> Time!AQ$23</f>
        <v>56979</v>
      </c>
      <c r="AR21" s="237">
        <f xml:space="preserve"> Time!AR$23</f>
        <v>57345</v>
      </c>
      <c r="AS21" s="237">
        <f xml:space="preserve"> Time!AS$23</f>
        <v>57710</v>
      </c>
      <c r="AT21" s="237">
        <f xml:space="preserve"> Time!AT$23</f>
        <v>58075</v>
      </c>
      <c r="AU21" s="237">
        <f xml:space="preserve"> Time!AU$23</f>
        <v>58440</v>
      </c>
      <c r="AV21" s="237">
        <f xml:space="preserve"> Time!AV$23</f>
        <v>58806</v>
      </c>
      <c r="AW21" s="237">
        <f xml:space="preserve"> Time!AW$23</f>
        <v>59171</v>
      </c>
      <c r="AX21" s="237">
        <f xml:space="preserve"> Time!AX$23</f>
        <v>59536</v>
      </c>
      <c r="AY21" s="237">
        <f xml:space="preserve"> Time!AY$23</f>
        <v>59901</v>
      </c>
      <c r="AZ21" s="237">
        <f xml:space="preserve"> Time!AZ$23</f>
        <v>60267</v>
      </c>
      <c r="BA21" s="237">
        <f xml:space="preserve"> Time!BA$23</f>
        <v>60632</v>
      </c>
      <c r="BB21" s="237">
        <f xml:space="preserve"> Time!BB$23</f>
        <v>60997</v>
      </c>
      <c r="BC21" s="237">
        <f xml:space="preserve"> Time!BC$23</f>
        <v>61362</v>
      </c>
      <c r="BD21" s="237">
        <f xml:space="preserve"> Time!BD$23</f>
        <v>61728</v>
      </c>
      <c r="BE21" s="237">
        <f xml:space="preserve"> Time!BE$23</f>
        <v>62093</v>
      </c>
      <c r="BF21" s="237">
        <f xml:space="preserve"> Time!BF$23</f>
        <v>62458</v>
      </c>
      <c r="BG21" s="237">
        <f xml:space="preserve"> Time!BG$23</f>
        <v>62823</v>
      </c>
      <c r="BH21" s="237">
        <f xml:space="preserve"> Time!BH$23</f>
        <v>63189</v>
      </c>
      <c r="BI21" s="237">
        <f xml:space="preserve"> Time!BI$23</f>
        <v>63554</v>
      </c>
      <c r="BJ21" s="237">
        <f xml:space="preserve"> Time!BJ$23</f>
        <v>63919</v>
      </c>
      <c r="BK21" s="237">
        <f xml:space="preserve"> Time!BK$23</f>
        <v>64284</v>
      </c>
      <c r="BL21" s="237">
        <f xml:space="preserve"> Time!BL$23</f>
        <v>64650</v>
      </c>
      <c r="BM21" s="237">
        <f xml:space="preserve"> Time!BM$23</f>
        <v>65015</v>
      </c>
      <c r="BN21" s="237">
        <f xml:space="preserve"> Time!BN$23</f>
        <v>65380</v>
      </c>
      <c r="BO21" s="237">
        <f xml:space="preserve"> Time!BO$23</f>
        <v>65745</v>
      </c>
      <c r="BP21" s="237">
        <f xml:space="preserve"> Time!BP$23</f>
        <v>66111</v>
      </c>
      <c r="BQ21" s="237">
        <f xml:space="preserve"> Time!BQ$23</f>
        <v>66476</v>
      </c>
      <c r="BR21" s="237">
        <f xml:space="preserve"> Time!BR$23</f>
        <v>66841</v>
      </c>
      <c r="BS21" s="237">
        <f xml:space="preserve"> Time!BS$23</f>
        <v>67206</v>
      </c>
      <c r="BT21" s="237">
        <f xml:space="preserve"> Time!BT$23</f>
        <v>67572</v>
      </c>
      <c r="BU21" s="237">
        <f xml:space="preserve"> Time!BU$23</f>
        <v>67937</v>
      </c>
      <c r="BV21" s="237">
        <f xml:space="preserve"> Time!BV$23</f>
        <v>68302</v>
      </c>
      <c r="BW21" s="237">
        <f xml:space="preserve"> Time!BW$23</f>
        <v>68667</v>
      </c>
      <c r="BX21" s="237">
        <f xml:space="preserve"> Time!BX$23</f>
        <v>69033</v>
      </c>
      <c r="BY21" s="237">
        <f xml:space="preserve"> Time!BY$23</f>
        <v>69398</v>
      </c>
      <c r="BZ21" s="237">
        <f xml:space="preserve"> Time!BZ$23</f>
        <v>69763</v>
      </c>
      <c r="CA21" s="237">
        <f xml:space="preserve"> Time!CA$23</f>
        <v>70128</v>
      </c>
    </row>
    <row r="22" spans="1:79">
      <c r="E22" s="349" t="str">
        <f xml:space="preserve"> FinStat!E$36</f>
        <v>Pre-tax, pre-financing cash flows</v>
      </c>
      <c r="F22" s="349">
        <f xml:space="preserve"> FinStat!F$36</f>
        <v>0</v>
      </c>
      <c r="G22" s="349" t="str">
        <f xml:space="preserve"> FinStat!G$36</f>
        <v>£ MM</v>
      </c>
      <c r="H22" s="349">
        <f xml:space="preserve"> FinStat!H$36</f>
        <v>2803.2256897839065</v>
      </c>
      <c r="I22" s="349">
        <f xml:space="preserve"> FinStat!I$36</f>
        <v>0</v>
      </c>
      <c r="J22" s="422">
        <v>-9.9999999999999998E-13</v>
      </c>
      <c r="K22" s="349">
        <f xml:space="preserve"> FinStat!K$36</f>
        <v>0</v>
      </c>
      <c r="L22" s="349">
        <f xml:space="preserve"> FinStat!L$36</f>
        <v>0</v>
      </c>
      <c r="M22" s="349">
        <f xml:space="preserve"> FinStat!M$36</f>
        <v>0</v>
      </c>
      <c r="N22" s="349">
        <f xml:space="preserve"> FinStat!N$36</f>
        <v>0</v>
      </c>
      <c r="O22" s="349">
        <f xml:space="preserve"> FinStat!O$36</f>
        <v>-173.51598719186759</v>
      </c>
      <c r="P22" s="349">
        <f xml:space="preserve"> FinStat!P$36</f>
        <v>-173.87742307073282</v>
      </c>
      <c r="Q22" s="349">
        <f xml:space="preserve"> FinStat!Q$36</f>
        <v>-173.87742307073285</v>
      </c>
      <c r="R22" s="349">
        <f xml:space="preserve"> FinStat!R$36</f>
        <v>166.09829222283264</v>
      </c>
      <c r="S22" s="349">
        <f xml:space="preserve"> FinStat!S$36</f>
        <v>166.09829222283264</v>
      </c>
      <c r="T22" s="349">
        <f xml:space="preserve"> FinStat!T$36</f>
        <v>166.60442795494995</v>
      </c>
      <c r="U22" s="349">
        <f xml:space="preserve"> FinStat!U$36</f>
        <v>166.09829222283264</v>
      </c>
      <c r="V22" s="349">
        <f xml:space="preserve"> FinStat!V$36</f>
        <v>166.09829222283264</v>
      </c>
      <c r="W22" s="349">
        <f xml:space="preserve"> FinStat!W$36</f>
        <v>166.09829222283264</v>
      </c>
      <c r="X22" s="349">
        <f xml:space="preserve"> FinStat!X$36</f>
        <v>166.60442795494995</v>
      </c>
      <c r="Y22" s="349">
        <f xml:space="preserve"> FinStat!Y$36</f>
        <v>166.09829222283264</v>
      </c>
      <c r="Z22" s="349">
        <f xml:space="preserve"> FinStat!Z$36</f>
        <v>166.09829222283264</v>
      </c>
      <c r="AA22" s="349">
        <f xml:space="preserve"> FinStat!AA$36</f>
        <v>166.09829222283264</v>
      </c>
      <c r="AB22" s="349">
        <f xml:space="preserve"> FinStat!AB$36</f>
        <v>166.60442795494995</v>
      </c>
      <c r="AC22" s="349">
        <f xml:space="preserve"> FinStat!AC$36</f>
        <v>166.09829222283264</v>
      </c>
      <c r="AD22" s="349">
        <f xml:space="preserve"> FinStat!AD$36</f>
        <v>166.09829222283264</v>
      </c>
      <c r="AE22" s="349">
        <f xml:space="preserve"> FinStat!AE$36</f>
        <v>166.09829222283264</v>
      </c>
      <c r="AF22" s="349">
        <f xml:space="preserve"> FinStat!AF$36</f>
        <v>166.60442795494995</v>
      </c>
      <c r="AG22" s="349">
        <f xml:space="preserve"> FinStat!AG$36</f>
        <v>166.09829222283264</v>
      </c>
      <c r="AH22" s="349">
        <f xml:space="preserve"> FinStat!AH$36</f>
        <v>166.09829222283264</v>
      </c>
      <c r="AI22" s="349">
        <f xml:space="preserve"> FinStat!AI$36</f>
        <v>166.09829222283264</v>
      </c>
      <c r="AJ22" s="349">
        <f xml:space="preserve"> FinStat!AJ$36</f>
        <v>166.60442795494995</v>
      </c>
      <c r="AK22" s="349">
        <f xml:space="preserve"> FinStat!AK$36</f>
        <v>166.09829222283264</v>
      </c>
      <c r="AL22" s="349">
        <f xml:space="preserve"> FinStat!AL$36</f>
        <v>0</v>
      </c>
      <c r="AM22" s="349">
        <f xml:space="preserve"> FinStat!AM$36</f>
        <v>0</v>
      </c>
      <c r="AN22" s="349">
        <f xml:space="preserve"> FinStat!AN$36</f>
        <v>0</v>
      </c>
      <c r="AO22" s="349">
        <f xml:space="preserve"> FinStat!AO$36</f>
        <v>0</v>
      </c>
      <c r="AP22" s="349">
        <f xml:space="preserve"> FinStat!AP$36</f>
        <v>0</v>
      </c>
      <c r="AQ22" s="349">
        <f xml:space="preserve"> FinStat!AQ$36</f>
        <v>0</v>
      </c>
      <c r="AR22" s="349">
        <f xml:space="preserve"> FinStat!AR$36</f>
        <v>0</v>
      </c>
      <c r="AS22" s="349">
        <f xml:space="preserve"> FinStat!AS$36</f>
        <v>0</v>
      </c>
      <c r="AT22" s="349">
        <f xml:space="preserve"> FinStat!AT$36</f>
        <v>0</v>
      </c>
      <c r="AU22" s="349">
        <f xml:space="preserve"> FinStat!AU$36</f>
        <v>0</v>
      </c>
      <c r="AV22" s="349">
        <f xml:space="preserve"> FinStat!AV$36</f>
        <v>0</v>
      </c>
      <c r="AW22" s="349">
        <f xml:space="preserve"> FinStat!AW$36</f>
        <v>0</v>
      </c>
      <c r="AX22" s="349">
        <f xml:space="preserve"> FinStat!AX$36</f>
        <v>0</v>
      </c>
      <c r="AY22" s="349">
        <f xml:space="preserve"> FinStat!AY$36</f>
        <v>0</v>
      </c>
      <c r="AZ22" s="349">
        <f xml:space="preserve"> FinStat!AZ$36</f>
        <v>0</v>
      </c>
      <c r="BA22" s="349">
        <f xml:space="preserve"> FinStat!BA$36</f>
        <v>0</v>
      </c>
      <c r="BB22" s="349">
        <f xml:space="preserve"> FinStat!BB$36</f>
        <v>0</v>
      </c>
      <c r="BC22" s="349">
        <f xml:space="preserve"> FinStat!BC$36</f>
        <v>0</v>
      </c>
      <c r="BD22" s="349">
        <f xml:space="preserve"> FinStat!BD$36</f>
        <v>0</v>
      </c>
      <c r="BE22" s="349">
        <f xml:space="preserve"> FinStat!BE$36</f>
        <v>0</v>
      </c>
      <c r="BF22" s="349">
        <f xml:space="preserve"> FinStat!BF$36</f>
        <v>0</v>
      </c>
      <c r="BG22" s="349">
        <f xml:space="preserve"> FinStat!BG$36</f>
        <v>0</v>
      </c>
      <c r="BH22" s="349">
        <f xml:space="preserve"> FinStat!BH$36</f>
        <v>0</v>
      </c>
      <c r="BI22" s="349">
        <f xml:space="preserve"> FinStat!BI$36</f>
        <v>0</v>
      </c>
      <c r="BJ22" s="349">
        <f xml:space="preserve"> FinStat!BJ$36</f>
        <v>0</v>
      </c>
      <c r="BK22" s="349">
        <f xml:space="preserve"> FinStat!BK$36</f>
        <v>0</v>
      </c>
      <c r="BL22" s="349">
        <f xml:space="preserve"> FinStat!BL$36</f>
        <v>0</v>
      </c>
      <c r="BM22" s="349">
        <f xml:space="preserve"> FinStat!BM$36</f>
        <v>0</v>
      </c>
      <c r="BN22" s="349">
        <f xml:space="preserve"> FinStat!BN$36</f>
        <v>0</v>
      </c>
      <c r="BO22" s="349">
        <f xml:space="preserve"> FinStat!BO$36</f>
        <v>0</v>
      </c>
      <c r="BP22" s="349">
        <f xml:space="preserve"> FinStat!BP$36</f>
        <v>0</v>
      </c>
      <c r="BQ22" s="349">
        <f xml:space="preserve"> FinStat!BQ$36</f>
        <v>0</v>
      </c>
      <c r="BR22" s="349">
        <f xml:space="preserve"> FinStat!BR$36</f>
        <v>0</v>
      </c>
      <c r="BS22" s="349">
        <f xml:space="preserve"> FinStat!BS$36</f>
        <v>0</v>
      </c>
      <c r="BT22" s="349">
        <f xml:space="preserve"> FinStat!BT$36</f>
        <v>0</v>
      </c>
      <c r="BU22" s="349">
        <f xml:space="preserve"> FinStat!BU$36</f>
        <v>0</v>
      </c>
      <c r="BV22" s="349">
        <f xml:space="preserve"> FinStat!BV$36</f>
        <v>0</v>
      </c>
      <c r="BW22" s="349">
        <f xml:space="preserve"> FinStat!BW$36</f>
        <v>0</v>
      </c>
      <c r="BX22" s="349">
        <f xml:space="preserve"> FinStat!BX$36</f>
        <v>0</v>
      </c>
      <c r="BY22" s="349">
        <f xml:space="preserve"> FinStat!BY$36</f>
        <v>0</v>
      </c>
      <c r="BZ22" s="349">
        <f xml:space="preserve"> FinStat!BZ$36</f>
        <v>0</v>
      </c>
      <c r="CA22" s="349">
        <f xml:space="preserve"> FinStat!CA$36</f>
        <v>0</v>
      </c>
    </row>
    <row r="23" spans="1:79">
      <c r="E23" s="348" t="s">
        <v>262</v>
      </c>
      <c r="F23" s="421">
        <f xml:space="preserve"> XIRR(J22:CA22, J21:CA21)</f>
        <v>0.24816164374351499</v>
      </c>
      <c r="G23" s="348" t="s">
        <v>11</v>
      </c>
    </row>
    <row r="25" spans="1:79">
      <c r="B25" s="1" t="s">
        <v>254</v>
      </c>
    </row>
    <row r="26" spans="1:79">
      <c r="E26" s="237" t="str">
        <f xml:space="preserve"> Time!E$23</f>
        <v>Model period ending</v>
      </c>
      <c r="F26" s="237">
        <f xml:space="preserve"> Time!F$23</f>
        <v>0</v>
      </c>
      <c r="G26" s="237" t="str">
        <f xml:space="preserve"> Time!G$23</f>
        <v>date</v>
      </c>
      <c r="H26" s="237">
        <f xml:space="preserve"> Time!H$23</f>
        <v>0</v>
      </c>
      <c r="I26" s="237">
        <f xml:space="preserve"> Time!I$23</f>
        <v>0</v>
      </c>
      <c r="J26" s="237">
        <f xml:space="preserve"> Time!J$23</f>
        <v>44926</v>
      </c>
      <c r="K26" s="237">
        <f xml:space="preserve"> Time!K$23</f>
        <v>45291</v>
      </c>
      <c r="L26" s="237">
        <f xml:space="preserve"> Time!L$23</f>
        <v>45657</v>
      </c>
      <c r="M26" s="237">
        <f xml:space="preserve"> Time!M$23</f>
        <v>46022</v>
      </c>
      <c r="N26" s="237">
        <f xml:space="preserve"> Time!N$23</f>
        <v>46387</v>
      </c>
      <c r="O26" s="237">
        <f xml:space="preserve"> Time!O$23</f>
        <v>46752</v>
      </c>
      <c r="P26" s="237">
        <f xml:space="preserve"> Time!P$23</f>
        <v>47118</v>
      </c>
      <c r="Q26" s="237">
        <f xml:space="preserve"> Time!Q$23</f>
        <v>47483</v>
      </c>
      <c r="R26" s="237">
        <f xml:space="preserve"> Time!R$23</f>
        <v>47848</v>
      </c>
      <c r="S26" s="237">
        <f xml:space="preserve"> Time!S$23</f>
        <v>48213</v>
      </c>
      <c r="T26" s="237">
        <f xml:space="preserve"> Time!T$23</f>
        <v>48579</v>
      </c>
      <c r="U26" s="237">
        <f xml:space="preserve"> Time!U$23</f>
        <v>48944</v>
      </c>
      <c r="V26" s="237">
        <f xml:space="preserve"> Time!V$23</f>
        <v>49309</v>
      </c>
      <c r="W26" s="237">
        <f xml:space="preserve"> Time!W$23</f>
        <v>49674</v>
      </c>
      <c r="X26" s="237">
        <f xml:space="preserve"> Time!X$23</f>
        <v>50040</v>
      </c>
      <c r="Y26" s="237">
        <f xml:space="preserve"> Time!Y$23</f>
        <v>50405</v>
      </c>
      <c r="Z26" s="237">
        <f xml:space="preserve"> Time!Z$23</f>
        <v>50770</v>
      </c>
      <c r="AA26" s="237">
        <f xml:space="preserve"> Time!AA$23</f>
        <v>51135</v>
      </c>
      <c r="AB26" s="237">
        <f xml:space="preserve"> Time!AB$23</f>
        <v>51501</v>
      </c>
      <c r="AC26" s="237">
        <f xml:space="preserve"> Time!AC$23</f>
        <v>51866</v>
      </c>
      <c r="AD26" s="237">
        <f xml:space="preserve"> Time!AD$23</f>
        <v>52231</v>
      </c>
      <c r="AE26" s="237">
        <f xml:space="preserve"> Time!AE$23</f>
        <v>52596</v>
      </c>
      <c r="AF26" s="237">
        <f xml:space="preserve"> Time!AF$23</f>
        <v>52962</v>
      </c>
      <c r="AG26" s="237">
        <f xml:space="preserve"> Time!AG$23</f>
        <v>53327</v>
      </c>
      <c r="AH26" s="237">
        <f xml:space="preserve"> Time!AH$23</f>
        <v>53692</v>
      </c>
      <c r="AI26" s="237">
        <f xml:space="preserve"> Time!AI$23</f>
        <v>54057</v>
      </c>
      <c r="AJ26" s="237">
        <f xml:space="preserve"> Time!AJ$23</f>
        <v>54423</v>
      </c>
      <c r="AK26" s="237">
        <f xml:space="preserve"> Time!AK$23</f>
        <v>54788</v>
      </c>
      <c r="AL26" s="237">
        <f xml:space="preserve"> Time!AL$23</f>
        <v>55153</v>
      </c>
      <c r="AM26" s="237">
        <f xml:space="preserve"> Time!AM$23</f>
        <v>55518</v>
      </c>
      <c r="AN26" s="237">
        <f xml:space="preserve"> Time!AN$23</f>
        <v>55884</v>
      </c>
      <c r="AO26" s="237">
        <f xml:space="preserve"> Time!AO$23</f>
        <v>56249</v>
      </c>
      <c r="AP26" s="237">
        <f xml:space="preserve"> Time!AP$23</f>
        <v>56614</v>
      </c>
      <c r="AQ26" s="237">
        <f xml:space="preserve"> Time!AQ$23</f>
        <v>56979</v>
      </c>
      <c r="AR26" s="237">
        <f xml:space="preserve"> Time!AR$23</f>
        <v>57345</v>
      </c>
      <c r="AS26" s="237">
        <f xml:space="preserve"> Time!AS$23</f>
        <v>57710</v>
      </c>
      <c r="AT26" s="237">
        <f xml:space="preserve"> Time!AT$23</f>
        <v>58075</v>
      </c>
      <c r="AU26" s="237">
        <f xml:space="preserve"> Time!AU$23</f>
        <v>58440</v>
      </c>
      <c r="AV26" s="237">
        <f xml:space="preserve"> Time!AV$23</f>
        <v>58806</v>
      </c>
      <c r="AW26" s="237">
        <f xml:space="preserve"> Time!AW$23</f>
        <v>59171</v>
      </c>
      <c r="AX26" s="237">
        <f xml:space="preserve"> Time!AX$23</f>
        <v>59536</v>
      </c>
      <c r="AY26" s="237">
        <f xml:space="preserve"> Time!AY$23</f>
        <v>59901</v>
      </c>
      <c r="AZ26" s="237">
        <f xml:space="preserve"> Time!AZ$23</f>
        <v>60267</v>
      </c>
      <c r="BA26" s="237">
        <f xml:space="preserve"> Time!BA$23</f>
        <v>60632</v>
      </c>
      <c r="BB26" s="237">
        <f xml:space="preserve"> Time!BB$23</f>
        <v>60997</v>
      </c>
      <c r="BC26" s="237">
        <f xml:space="preserve"> Time!BC$23</f>
        <v>61362</v>
      </c>
      <c r="BD26" s="237">
        <f xml:space="preserve"> Time!BD$23</f>
        <v>61728</v>
      </c>
      <c r="BE26" s="237">
        <f xml:space="preserve"> Time!BE$23</f>
        <v>62093</v>
      </c>
      <c r="BF26" s="237">
        <f xml:space="preserve"> Time!BF$23</f>
        <v>62458</v>
      </c>
      <c r="BG26" s="237">
        <f xml:space="preserve"> Time!BG$23</f>
        <v>62823</v>
      </c>
      <c r="BH26" s="237">
        <f xml:space="preserve"> Time!BH$23</f>
        <v>63189</v>
      </c>
      <c r="BI26" s="237">
        <f xml:space="preserve"> Time!BI$23</f>
        <v>63554</v>
      </c>
      <c r="BJ26" s="237">
        <f xml:space="preserve"> Time!BJ$23</f>
        <v>63919</v>
      </c>
      <c r="BK26" s="237">
        <f xml:space="preserve"> Time!BK$23</f>
        <v>64284</v>
      </c>
      <c r="BL26" s="237">
        <f xml:space="preserve"> Time!BL$23</f>
        <v>64650</v>
      </c>
      <c r="BM26" s="237">
        <f xml:space="preserve"> Time!BM$23</f>
        <v>65015</v>
      </c>
      <c r="BN26" s="237">
        <f xml:space="preserve"> Time!BN$23</f>
        <v>65380</v>
      </c>
      <c r="BO26" s="237">
        <f xml:space="preserve"> Time!BO$23</f>
        <v>65745</v>
      </c>
      <c r="BP26" s="237">
        <f xml:space="preserve"> Time!BP$23</f>
        <v>66111</v>
      </c>
      <c r="BQ26" s="237">
        <f xml:space="preserve"> Time!BQ$23</f>
        <v>66476</v>
      </c>
      <c r="BR26" s="237">
        <f xml:space="preserve"> Time!BR$23</f>
        <v>66841</v>
      </c>
      <c r="BS26" s="237">
        <f xml:space="preserve"> Time!BS$23</f>
        <v>67206</v>
      </c>
      <c r="BT26" s="237">
        <f xml:space="preserve"> Time!BT$23</f>
        <v>67572</v>
      </c>
      <c r="BU26" s="237">
        <f xml:space="preserve"> Time!BU$23</f>
        <v>67937</v>
      </c>
      <c r="BV26" s="237">
        <f xml:space="preserve"> Time!BV$23</f>
        <v>68302</v>
      </c>
      <c r="BW26" s="237">
        <f xml:space="preserve"> Time!BW$23</f>
        <v>68667</v>
      </c>
      <c r="BX26" s="237">
        <f xml:space="preserve"> Time!BX$23</f>
        <v>69033</v>
      </c>
      <c r="BY26" s="237">
        <f xml:space="preserve"> Time!BY$23</f>
        <v>69398</v>
      </c>
      <c r="BZ26" s="237">
        <f xml:space="preserve"> Time!BZ$23</f>
        <v>69763</v>
      </c>
      <c r="CA26" s="237">
        <f xml:space="preserve"> Time!CA$23</f>
        <v>70128</v>
      </c>
    </row>
    <row r="27" spans="1:79">
      <c r="E27" s="338" t="str">
        <f xml:space="preserve"> FinStat!E$39</f>
        <v>Post-tax, pre-financing cash flows</v>
      </c>
      <c r="F27" s="338">
        <f xml:space="preserve"> FinStat!F$39</f>
        <v>0</v>
      </c>
      <c r="G27" s="338" t="str">
        <f xml:space="preserve"> FinStat!G$39</f>
        <v>£ MM</v>
      </c>
      <c r="H27" s="338">
        <f xml:space="preserve"> FinStat!H$39</f>
        <v>2281.7317842941661</v>
      </c>
      <c r="I27" s="338">
        <f xml:space="preserve"> FinStat!I$39</f>
        <v>0</v>
      </c>
      <c r="J27" s="422">
        <v>-9.9999999999999998E-13</v>
      </c>
      <c r="K27" s="338">
        <f xml:space="preserve"> FinStat!K$39</f>
        <v>0</v>
      </c>
      <c r="L27" s="338">
        <f xml:space="preserve"> FinStat!L$39</f>
        <v>0</v>
      </c>
      <c r="M27" s="338">
        <f xml:space="preserve"> FinStat!M$39</f>
        <v>0</v>
      </c>
      <c r="N27" s="338">
        <f xml:space="preserve"> FinStat!N$39</f>
        <v>0</v>
      </c>
      <c r="O27" s="338">
        <f xml:space="preserve"> FinStat!O$39</f>
        <v>-173.51598719186759</v>
      </c>
      <c r="P27" s="338">
        <f xml:space="preserve"> FinStat!P$39</f>
        <v>-173.87742307073282</v>
      </c>
      <c r="Q27" s="338">
        <f xml:space="preserve"> FinStat!Q$39</f>
        <v>-173.87742307073285</v>
      </c>
      <c r="R27" s="338">
        <f xml:space="preserve"> FinStat!R$39</f>
        <v>147.22187544007778</v>
      </c>
      <c r="S27" s="338">
        <f xml:space="preserve"> FinStat!S$39</f>
        <v>145.83458758442299</v>
      </c>
      <c r="T27" s="338">
        <f xml:space="preserve"> FinStat!T$39</f>
        <v>144.96174775028538</v>
      </c>
      <c r="U27" s="338">
        <f xml:space="preserve"> FinStat!U$39</f>
        <v>143.34723210228015</v>
      </c>
      <c r="V27" s="338">
        <f xml:space="preserve"> FinStat!V$39</f>
        <v>142.22834659870873</v>
      </c>
      <c r="W27" s="338">
        <f xml:space="preserve"> FinStat!W$39</f>
        <v>141.18166231826228</v>
      </c>
      <c r="X27" s="338">
        <f xml:space="preserve"> FinStat!X$39</f>
        <v>140.61101640567716</v>
      </c>
      <c r="Y27" s="338">
        <f xml:space="preserve"> FinStat!Y$39</f>
        <v>139.27673894972568</v>
      </c>
      <c r="Z27" s="338">
        <f xml:space="preserve"> FinStat!Z$39</f>
        <v>138.80302672480258</v>
      </c>
      <c r="AA27" s="338">
        <f xml:space="preserve"> FinStat!AA$39</f>
        <v>138.37668572237175</v>
      </c>
      <c r="AB27" s="338">
        <f xml:space="preserve"> FinStat!AB$39</f>
        <v>138.40294876319905</v>
      </c>
      <c r="AC27" s="338">
        <f xml:space="preserve"> FinStat!AC$39</f>
        <v>137.64764260821505</v>
      </c>
      <c r="AD27" s="338">
        <f xml:space="preserve"> FinStat!AD$39</f>
        <v>137.336840017443</v>
      </c>
      <c r="AE27" s="338">
        <f xml:space="preserve"> FinStat!AE$39</f>
        <v>137.05711768574815</v>
      </c>
      <c r="AF27" s="338">
        <f xml:space="preserve"> FinStat!AF$39</f>
        <v>137.2153375302378</v>
      </c>
      <c r="AG27" s="338">
        <f xml:space="preserve"> FinStat!AG$39</f>
        <v>136.57879249854994</v>
      </c>
      <c r="AH27" s="338">
        <f xml:space="preserve"> FinStat!AH$39</f>
        <v>136.37487491874438</v>
      </c>
      <c r="AI27" s="338">
        <f xml:space="preserve"> FinStat!AI$39</f>
        <v>136.1913490969194</v>
      </c>
      <c r="AJ27" s="338">
        <f xml:space="preserve"> FinStat!AJ$39</f>
        <v>136.43614580029194</v>
      </c>
      <c r="AK27" s="338">
        <f xml:space="preserve"> FinStat!AK$39</f>
        <v>147.91864911153658</v>
      </c>
      <c r="AL27" s="338">
        <f xml:space="preserve"> FinStat!AL$39</f>
        <v>0</v>
      </c>
      <c r="AM27" s="338">
        <f xml:space="preserve"> FinStat!AM$39</f>
        <v>0</v>
      </c>
      <c r="AN27" s="338">
        <f xml:space="preserve"> FinStat!AN$39</f>
        <v>0</v>
      </c>
      <c r="AO27" s="338">
        <f xml:space="preserve"> FinStat!AO$39</f>
        <v>0</v>
      </c>
      <c r="AP27" s="338">
        <f xml:space="preserve"> FinStat!AP$39</f>
        <v>0</v>
      </c>
      <c r="AQ27" s="338">
        <f xml:space="preserve"> FinStat!AQ$39</f>
        <v>0</v>
      </c>
      <c r="AR27" s="338">
        <f xml:space="preserve"> FinStat!AR$39</f>
        <v>0</v>
      </c>
      <c r="AS27" s="338">
        <f xml:space="preserve"> FinStat!AS$39</f>
        <v>0</v>
      </c>
      <c r="AT27" s="338">
        <f xml:space="preserve"> FinStat!AT$39</f>
        <v>0</v>
      </c>
      <c r="AU27" s="338">
        <f xml:space="preserve"> FinStat!AU$39</f>
        <v>0</v>
      </c>
      <c r="AV27" s="338">
        <f xml:space="preserve"> FinStat!AV$39</f>
        <v>0</v>
      </c>
      <c r="AW27" s="338">
        <f xml:space="preserve"> FinStat!AW$39</f>
        <v>0</v>
      </c>
      <c r="AX27" s="338">
        <f xml:space="preserve"> FinStat!AX$39</f>
        <v>0</v>
      </c>
      <c r="AY27" s="338">
        <f xml:space="preserve"> FinStat!AY$39</f>
        <v>0</v>
      </c>
      <c r="AZ27" s="338">
        <f xml:space="preserve"> FinStat!AZ$39</f>
        <v>0</v>
      </c>
      <c r="BA27" s="338">
        <f xml:space="preserve"> FinStat!BA$39</f>
        <v>0</v>
      </c>
      <c r="BB27" s="338">
        <f xml:space="preserve"> FinStat!BB$39</f>
        <v>0</v>
      </c>
      <c r="BC27" s="338">
        <f xml:space="preserve"> FinStat!BC$39</f>
        <v>0</v>
      </c>
      <c r="BD27" s="338">
        <f xml:space="preserve"> FinStat!BD$39</f>
        <v>0</v>
      </c>
      <c r="BE27" s="338">
        <f xml:space="preserve"> FinStat!BE$39</f>
        <v>0</v>
      </c>
      <c r="BF27" s="338">
        <f xml:space="preserve"> FinStat!BF$39</f>
        <v>0</v>
      </c>
      <c r="BG27" s="338">
        <f xml:space="preserve"> FinStat!BG$39</f>
        <v>0</v>
      </c>
      <c r="BH27" s="338">
        <f xml:space="preserve"> FinStat!BH$39</f>
        <v>0</v>
      </c>
      <c r="BI27" s="338">
        <f xml:space="preserve"> FinStat!BI$39</f>
        <v>0</v>
      </c>
      <c r="BJ27" s="338">
        <f xml:space="preserve"> FinStat!BJ$39</f>
        <v>0</v>
      </c>
      <c r="BK27" s="338">
        <f xml:space="preserve"> FinStat!BK$39</f>
        <v>0</v>
      </c>
      <c r="BL27" s="338">
        <f xml:space="preserve"> FinStat!BL$39</f>
        <v>0</v>
      </c>
      <c r="BM27" s="338">
        <f xml:space="preserve"> FinStat!BM$39</f>
        <v>0</v>
      </c>
      <c r="BN27" s="338">
        <f xml:space="preserve"> FinStat!BN$39</f>
        <v>0</v>
      </c>
      <c r="BO27" s="338">
        <f xml:space="preserve"> FinStat!BO$39</f>
        <v>0</v>
      </c>
      <c r="BP27" s="338">
        <f xml:space="preserve"> FinStat!BP$39</f>
        <v>0</v>
      </c>
      <c r="BQ27" s="338">
        <f xml:space="preserve"> FinStat!BQ$39</f>
        <v>0</v>
      </c>
      <c r="BR27" s="338">
        <f xml:space="preserve"> FinStat!BR$39</f>
        <v>0</v>
      </c>
      <c r="BS27" s="338">
        <f xml:space="preserve"> FinStat!BS$39</f>
        <v>0</v>
      </c>
      <c r="BT27" s="338">
        <f xml:space="preserve"> FinStat!BT$39</f>
        <v>0</v>
      </c>
      <c r="BU27" s="338">
        <f xml:space="preserve"> FinStat!BU$39</f>
        <v>0</v>
      </c>
      <c r="BV27" s="338">
        <f xml:space="preserve"> FinStat!BV$39</f>
        <v>0</v>
      </c>
      <c r="BW27" s="338">
        <f xml:space="preserve"> FinStat!BW$39</f>
        <v>0</v>
      </c>
      <c r="BX27" s="338">
        <f xml:space="preserve"> FinStat!BX$39</f>
        <v>0</v>
      </c>
      <c r="BY27" s="338">
        <f xml:space="preserve"> FinStat!BY$39</f>
        <v>0</v>
      </c>
      <c r="BZ27" s="338">
        <f xml:space="preserve"> FinStat!BZ$39</f>
        <v>0</v>
      </c>
      <c r="CA27" s="338">
        <f xml:space="preserve"> FinStat!CA$39</f>
        <v>0</v>
      </c>
    </row>
    <row r="28" spans="1:79">
      <c r="E28" s="348" t="s">
        <v>255</v>
      </c>
      <c r="F28" s="421">
        <f xml:space="preserve"> XIRR(J27:CA27, J26:CA26)</f>
        <v>0.21794212460517884</v>
      </c>
      <c r="G28" s="348" t="s">
        <v>11</v>
      </c>
    </row>
    <row r="30" spans="1:79">
      <c r="B30" s="1" t="s">
        <v>256</v>
      </c>
    </row>
    <row r="31" spans="1:79">
      <c r="E31" s="237" t="str">
        <f xml:space="preserve"> Time!E$23</f>
        <v>Model period ending</v>
      </c>
      <c r="F31" s="237">
        <f xml:space="preserve"> Time!F$23</f>
        <v>0</v>
      </c>
      <c r="G31" s="237" t="str">
        <f xml:space="preserve"> Time!G$23</f>
        <v>date</v>
      </c>
      <c r="H31" s="237">
        <f xml:space="preserve"> Time!H$23</f>
        <v>0</v>
      </c>
      <c r="I31" s="237">
        <f xml:space="preserve"> Time!I$23</f>
        <v>0</v>
      </c>
      <c r="J31" s="237">
        <f xml:space="preserve"> Time!J$23</f>
        <v>44926</v>
      </c>
      <c r="K31" s="237">
        <f xml:space="preserve"> Time!K$23</f>
        <v>45291</v>
      </c>
      <c r="L31" s="237">
        <f xml:space="preserve"> Time!L$23</f>
        <v>45657</v>
      </c>
      <c r="M31" s="237">
        <f xml:space="preserve"> Time!M$23</f>
        <v>46022</v>
      </c>
      <c r="N31" s="237">
        <f xml:space="preserve"> Time!N$23</f>
        <v>46387</v>
      </c>
      <c r="O31" s="237">
        <f xml:space="preserve"> Time!O$23</f>
        <v>46752</v>
      </c>
      <c r="P31" s="237">
        <f xml:space="preserve"> Time!P$23</f>
        <v>47118</v>
      </c>
      <c r="Q31" s="237">
        <f xml:space="preserve"> Time!Q$23</f>
        <v>47483</v>
      </c>
      <c r="R31" s="237">
        <f xml:space="preserve"> Time!R$23</f>
        <v>47848</v>
      </c>
      <c r="S31" s="237">
        <f xml:space="preserve"> Time!S$23</f>
        <v>48213</v>
      </c>
      <c r="T31" s="237">
        <f xml:space="preserve"> Time!T$23</f>
        <v>48579</v>
      </c>
      <c r="U31" s="237">
        <f xml:space="preserve"> Time!U$23</f>
        <v>48944</v>
      </c>
      <c r="V31" s="237">
        <f xml:space="preserve"> Time!V$23</f>
        <v>49309</v>
      </c>
      <c r="W31" s="237">
        <f xml:space="preserve"> Time!W$23</f>
        <v>49674</v>
      </c>
      <c r="X31" s="237">
        <f xml:space="preserve"> Time!X$23</f>
        <v>50040</v>
      </c>
      <c r="Y31" s="237">
        <f xml:space="preserve"> Time!Y$23</f>
        <v>50405</v>
      </c>
      <c r="Z31" s="237">
        <f xml:space="preserve"> Time!Z$23</f>
        <v>50770</v>
      </c>
      <c r="AA31" s="237">
        <f xml:space="preserve"> Time!AA$23</f>
        <v>51135</v>
      </c>
      <c r="AB31" s="237">
        <f xml:space="preserve"> Time!AB$23</f>
        <v>51501</v>
      </c>
      <c r="AC31" s="237">
        <f xml:space="preserve"> Time!AC$23</f>
        <v>51866</v>
      </c>
      <c r="AD31" s="237">
        <f xml:space="preserve"> Time!AD$23</f>
        <v>52231</v>
      </c>
      <c r="AE31" s="237">
        <f xml:space="preserve"> Time!AE$23</f>
        <v>52596</v>
      </c>
      <c r="AF31" s="237">
        <f xml:space="preserve"> Time!AF$23</f>
        <v>52962</v>
      </c>
      <c r="AG31" s="237">
        <f xml:space="preserve"> Time!AG$23</f>
        <v>53327</v>
      </c>
      <c r="AH31" s="237">
        <f xml:space="preserve"> Time!AH$23</f>
        <v>53692</v>
      </c>
      <c r="AI31" s="237">
        <f xml:space="preserve"> Time!AI$23</f>
        <v>54057</v>
      </c>
      <c r="AJ31" s="237">
        <f xml:space="preserve"> Time!AJ$23</f>
        <v>54423</v>
      </c>
      <c r="AK31" s="237">
        <f xml:space="preserve"> Time!AK$23</f>
        <v>54788</v>
      </c>
      <c r="AL31" s="237">
        <f xml:space="preserve"> Time!AL$23</f>
        <v>55153</v>
      </c>
      <c r="AM31" s="237">
        <f xml:space="preserve"> Time!AM$23</f>
        <v>55518</v>
      </c>
      <c r="AN31" s="237">
        <f xml:space="preserve"> Time!AN$23</f>
        <v>55884</v>
      </c>
      <c r="AO31" s="237">
        <f xml:space="preserve"> Time!AO$23</f>
        <v>56249</v>
      </c>
      <c r="AP31" s="237">
        <f xml:space="preserve"> Time!AP$23</f>
        <v>56614</v>
      </c>
      <c r="AQ31" s="237">
        <f xml:space="preserve"> Time!AQ$23</f>
        <v>56979</v>
      </c>
      <c r="AR31" s="237">
        <f xml:space="preserve"> Time!AR$23</f>
        <v>57345</v>
      </c>
      <c r="AS31" s="237">
        <f xml:space="preserve"> Time!AS$23</f>
        <v>57710</v>
      </c>
      <c r="AT31" s="237">
        <f xml:space="preserve"> Time!AT$23</f>
        <v>58075</v>
      </c>
      <c r="AU31" s="237">
        <f xml:space="preserve"> Time!AU$23</f>
        <v>58440</v>
      </c>
      <c r="AV31" s="237">
        <f xml:space="preserve"> Time!AV$23</f>
        <v>58806</v>
      </c>
      <c r="AW31" s="237">
        <f xml:space="preserve"> Time!AW$23</f>
        <v>59171</v>
      </c>
      <c r="AX31" s="237">
        <f xml:space="preserve"> Time!AX$23</f>
        <v>59536</v>
      </c>
      <c r="AY31" s="237">
        <f xml:space="preserve"> Time!AY$23</f>
        <v>59901</v>
      </c>
      <c r="AZ31" s="237">
        <f xml:space="preserve"> Time!AZ$23</f>
        <v>60267</v>
      </c>
      <c r="BA31" s="237">
        <f xml:space="preserve"> Time!BA$23</f>
        <v>60632</v>
      </c>
      <c r="BB31" s="237">
        <f xml:space="preserve"> Time!BB$23</f>
        <v>60997</v>
      </c>
      <c r="BC31" s="237">
        <f xml:space="preserve"> Time!BC$23</f>
        <v>61362</v>
      </c>
      <c r="BD31" s="237">
        <f xml:space="preserve"> Time!BD$23</f>
        <v>61728</v>
      </c>
      <c r="BE31" s="237">
        <f xml:space="preserve"> Time!BE$23</f>
        <v>62093</v>
      </c>
      <c r="BF31" s="237">
        <f xml:space="preserve"> Time!BF$23</f>
        <v>62458</v>
      </c>
      <c r="BG31" s="237">
        <f xml:space="preserve"> Time!BG$23</f>
        <v>62823</v>
      </c>
      <c r="BH31" s="237">
        <f xml:space="preserve"> Time!BH$23</f>
        <v>63189</v>
      </c>
      <c r="BI31" s="237">
        <f xml:space="preserve"> Time!BI$23</f>
        <v>63554</v>
      </c>
      <c r="BJ31" s="237">
        <f xml:space="preserve"> Time!BJ$23</f>
        <v>63919</v>
      </c>
      <c r="BK31" s="237">
        <f xml:space="preserve"> Time!BK$23</f>
        <v>64284</v>
      </c>
      <c r="BL31" s="237">
        <f xml:space="preserve"> Time!BL$23</f>
        <v>64650</v>
      </c>
      <c r="BM31" s="237">
        <f xml:space="preserve"> Time!BM$23</f>
        <v>65015</v>
      </c>
      <c r="BN31" s="237">
        <f xml:space="preserve"> Time!BN$23</f>
        <v>65380</v>
      </c>
      <c r="BO31" s="237">
        <f xml:space="preserve"> Time!BO$23</f>
        <v>65745</v>
      </c>
      <c r="BP31" s="237">
        <f xml:space="preserve"> Time!BP$23</f>
        <v>66111</v>
      </c>
      <c r="BQ31" s="237">
        <f xml:space="preserve"> Time!BQ$23</f>
        <v>66476</v>
      </c>
      <c r="BR31" s="237">
        <f xml:space="preserve"> Time!BR$23</f>
        <v>66841</v>
      </c>
      <c r="BS31" s="237">
        <f xml:space="preserve"> Time!BS$23</f>
        <v>67206</v>
      </c>
      <c r="BT31" s="237">
        <f xml:space="preserve"> Time!BT$23</f>
        <v>67572</v>
      </c>
      <c r="BU31" s="237">
        <f xml:space="preserve"> Time!BU$23</f>
        <v>67937</v>
      </c>
      <c r="BV31" s="237">
        <f xml:space="preserve"> Time!BV$23</f>
        <v>68302</v>
      </c>
      <c r="BW31" s="237">
        <f xml:space="preserve"> Time!BW$23</f>
        <v>68667</v>
      </c>
      <c r="BX31" s="237">
        <f xml:space="preserve"> Time!BX$23</f>
        <v>69033</v>
      </c>
      <c r="BY31" s="237">
        <f xml:space="preserve"> Time!BY$23</f>
        <v>69398</v>
      </c>
      <c r="BZ31" s="237">
        <f xml:space="preserve"> Time!BZ$23</f>
        <v>69763</v>
      </c>
      <c r="CA31" s="237">
        <f xml:space="preserve"> Time!CA$23</f>
        <v>70128</v>
      </c>
    </row>
    <row r="32" spans="1:79">
      <c r="E32" s="267" t="str">
        <f xml:space="preserve"> E$15</f>
        <v>Shareholder net cashflow POS</v>
      </c>
      <c r="F32" s="267">
        <f t="shared" ref="F32:BQ32" si="5" xml:space="preserve"> F$15</f>
        <v>0</v>
      </c>
      <c r="G32" s="267" t="str">
        <f t="shared" si="5"/>
        <v>£ MM</v>
      </c>
      <c r="H32" s="267">
        <f t="shared" si="5"/>
        <v>2223.210860245732</v>
      </c>
      <c r="I32" s="267">
        <f t="shared" si="5"/>
        <v>0</v>
      </c>
      <c r="J32" s="422">
        <v>-9.9999999999999998E-13</v>
      </c>
      <c r="K32" s="267">
        <f t="shared" si="5"/>
        <v>0</v>
      </c>
      <c r="L32" s="267">
        <f t="shared" si="5"/>
        <v>0</v>
      </c>
      <c r="M32" s="267">
        <f t="shared" si="5"/>
        <v>0</v>
      </c>
      <c r="N32" s="267">
        <f t="shared" si="5"/>
        <v>0</v>
      </c>
      <c r="O32" s="267">
        <f t="shared" si="5"/>
        <v>-78.082194236340413</v>
      </c>
      <c r="P32" s="267">
        <f t="shared" si="5"/>
        <v>-78.244840381829775</v>
      </c>
      <c r="Q32" s="267">
        <f t="shared" si="5"/>
        <v>-78.244840381829789</v>
      </c>
      <c r="R32" s="267">
        <f t="shared" si="5"/>
        <v>91.643234517458737</v>
      </c>
      <c r="S32" s="267">
        <f t="shared" si="5"/>
        <v>92.344753358232509</v>
      </c>
      <c r="T32" s="267">
        <f t="shared" si="5"/>
        <v>93.532106430161434</v>
      </c>
      <c r="U32" s="267">
        <f t="shared" si="5"/>
        <v>94.035011268946818</v>
      </c>
      <c r="V32" s="267">
        <f t="shared" si="5"/>
        <v>95.004932461803961</v>
      </c>
      <c r="W32" s="267">
        <f t="shared" si="5"/>
        <v>96.047054877786096</v>
      </c>
      <c r="X32" s="267">
        <f t="shared" si="5"/>
        <v>97.559492903557128</v>
      </c>
      <c r="Y32" s="267">
        <f t="shared" si="5"/>
        <v>139.27673894972568</v>
      </c>
      <c r="Z32" s="267">
        <f t="shared" si="5"/>
        <v>138.80302672480258</v>
      </c>
      <c r="AA32" s="267">
        <f t="shared" si="5"/>
        <v>138.37668572237175</v>
      </c>
      <c r="AB32" s="267">
        <f t="shared" si="5"/>
        <v>138.40294876319905</v>
      </c>
      <c r="AC32" s="267">
        <f t="shared" si="5"/>
        <v>111.5841009415484</v>
      </c>
      <c r="AD32" s="267">
        <f t="shared" si="5"/>
        <v>111.27329835077634</v>
      </c>
      <c r="AE32" s="267">
        <f t="shared" si="5"/>
        <v>110.99357601908149</v>
      </c>
      <c r="AF32" s="267">
        <f t="shared" si="5"/>
        <v>111.15179586357112</v>
      </c>
      <c r="AG32" s="267">
        <f t="shared" si="5"/>
        <v>110.51525083188329</v>
      </c>
      <c r="AH32" s="267">
        <f t="shared" si="5"/>
        <v>110.31133325207773</v>
      </c>
      <c r="AI32" s="267">
        <f t="shared" si="5"/>
        <v>110.12780743025274</v>
      </c>
      <c r="AJ32" s="267">
        <f t="shared" si="5"/>
        <v>110.37260413362525</v>
      </c>
      <c r="AK32" s="267">
        <f t="shared" si="5"/>
        <v>356.42698244486974</v>
      </c>
      <c r="AL32" s="267">
        <f t="shared" si="5"/>
        <v>0</v>
      </c>
      <c r="AM32" s="267">
        <f t="shared" si="5"/>
        <v>0</v>
      </c>
      <c r="AN32" s="267">
        <f t="shared" si="5"/>
        <v>0</v>
      </c>
      <c r="AO32" s="267">
        <f t="shared" si="5"/>
        <v>0</v>
      </c>
      <c r="AP32" s="267">
        <f t="shared" si="5"/>
        <v>0</v>
      </c>
      <c r="AQ32" s="267">
        <f t="shared" si="5"/>
        <v>0</v>
      </c>
      <c r="AR32" s="267">
        <f t="shared" si="5"/>
        <v>0</v>
      </c>
      <c r="AS32" s="267">
        <f t="shared" si="5"/>
        <v>0</v>
      </c>
      <c r="AT32" s="267">
        <f t="shared" si="5"/>
        <v>0</v>
      </c>
      <c r="AU32" s="267">
        <f t="shared" si="5"/>
        <v>0</v>
      </c>
      <c r="AV32" s="267">
        <f t="shared" si="5"/>
        <v>0</v>
      </c>
      <c r="AW32" s="267">
        <f t="shared" si="5"/>
        <v>0</v>
      </c>
      <c r="AX32" s="267">
        <f t="shared" si="5"/>
        <v>0</v>
      </c>
      <c r="AY32" s="267">
        <f t="shared" si="5"/>
        <v>0</v>
      </c>
      <c r="AZ32" s="267">
        <f t="shared" si="5"/>
        <v>0</v>
      </c>
      <c r="BA32" s="267">
        <f t="shared" si="5"/>
        <v>0</v>
      </c>
      <c r="BB32" s="267">
        <f t="shared" si="5"/>
        <v>0</v>
      </c>
      <c r="BC32" s="267">
        <f t="shared" si="5"/>
        <v>0</v>
      </c>
      <c r="BD32" s="267">
        <f t="shared" si="5"/>
        <v>0</v>
      </c>
      <c r="BE32" s="267">
        <f t="shared" si="5"/>
        <v>0</v>
      </c>
      <c r="BF32" s="267">
        <f t="shared" si="5"/>
        <v>0</v>
      </c>
      <c r="BG32" s="267">
        <f t="shared" si="5"/>
        <v>0</v>
      </c>
      <c r="BH32" s="267">
        <f t="shared" si="5"/>
        <v>0</v>
      </c>
      <c r="BI32" s="267">
        <f t="shared" si="5"/>
        <v>0</v>
      </c>
      <c r="BJ32" s="267">
        <f t="shared" si="5"/>
        <v>0</v>
      </c>
      <c r="BK32" s="267">
        <f t="shared" si="5"/>
        <v>0</v>
      </c>
      <c r="BL32" s="267">
        <f t="shared" si="5"/>
        <v>0</v>
      </c>
      <c r="BM32" s="267">
        <f t="shared" si="5"/>
        <v>0</v>
      </c>
      <c r="BN32" s="267">
        <f t="shared" si="5"/>
        <v>0</v>
      </c>
      <c r="BO32" s="267">
        <f t="shared" si="5"/>
        <v>0</v>
      </c>
      <c r="BP32" s="267">
        <f t="shared" si="5"/>
        <v>0</v>
      </c>
      <c r="BQ32" s="267">
        <f t="shared" si="5"/>
        <v>0</v>
      </c>
      <c r="BR32" s="267">
        <f t="shared" ref="BR32:CA32" si="6" xml:space="preserve"> BR$15</f>
        <v>0</v>
      </c>
      <c r="BS32" s="267">
        <f t="shared" si="6"/>
        <v>0</v>
      </c>
      <c r="BT32" s="267">
        <f t="shared" si="6"/>
        <v>0</v>
      </c>
      <c r="BU32" s="267">
        <f t="shared" si="6"/>
        <v>0</v>
      </c>
      <c r="BV32" s="267">
        <f t="shared" si="6"/>
        <v>0</v>
      </c>
      <c r="BW32" s="267">
        <f t="shared" si="6"/>
        <v>0</v>
      </c>
      <c r="BX32" s="267">
        <f t="shared" si="6"/>
        <v>0</v>
      </c>
      <c r="BY32" s="267">
        <f t="shared" si="6"/>
        <v>0</v>
      </c>
      <c r="BZ32" s="267">
        <f t="shared" si="6"/>
        <v>0</v>
      </c>
      <c r="CA32" s="267">
        <f t="shared" si="6"/>
        <v>0</v>
      </c>
    </row>
    <row r="33" spans="1:79">
      <c r="E33" s="348" t="s">
        <v>656</v>
      </c>
      <c r="F33" s="421">
        <f xml:space="preserve"> XIRR(J32:CA32, J31:CA31)</f>
        <v>0.31228068470954906</v>
      </c>
      <c r="G33" s="348" t="s">
        <v>11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</row>
    <row r="36" spans="1:79">
      <c r="A36" s="9" t="s">
        <v>53</v>
      </c>
    </row>
    <row r="38" spans="1:79">
      <c r="B38" s="1" t="s">
        <v>52</v>
      </c>
    </row>
    <row r="39" spans="1:79" s="179" customFormat="1">
      <c r="A39" s="139"/>
      <c r="B39" s="109"/>
      <c r="C39" s="178"/>
      <c r="D39" s="37"/>
      <c r="E39" s="180" t="str">
        <f xml:space="preserve"> Input!E$179</f>
        <v>PV discount date</v>
      </c>
      <c r="F39" s="180">
        <f xml:space="preserve"> Input!F$179</f>
        <v>44713</v>
      </c>
      <c r="G39" s="180" t="str">
        <f xml:space="preserve"> Input!G$179</f>
        <v>date</v>
      </c>
    </row>
    <row r="40" spans="1:79" s="156" customFormat="1">
      <c r="A40" s="76"/>
      <c r="B40" s="72"/>
      <c r="C40" s="85"/>
      <c r="D40" s="3"/>
      <c r="E40" s="60" t="str">
        <f xml:space="preserve"> Input!E$180</f>
        <v>PV day count basis</v>
      </c>
      <c r="F40" s="60">
        <f xml:space="preserve"> Input!F$180</f>
        <v>365</v>
      </c>
      <c r="G40" s="60" t="str">
        <f xml:space="preserve"> Input!G$180</f>
        <v>days</v>
      </c>
    </row>
    <row r="41" spans="1:79" s="103" customFormat="1">
      <c r="A41" s="62"/>
      <c r="B41" s="63"/>
      <c r="C41" s="157"/>
      <c r="D41" s="547"/>
      <c r="E41" s="158" t="str">
        <f xml:space="preserve"> Time!E$23</f>
        <v>Model period ending</v>
      </c>
      <c r="F41" s="158">
        <f xml:space="preserve"> Time!F$23</f>
        <v>0</v>
      </c>
      <c r="G41" s="158" t="str">
        <f xml:space="preserve"> Time!G$23</f>
        <v>date</v>
      </c>
      <c r="H41" s="158">
        <f xml:space="preserve"> Time!H$23</f>
        <v>0</v>
      </c>
      <c r="I41" s="158">
        <f xml:space="preserve"> Time!I$23</f>
        <v>0</v>
      </c>
      <c r="J41" s="158">
        <f xml:space="preserve"> Time!J$23</f>
        <v>44926</v>
      </c>
      <c r="K41" s="158">
        <f xml:space="preserve"> Time!K$23</f>
        <v>45291</v>
      </c>
      <c r="L41" s="158">
        <f xml:space="preserve"> Time!L$23</f>
        <v>45657</v>
      </c>
      <c r="M41" s="158">
        <f xml:space="preserve"> Time!M$23</f>
        <v>46022</v>
      </c>
      <c r="N41" s="158">
        <f xml:space="preserve"> Time!N$23</f>
        <v>46387</v>
      </c>
      <c r="O41" s="158">
        <f xml:space="preserve"> Time!O$23</f>
        <v>46752</v>
      </c>
      <c r="P41" s="158">
        <f xml:space="preserve"> Time!P$23</f>
        <v>47118</v>
      </c>
      <c r="Q41" s="158">
        <f xml:space="preserve"> Time!Q$23</f>
        <v>47483</v>
      </c>
      <c r="R41" s="158">
        <f xml:space="preserve"> Time!R$23</f>
        <v>47848</v>
      </c>
      <c r="S41" s="158">
        <f xml:space="preserve"> Time!S$23</f>
        <v>48213</v>
      </c>
      <c r="T41" s="158">
        <f xml:space="preserve"> Time!T$23</f>
        <v>48579</v>
      </c>
      <c r="U41" s="158">
        <f xml:space="preserve"> Time!U$23</f>
        <v>48944</v>
      </c>
      <c r="V41" s="158">
        <f xml:space="preserve"> Time!V$23</f>
        <v>49309</v>
      </c>
      <c r="W41" s="158">
        <f xml:space="preserve"> Time!W$23</f>
        <v>49674</v>
      </c>
      <c r="X41" s="158">
        <f xml:space="preserve"> Time!X$23</f>
        <v>50040</v>
      </c>
      <c r="Y41" s="158">
        <f xml:space="preserve"> Time!Y$23</f>
        <v>50405</v>
      </c>
      <c r="Z41" s="158">
        <f xml:space="preserve"> Time!Z$23</f>
        <v>50770</v>
      </c>
      <c r="AA41" s="158">
        <f xml:space="preserve"> Time!AA$23</f>
        <v>51135</v>
      </c>
      <c r="AB41" s="158">
        <f xml:space="preserve"> Time!AB$23</f>
        <v>51501</v>
      </c>
      <c r="AC41" s="158">
        <f xml:space="preserve"> Time!AC$23</f>
        <v>51866</v>
      </c>
      <c r="AD41" s="158">
        <f xml:space="preserve"> Time!AD$23</f>
        <v>52231</v>
      </c>
      <c r="AE41" s="158">
        <f xml:space="preserve"> Time!AE$23</f>
        <v>52596</v>
      </c>
      <c r="AF41" s="158">
        <f xml:space="preserve"> Time!AF$23</f>
        <v>52962</v>
      </c>
      <c r="AG41" s="158">
        <f xml:space="preserve"> Time!AG$23</f>
        <v>53327</v>
      </c>
      <c r="AH41" s="158">
        <f xml:space="preserve"> Time!AH$23</f>
        <v>53692</v>
      </c>
      <c r="AI41" s="158">
        <f xml:space="preserve"> Time!AI$23</f>
        <v>54057</v>
      </c>
      <c r="AJ41" s="158">
        <f xml:space="preserve"> Time!AJ$23</f>
        <v>54423</v>
      </c>
      <c r="AK41" s="158">
        <f xml:space="preserve"> Time!AK$23</f>
        <v>54788</v>
      </c>
      <c r="AL41" s="158">
        <f xml:space="preserve"> Time!AL$23</f>
        <v>55153</v>
      </c>
      <c r="AM41" s="158">
        <f xml:space="preserve"> Time!AM$23</f>
        <v>55518</v>
      </c>
      <c r="AN41" s="158">
        <f xml:space="preserve"> Time!AN$23</f>
        <v>55884</v>
      </c>
      <c r="AO41" s="158">
        <f xml:space="preserve"> Time!AO$23</f>
        <v>56249</v>
      </c>
      <c r="AP41" s="158">
        <f xml:space="preserve"> Time!AP$23</f>
        <v>56614</v>
      </c>
      <c r="AQ41" s="158">
        <f xml:space="preserve"> Time!AQ$23</f>
        <v>56979</v>
      </c>
      <c r="AR41" s="158">
        <f xml:space="preserve"> Time!AR$23</f>
        <v>57345</v>
      </c>
      <c r="AS41" s="158">
        <f xml:space="preserve"> Time!AS$23</f>
        <v>57710</v>
      </c>
      <c r="AT41" s="158">
        <f xml:space="preserve"> Time!AT$23</f>
        <v>58075</v>
      </c>
      <c r="AU41" s="158">
        <f xml:space="preserve"> Time!AU$23</f>
        <v>58440</v>
      </c>
      <c r="AV41" s="158">
        <f xml:space="preserve"> Time!AV$23</f>
        <v>58806</v>
      </c>
      <c r="AW41" s="158">
        <f xml:space="preserve"> Time!AW$23</f>
        <v>59171</v>
      </c>
      <c r="AX41" s="158">
        <f xml:space="preserve"> Time!AX$23</f>
        <v>59536</v>
      </c>
      <c r="AY41" s="158">
        <f xml:space="preserve"> Time!AY$23</f>
        <v>59901</v>
      </c>
      <c r="AZ41" s="158">
        <f xml:space="preserve"> Time!AZ$23</f>
        <v>60267</v>
      </c>
      <c r="BA41" s="158">
        <f xml:space="preserve"> Time!BA$23</f>
        <v>60632</v>
      </c>
      <c r="BB41" s="158">
        <f xml:space="preserve"> Time!BB$23</f>
        <v>60997</v>
      </c>
      <c r="BC41" s="158">
        <f xml:space="preserve"> Time!BC$23</f>
        <v>61362</v>
      </c>
      <c r="BD41" s="158">
        <f xml:space="preserve"> Time!BD$23</f>
        <v>61728</v>
      </c>
      <c r="BE41" s="158">
        <f xml:space="preserve"> Time!BE$23</f>
        <v>62093</v>
      </c>
      <c r="BF41" s="158">
        <f xml:space="preserve"> Time!BF$23</f>
        <v>62458</v>
      </c>
      <c r="BG41" s="158">
        <f xml:space="preserve"> Time!BG$23</f>
        <v>62823</v>
      </c>
      <c r="BH41" s="158">
        <f xml:space="preserve"> Time!BH$23</f>
        <v>63189</v>
      </c>
      <c r="BI41" s="158">
        <f xml:space="preserve"> Time!BI$23</f>
        <v>63554</v>
      </c>
      <c r="BJ41" s="158">
        <f xml:space="preserve"> Time!BJ$23</f>
        <v>63919</v>
      </c>
      <c r="BK41" s="158">
        <f xml:space="preserve"> Time!BK$23</f>
        <v>64284</v>
      </c>
      <c r="BL41" s="158">
        <f xml:space="preserve"> Time!BL$23</f>
        <v>64650</v>
      </c>
      <c r="BM41" s="158">
        <f xml:space="preserve"> Time!BM$23</f>
        <v>65015</v>
      </c>
      <c r="BN41" s="158">
        <f xml:space="preserve"> Time!BN$23</f>
        <v>65380</v>
      </c>
      <c r="BO41" s="158">
        <f xml:space="preserve"> Time!BO$23</f>
        <v>65745</v>
      </c>
      <c r="BP41" s="158">
        <f xml:space="preserve"> Time!BP$23</f>
        <v>66111</v>
      </c>
      <c r="BQ41" s="158">
        <f xml:space="preserve"> Time!BQ$23</f>
        <v>66476</v>
      </c>
      <c r="BR41" s="158">
        <f xml:space="preserve"> Time!BR$23</f>
        <v>66841</v>
      </c>
      <c r="BS41" s="158">
        <f xml:space="preserve"> Time!BS$23</f>
        <v>67206</v>
      </c>
      <c r="BT41" s="158">
        <f xml:space="preserve"> Time!BT$23</f>
        <v>67572</v>
      </c>
      <c r="BU41" s="158">
        <f xml:space="preserve"> Time!BU$23</f>
        <v>67937</v>
      </c>
      <c r="BV41" s="158">
        <f xml:space="preserve"> Time!BV$23</f>
        <v>68302</v>
      </c>
      <c r="BW41" s="158">
        <f xml:space="preserve"> Time!BW$23</f>
        <v>68667</v>
      </c>
      <c r="BX41" s="158">
        <f xml:space="preserve"> Time!BX$23</f>
        <v>69033</v>
      </c>
      <c r="BY41" s="158">
        <f xml:space="preserve"> Time!BY$23</f>
        <v>69398</v>
      </c>
      <c r="BZ41" s="158">
        <f xml:space="preserve"> Time!BZ$23</f>
        <v>69763</v>
      </c>
      <c r="CA41" s="158">
        <f xml:space="preserve"> Time!CA$23</f>
        <v>70128</v>
      </c>
    </row>
    <row r="42" spans="1:79" s="159" customFormat="1">
      <c r="A42" s="134"/>
      <c r="B42" s="135"/>
      <c r="C42" s="138"/>
      <c r="D42" s="410"/>
      <c r="E42" s="159" t="s">
        <v>52</v>
      </c>
      <c r="G42" s="159" t="s">
        <v>2</v>
      </c>
      <c r="J42" s="159">
        <f xml:space="preserve"> (J41 - $F39) / $F40</f>
        <v>0.58356164383561648</v>
      </c>
      <c r="K42" s="159">
        <f t="shared" ref="K42:BV42" si="7" xml:space="preserve"> (K41 - $F39) / $F40</f>
        <v>1.5835616438356164</v>
      </c>
      <c r="L42" s="159">
        <f t="shared" si="7"/>
        <v>2.5863013698630137</v>
      </c>
      <c r="M42" s="159">
        <f t="shared" si="7"/>
        <v>3.5863013698630137</v>
      </c>
      <c r="N42" s="159">
        <f t="shared" si="7"/>
        <v>4.5863013698630137</v>
      </c>
      <c r="O42" s="159">
        <f t="shared" si="7"/>
        <v>5.5863013698630137</v>
      </c>
      <c r="P42" s="159">
        <f t="shared" si="7"/>
        <v>6.5890410958904111</v>
      </c>
      <c r="Q42" s="159">
        <f t="shared" si="7"/>
        <v>7.5890410958904111</v>
      </c>
      <c r="R42" s="159">
        <f t="shared" si="7"/>
        <v>8.5890410958904102</v>
      </c>
      <c r="S42" s="159">
        <f t="shared" si="7"/>
        <v>9.5890410958904102</v>
      </c>
      <c r="T42" s="159">
        <f t="shared" si="7"/>
        <v>10.591780821917808</v>
      </c>
      <c r="U42" s="159">
        <f t="shared" si="7"/>
        <v>11.591780821917808</v>
      </c>
      <c r="V42" s="159">
        <f t="shared" si="7"/>
        <v>12.591780821917808</v>
      </c>
      <c r="W42" s="159">
        <f t="shared" si="7"/>
        <v>13.591780821917808</v>
      </c>
      <c r="X42" s="159">
        <f t="shared" si="7"/>
        <v>14.594520547945205</v>
      </c>
      <c r="Y42" s="159">
        <f t="shared" si="7"/>
        <v>15.594520547945205</v>
      </c>
      <c r="Z42" s="159">
        <f t="shared" si="7"/>
        <v>16.594520547945205</v>
      </c>
      <c r="AA42" s="159">
        <f t="shared" si="7"/>
        <v>17.594520547945205</v>
      </c>
      <c r="AB42" s="159">
        <f t="shared" si="7"/>
        <v>18.597260273972601</v>
      </c>
      <c r="AC42" s="159">
        <f t="shared" si="7"/>
        <v>19.597260273972601</v>
      </c>
      <c r="AD42" s="159">
        <f t="shared" si="7"/>
        <v>20.597260273972601</v>
      </c>
      <c r="AE42" s="159">
        <f t="shared" si="7"/>
        <v>21.597260273972601</v>
      </c>
      <c r="AF42" s="159">
        <f t="shared" si="7"/>
        <v>22.6</v>
      </c>
      <c r="AG42" s="159">
        <f t="shared" si="7"/>
        <v>23.6</v>
      </c>
      <c r="AH42" s="159">
        <f t="shared" si="7"/>
        <v>24.6</v>
      </c>
      <c r="AI42" s="159">
        <f t="shared" si="7"/>
        <v>25.6</v>
      </c>
      <c r="AJ42" s="159">
        <f t="shared" si="7"/>
        <v>26.602739726027398</v>
      </c>
      <c r="AK42" s="159">
        <f t="shared" si="7"/>
        <v>27.602739726027398</v>
      </c>
      <c r="AL42" s="159">
        <f t="shared" si="7"/>
        <v>28.602739726027398</v>
      </c>
      <c r="AM42" s="159">
        <f t="shared" si="7"/>
        <v>29.602739726027398</v>
      </c>
      <c r="AN42" s="159">
        <f t="shared" si="7"/>
        <v>30.605479452054794</v>
      </c>
      <c r="AO42" s="159">
        <f t="shared" si="7"/>
        <v>31.605479452054794</v>
      </c>
      <c r="AP42" s="159">
        <f t="shared" si="7"/>
        <v>32.605479452054794</v>
      </c>
      <c r="AQ42" s="159">
        <f t="shared" si="7"/>
        <v>33.605479452054794</v>
      </c>
      <c r="AR42" s="159">
        <f t="shared" si="7"/>
        <v>34.608219178082194</v>
      </c>
      <c r="AS42" s="159">
        <f t="shared" si="7"/>
        <v>35.608219178082194</v>
      </c>
      <c r="AT42" s="159">
        <f t="shared" si="7"/>
        <v>36.608219178082194</v>
      </c>
      <c r="AU42" s="159">
        <f t="shared" si="7"/>
        <v>37.608219178082194</v>
      </c>
      <c r="AV42" s="159">
        <f t="shared" si="7"/>
        <v>38.610958904109587</v>
      </c>
      <c r="AW42" s="159">
        <f t="shared" si="7"/>
        <v>39.610958904109587</v>
      </c>
      <c r="AX42" s="159">
        <f t="shared" si="7"/>
        <v>40.610958904109587</v>
      </c>
      <c r="AY42" s="159">
        <f t="shared" si="7"/>
        <v>41.610958904109587</v>
      </c>
      <c r="AZ42" s="159">
        <f t="shared" si="7"/>
        <v>42.613698630136987</v>
      </c>
      <c r="BA42" s="159">
        <f t="shared" si="7"/>
        <v>43.613698630136987</v>
      </c>
      <c r="BB42" s="159">
        <f t="shared" si="7"/>
        <v>44.613698630136987</v>
      </c>
      <c r="BC42" s="159">
        <f t="shared" si="7"/>
        <v>45.613698630136987</v>
      </c>
      <c r="BD42" s="159">
        <f t="shared" si="7"/>
        <v>46.61643835616438</v>
      </c>
      <c r="BE42" s="159">
        <f t="shared" si="7"/>
        <v>47.61643835616438</v>
      </c>
      <c r="BF42" s="159">
        <f t="shared" si="7"/>
        <v>48.61643835616438</v>
      </c>
      <c r="BG42" s="159">
        <f t="shared" si="7"/>
        <v>49.61643835616438</v>
      </c>
      <c r="BH42" s="159">
        <f t="shared" si="7"/>
        <v>50.61917808219178</v>
      </c>
      <c r="BI42" s="159">
        <f t="shared" si="7"/>
        <v>51.61917808219178</v>
      </c>
      <c r="BJ42" s="159">
        <f t="shared" si="7"/>
        <v>52.61917808219178</v>
      </c>
      <c r="BK42" s="159">
        <f t="shared" si="7"/>
        <v>53.61917808219178</v>
      </c>
      <c r="BL42" s="159">
        <f t="shared" si="7"/>
        <v>54.62191780821918</v>
      </c>
      <c r="BM42" s="159">
        <f t="shared" si="7"/>
        <v>55.62191780821918</v>
      </c>
      <c r="BN42" s="159">
        <f t="shared" si="7"/>
        <v>56.62191780821918</v>
      </c>
      <c r="BO42" s="159">
        <f t="shared" si="7"/>
        <v>57.62191780821918</v>
      </c>
      <c r="BP42" s="159">
        <f t="shared" si="7"/>
        <v>58.624657534246573</v>
      </c>
      <c r="BQ42" s="159">
        <f t="shared" si="7"/>
        <v>59.624657534246573</v>
      </c>
      <c r="BR42" s="159">
        <f t="shared" si="7"/>
        <v>60.624657534246573</v>
      </c>
      <c r="BS42" s="159">
        <f t="shared" si="7"/>
        <v>61.624657534246573</v>
      </c>
      <c r="BT42" s="159">
        <f t="shared" si="7"/>
        <v>62.627397260273973</v>
      </c>
      <c r="BU42" s="159">
        <f t="shared" si="7"/>
        <v>63.627397260273973</v>
      </c>
      <c r="BV42" s="159">
        <f t="shared" si="7"/>
        <v>64.627397260273966</v>
      </c>
      <c r="BW42" s="159">
        <f xml:space="preserve"> (BW41 - $F39) / $F40</f>
        <v>65.627397260273966</v>
      </c>
      <c r="BX42" s="159">
        <f xml:space="preserve"> (BX41 - $F39) / $F40</f>
        <v>66.630136986301366</v>
      </c>
      <c r="BY42" s="159">
        <f xml:space="preserve"> (BY41 - $F39) / $F40</f>
        <v>67.630136986301366</v>
      </c>
      <c r="BZ42" s="159">
        <f xml:space="preserve"> (BZ41 - $F39) / $F40</f>
        <v>68.630136986301366</v>
      </c>
      <c r="CA42" s="159">
        <f xml:space="preserve"> (CA41 - $F39) / $F40</f>
        <v>69.630136986301366</v>
      </c>
    </row>
    <row r="43" spans="1:79" s="159" customFormat="1">
      <c r="A43" s="134"/>
      <c r="B43" s="135"/>
      <c r="C43" s="138"/>
      <c r="D43" s="410"/>
    </row>
    <row r="44" spans="1:79">
      <c r="B44" s="1" t="s">
        <v>244</v>
      </c>
    </row>
    <row r="45" spans="1:79" s="160" customFormat="1">
      <c r="A45" s="113"/>
      <c r="B45" s="114"/>
      <c r="C45" s="115"/>
      <c r="D45" s="409"/>
      <c r="E45" s="177" t="str">
        <f xml:space="preserve"> Input!E$181</f>
        <v>Discount rate</v>
      </c>
      <c r="F45" s="177">
        <f xml:space="preserve"> Input!F$181</f>
        <v>0.1</v>
      </c>
      <c r="G45" s="177" t="str">
        <f xml:space="preserve"> Input!G$181</f>
        <v>% p.a.</v>
      </c>
    </row>
    <row r="46" spans="1:79" s="159" customFormat="1">
      <c r="A46" s="134"/>
      <c r="B46" s="135"/>
      <c r="C46" s="138"/>
      <c r="D46" s="410"/>
      <c r="E46" s="159" t="str">
        <f xml:space="preserve"> E$42</f>
        <v>Years since discounting base date</v>
      </c>
      <c r="F46" s="159">
        <f t="shared" ref="F46:BQ46" si="8" xml:space="preserve"> F$42</f>
        <v>0</v>
      </c>
      <c r="G46" s="159" t="str">
        <f t="shared" si="8"/>
        <v>years</v>
      </c>
      <c r="H46" s="159">
        <f t="shared" si="8"/>
        <v>0</v>
      </c>
      <c r="I46" s="159">
        <f t="shared" si="8"/>
        <v>0</v>
      </c>
      <c r="J46" s="159">
        <f t="shared" si="8"/>
        <v>0.58356164383561648</v>
      </c>
      <c r="K46" s="159">
        <f t="shared" si="8"/>
        <v>1.5835616438356164</v>
      </c>
      <c r="L46" s="159">
        <f t="shared" si="8"/>
        <v>2.5863013698630137</v>
      </c>
      <c r="M46" s="159">
        <f t="shared" si="8"/>
        <v>3.5863013698630137</v>
      </c>
      <c r="N46" s="159">
        <f t="shared" si="8"/>
        <v>4.5863013698630137</v>
      </c>
      <c r="O46" s="159">
        <f t="shared" si="8"/>
        <v>5.5863013698630137</v>
      </c>
      <c r="P46" s="159">
        <f t="shared" si="8"/>
        <v>6.5890410958904111</v>
      </c>
      <c r="Q46" s="159">
        <f t="shared" si="8"/>
        <v>7.5890410958904111</v>
      </c>
      <c r="R46" s="159">
        <f t="shared" si="8"/>
        <v>8.5890410958904102</v>
      </c>
      <c r="S46" s="159">
        <f t="shared" si="8"/>
        <v>9.5890410958904102</v>
      </c>
      <c r="T46" s="159">
        <f t="shared" si="8"/>
        <v>10.591780821917808</v>
      </c>
      <c r="U46" s="159">
        <f t="shared" si="8"/>
        <v>11.591780821917808</v>
      </c>
      <c r="V46" s="159">
        <f t="shared" si="8"/>
        <v>12.591780821917808</v>
      </c>
      <c r="W46" s="159">
        <f t="shared" si="8"/>
        <v>13.591780821917808</v>
      </c>
      <c r="X46" s="159">
        <f t="shared" si="8"/>
        <v>14.594520547945205</v>
      </c>
      <c r="Y46" s="159">
        <f t="shared" si="8"/>
        <v>15.594520547945205</v>
      </c>
      <c r="Z46" s="159">
        <f t="shared" si="8"/>
        <v>16.594520547945205</v>
      </c>
      <c r="AA46" s="159">
        <f t="shared" si="8"/>
        <v>17.594520547945205</v>
      </c>
      <c r="AB46" s="159">
        <f t="shared" si="8"/>
        <v>18.597260273972601</v>
      </c>
      <c r="AC46" s="159">
        <f t="shared" si="8"/>
        <v>19.597260273972601</v>
      </c>
      <c r="AD46" s="159">
        <f t="shared" si="8"/>
        <v>20.597260273972601</v>
      </c>
      <c r="AE46" s="159">
        <f t="shared" si="8"/>
        <v>21.597260273972601</v>
      </c>
      <c r="AF46" s="159">
        <f t="shared" si="8"/>
        <v>22.6</v>
      </c>
      <c r="AG46" s="159">
        <f t="shared" si="8"/>
        <v>23.6</v>
      </c>
      <c r="AH46" s="159">
        <f t="shared" si="8"/>
        <v>24.6</v>
      </c>
      <c r="AI46" s="159">
        <f t="shared" si="8"/>
        <v>25.6</v>
      </c>
      <c r="AJ46" s="159">
        <f t="shared" si="8"/>
        <v>26.602739726027398</v>
      </c>
      <c r="AK46" s="159">
        <f t="shared" si="8"/>
        <v>27.602739726027398</v>
      </c>
      <c r="AL46" s="159">
        <f t="shared" si="8"/>
        <v>28.602739726027398</v>
      </c>
      <c r="AM46" s="159">
        <f t="shared" si="8"/>
        <v>29.602739726027398</v>
      </c>
      <c r="AN46" s="159">
        <f t="shared" si="8"/>
        <v>30.605479452054794</v>
      </c>
      <c r="AO46" s="159">
        <f t="shared" si="8"/>
        <v>31.605479452054794</v>
      </c>
      <c r="AP46" s="159">
        <f t="shared" si="8"/>
        <v>32.605479452054794</v>
      </c>
      <c r="AQ46" s="159">
        <f t="shared" si="8"/>
        <v>33.605479452054794</v>
      </c>
      <c r="AR46" s="159">
        <f t="shared" si="8"/>
        <v>34.608219178082194</v>
      </c>
      <c r="AS46" s="159">
        <f t="shared" si="8"/>
        <v>35.608219178082194</v>
      </c>
      <c r="AT46" s="159">
        <f t="shared" si="8"/>
        <v>36.608219178082194</v>
      </c>
      <c r="AU46" s="159">
        <f t="shared" si="8"/>
        <v>37.608219178082194</v>
      </c>
      <c r="AV46" s="159">
        <f t="shared" si="8"/>
        <v>38.610958904109587</v>
      </c>
      <c r="AW46" s="159">
        <f t="shared" si="8"/>
        <v>39.610958904109587</v>
      </c>
      <c r="AX46" s="159">
        <f t="shared" si="8"/>
        <v>40.610958904109587</v>
      </c>
      <c r="AY46" s="159">
        <f t="shared" si="8"/>
        <v>41.610958904109587</v>
      </c>
      <c r="AZ46" s="159">
        <f t="shared" si="8"/>
        <v>42.613698630136987</v>
      </c>
      <c r="BA46" s="159">
        <f t="shared" si="8"/>
        <v>43.613698630136987</v>
      </c>
      <c r="BB46" s="159">
        <f t="shared" si="8"/>
        <v>44.613698630136987</v>
      </c>
      <c r="BC46" s="159">
        <f t="shared" si="8"/>
        <v>45.613698630136987</v>
      </c>
      <c r="BD46" s="159">
        <f t="shared" si="8"/>
        <v>46.61643835616438</v>
      </c>
      <c r="BE46" s="159">
        <f t="shared" si="8"/>
        <v>47.61643835616438</v>
      </c>
      <c r="BF46" s="159">
        <f t="shared" si="8"/>
        <v>48.61643835616438</v>
      </c>
      <c r="BG46" s="159">
        <f t="shared" si="8"/>
        <v>49.61643835616438</v>
      </c>
      <c r="BH46" s="159">
        <f t="shared" si="8"/>
        <v>50.61917808219178</v>
      </c>
      <c r="BI46" s="159">
        <f t="shared" si="8"/>
        <v>51.61917808219178</v>
      </c>
      <c r="BJ46" s="159">
        <f t="shared" si="8"/>
        <v>52.61917808219178</v>
      </c>
      <c r="BK46" s="159">
        <f t="shared" si="8"/>
        <v>53.61917808219178</v>
      </c>
      <c r="BL46" s="159">
        <f t="shared" si="8"/>
        <v>54.62191780821918</v>
      </c>
      <c r="BM46" s="159">
        <f t="shared" si="8"/>
        <v>55.62191780821918</v>
      </c>
      <c r="BN46" s="159">
        <f t="shared" si="8"/>
        <v>56.62191780821918</v>
      </c>
      <c r="BO46" s="159">
        <f t="shared" si="8"/>
        <v>57.62191780821918</v>
      </c>
      <c r="BP46" s="159">
        <f t="shared" si="8"/>
        <v>58.624657534246573</v>
      </c>
      <c r="BQ46" s="159">
        <f t="shared" si="8"/>
        <v>59.624657534246573</v>
      </c>
      <c r="BR46" s="159">
        <f t="shared" ref="BR46:CA46" si="9" xml:space="preserve"> BR$42</f>
        <v>60.624657534246573</v>
      </c>
      <c r="BS46" s="159">
        <f t="shared" si="9"/>
        <v>61.624657534246573</v>
      </c>
      <c r="BT46" s="159">
        <f t="shared" si="9"/>
        <v>62.627397260273973</v>
      </c>
      <c r="BU46" s="159">
        <f t="shared" si="9"/>
        <v>63.627397260273973</v>
      </c>
      <c r="BV46" s="159">
        <f t="shared" si="9"/>
        <v>64.627397260273966</v>
      </c>
      <c r="BW46" s="159">
        <f t="shared" si="9"/>
        <v>65.627397260273966</v>
      </c>
      <c r="BX46" s="159">
        <f t="shared" si="9"/>
        <v>66.630136986301366</v>
      </c>
      <c r="BY46" s="159">
        <f t="shared" si="9"/>
        <v>67.630136986301366</v>
      </c>
      <c r="BZ46" s="159">
        <f t="shared" si="9"/>
        <v>68.630136986301366</v>
      </c>
      <c r="CA46" s="159">
        <f t="shared" si="9"/>
        <v>69.630136986301366</v>
      </c>
    </row>
    <row r="47" spans="1:79" s="159" customFormat="1">
      <c r="A47" s="134"/>
      <c r="B47" s="135"/>
      <c r="C47" s="138"/>
      <c r="D47" s="410"/>
      <c r="E47" s="159" t="s">
        <v>244</v>
      </c>
      <c r="G47" s="159" t="s">
        <v>44</v>
      </c>
      <c r="J47" s="159">
        <f xml:space="preserve"> 1 / (1 + $F45) ^ J46</f>
        <v>0.94589910949433997</v>
      </c>
      <c r="K47" s="159">
        <f t="shared" ref="K47:BV47" si="10" xml:space="preserve"> 1 / (1 + $F45) ^ K46</f>
        <v>0.85990828135849096</v>
      </c>
      <c r="L47" s="159">
        <f t="shared" si="10"/>
        <v>0.78153069833773192</v>
      </c>
      <c r="M47" s="159">
        <f t="shared" si="10"/>
        <v>0.7104824530343018</v>
      </c>
      <c r="N47" s="159">
        <f t="shared" si="10"/>
        <v>0.64589313912209245</v>
      </c>
      <c r="O47" s="159">
        <f t="shared" si="10"/>
        <v>0.58717558102008394</v>
      </c>
      <c r="P47" s="159">
        <f t="shared" si="10"/>
        <v>0.53365661411763832</v>
      </c>
      <c r="Q47" s="159">
        <f t="shared" si="10"/>
        <v>0.48514237647058034</v>
      </c>
      <c r="R47" s="159">
        <f t="shared" si="10"/>
        <v>0.44103852406416388</v>
      </c>
      <c r="S47" s="159">
        <f t="shared" si="10"/>
        <v>0.40094411278560355</v>
      </c>
      <c r="T47" s="159">
        <f t="shared" si="10"/>
        <v>0.36439948219210272</v>
      </c>
      <c r="U47" s="159">
        <f t="shared" si="10"/>
        <v>0.33127225653827519</v>
      </c>
      <c r="V47" s="159">
        <f t="shared" si="10"/>
        <v>0.30115659685297747</v>
      </c>
      <c r="W47" s="159">
        <f t="shared" si="10"/>
        <v>0.27377872441179762</v>
      </c>
      <c r="X47" s="159">
        <f t="shared" si="10"/>
        <v>0.24882476691762931</v>
      </c>
      <c r="Y47" s="159">
        <f t="shared" si="10"/>
        <v>0.22620433356148117</v>
      </c>
      <c r="Z47" s="159">
        <f t="shared" si="10"/>
        <v>0.20564030323771013</v>
      </c>
      <c r="AA47" s="159">
        <f t="shared" si="10"/>
        <v>0.18694573021610009</v>
      </c>
      <c r="AB47" s="159">
        <f t="shared" si="10"/>
        <v>0.16990629146660829</v>
      </c>
      <c r="AC47" s="159">
        <f t="shared" si="10"/>
        <v>0.15446026496964388</v>
      </c>
      <c r="AD47" s="159">
        <f t="shared" si="10"/>
        <v>0.14041842269967628</v>
      </c>
      <c r="AE47" s="159">
        <f t="shared" si="10"/>
        <v>0.12765311154516024</v>
      </c>
      <c r="AF47" s="159">
        <f t="shared" si="10"/>
        <v>0.1160179842125303</v>
      </c>
      <c r="AG47" s="159">
        <f t="shared" si="10"/>
        <v>0.10547089473866388</v>
      </c>
      <c r="AH47" s="159">
        <f t="shared" si="10"/>
        <v>9.588263158060352E-2</v>
      </c>
      <c r="AI47" s="159">
        <f t="shared" si="10"/>
        <v>8.7166028709639548E-2</v>
      </c>
      <c r="AJ47" s="159">
        <f t="shared" si="10"/>
        <v>7.9221155052897257E-2</v>
      </c>
      <c r="AK47" s="159">
        <f t="shared" si="10"/>
        <v>7.2019231866270239E-2</v>
      </c>
      <c r="AL47" s="159">
        <f t="shared" si="10"/>
        <v>6.5472028969336557E-2</v>
      </c>
      <c r="AM47" s="159">
        <f t="shared" si="10"/>
        <v>5.952002633576052E-2</v>
      </c>
      <c r="AN47" s="159">
        <f t="shared" si="10"/>
        <v>5.4094987518645075E-2</v>
      </c>
      <c r="AO47" s="159">
        <f t="shared" si="10"/>
        <v>4.9177261380586437E-2</v>
      </c>
      <c r="AP47" s="159">
        <f t="shared" si="10"/>
        <v>4.4706601255078568E-2</v>
      </c>
      <c r="AQ47" s="159">
        <f t="shared" si="10"/>
        <v>4.0642364777344155E-2</v>
      </c>
      <c r="AR47" s="159">
        <f t="shared" si="10"/>
        <v>3.6937957704459755E-2</v>
      </c>
      <c r="AS47" s="159">
        <f t="shared" si="10"/>
        <v>3.357996154950886E-2</v>
      </c>
      <c r="AT47" s="159">
        <f t="shared" si="10"/>
        <v>3.0527237772280783E-2</v>
      </c>
      <c r="AU47" s="159">
        <f t="shared" si="10"/>
        <v>2.7752034338437082E-2</v>
      </c>
      <c r="AV47" s="159">
        <f t="shared" si="10"/>
        <v>2.5222535062166016E-2</v>
      </c>
      <c r="AW47" s="159">
        <f t="shared" si="10"/>
        <v>2.2929577329241824E-2</v>
      </c>
      <c r="AX47" s="159">
        <f t="shared" si="10"/>
        <v>2.084507029931075E-2</v>
      </c>
      <c r="AY47" s="159">
        <f t="shared" si="10"/>
        <v>1.8950063908464321E-2</v>
      </c>
      <c r="AZ47" s="159">
        <f t="shared" si="10"/>
        <v>1.7222832947404232E-2</v>
      </c>
      <c r="BA47" s="159">
        <f t="shared" si="10"/>
        <v>1.5657120861276574E-2</v>
      </c>
      <c r="BB47" s="159">
        <f t="shared" si="10"/>
        <v>1.4233746237524159E-2</v>
      </c>
      <c r="BC47" s="159">
        <f t="shared" si="10"/>
        <v>1.2939769306840146E-2</v>
      </c>
      <c r="BD47" s="159">
        <f t="shared" si="10"/>
        <v>1.1760355333161344E-2</v>
      </c>
      <c r="BE47" s="159">
        <f t="shared" si="10"/>
        <v>1.0691232121055758E-2</v>
      </c>
      <c r="BF47" s="159">
        <f t="shared" si="10"/>
        <v>9.7193019282325079E-3</v>
      </c>
      <c r="BG47" s="159">
        <f t="shared" si="10"/>
        <v>8.8357290256659178E-3</v>
      </c>
      <c r="BH47" s="159">
        <f t="shared" si="10"/>
        <v>8.0303837344634539E-3</v>
      </c>
      <c r="BI47" s="159">
        <f t="shared" si="10"/>
        <v>7.3003488495122313E-3</v>
      </c>
      <c r="BJ47" s="159">
        <f t="shared" si="10"/>
        <v>6.6366807722838478E-3</v>
      </c>
      <c r="BK47" s="159">
        <f t="shared" si="10"/>
        <v>6.0333461566216802E-3</v>
      </c>
      <c r="BL47" s="159">
        <f t="shared" si="10"/>
        <v>5.4834281019466666E-3</v>
      </c>
      <c r="BM47" s="159">
        <f t="shared" si="10"/>
        <v>4.9849346381333343E-3</v>
      </c>
      <c r="BN47" s="159">
        <f t="shared" si="10"/>
        <v>4.5317587619393947E-3</v>
      </c>
      <c r="BO47" s="159">
        <f t="shared" si="10"/>
        <v>4.1197806926721774E-3</v>
      </c>
      <c r="BP47" s="159">
        <f t="shared" si="10"/>
        <v>3.7442773276422309E-3</v>
      </c>
      <c r="BQ47" s="159">
        <f t="shared" si="10"/>
        <v>3.4038884796747525E-3</v>
      </c>
      <c r="BR47" s="159">
        <f t="shared" si="10"/>
        <v>3.0944440724315933E-3</v>
      </c>
      <c r="BS47" s="159">
        <f t="shared" si="10"/>
        <v>2.8131309749378124E-3</v>
      </c>
      <c r="BT47" s="159">
        <f t="shared" si="10"/>
        <v>2.5567240867658183E-3</v>
      </c>
      <c r="BU47" s="159">
        <f t="shared" si="10"/>
        <v>2.3242946243325624E-3</v>
      </c>
      <c r="BV47" s="159">
        <f t="shared" si="10"/>
        <v>2.1129951130296042E-3</v>
      </c>
      <c r="BW47" s="159">
        <f xml:space="preserve"> 1 / (1 + $F45) ^ BW46</f>
        <v>1.9209046482087315E-3</v>
      </c>
      <c r="BX47" s="159">
        <f xml:space="preserve"> 1 / (1 + $F45) ^ BX46</f>
        <v>1.7458210180079699E-3</v>
      </c>
      <c r="BY47" s="159">
        <f xml:space="preserve"> 1 / (1 + $F45) ^ BY46</f>
        <v>1.5871100163708817E-3</v>
      </c>
      <c r="BZ47" s="159">
        <f xml:space="preserve"> 1 / (1 + $F45) ^ BZ46</f>
        <v>1.4428272876098928E-3</v>
      </c>
      <c r="CA47" s="159">
        <f xml:space="preserve"> 1 / (1 + $F45) ^ CA46</f>
        <v>1.3116611705544469E-3</v>
      </c>
    </row>
    <row r="50" spans="1:79">
      <c r="A50" s="9" t="s">
        <v>246</v>
      </c>
    </row>
    <row r="52" spans="1:79">
      <c r="B52" s="1" t="s">
        <v>247</v>
      </c>
    </row>
    <row r="53" spans="1:79" s="46" customFormat="1">
      <c r="A53" s="1"/>
      <c r="B53" s="1"/>
      <c r="C53" s="51"/>
      <c r="D53" s="123"/>
      <c r="E53" s="349" t="str">
        <f xml:space="preserve"> FinStat!E$36</f>
        <v>Pre-tax, pre-financing cash flows</v>
      </c>
      <c r="F53" s="349">
        <f xml:space="preserve"> FinStat!F$36</f>
        <v>0</v>
      </c>
      <c r="G53" s="349" t="str">
        <f xml:space="preserve"> FinStat!G$36</f>
        <v>£ MM</v>
      </c>
      <c r="H53" s="349">
        <f xml:space="preserve"> FinStat!H$36</f>
        <v>2803.2256897839065</v>
      </c>
      <c r="I53" s="349">
        <f xml:space="preserve"> FinStat!I$36</f>
        <v>0</v>
      </c>
      <c r="J53" s="349">
        <f xml:space="preserve"> FinStat!J$36</f>
        <v>0</v>
      </c>
      <c r="K53" s="349">
        <f xml:space="preserve"> FinStat!K$36</f>
        <v>0</v>
      </c>
      <c r="L53" s="349">
        <f xml:space="preserve"> FinStat!L$36</f>
        <v>0</v>
      </c>
      <c r="M53" s="349">
        <f xml:space="preserve"> FinStat!M$36</f>
        <v>0</v>
      </c>
      <c r="N53" s="349">
        <f xml:space="preserve"> FinStat!N$36</f>
        <v>0</v>
      </c>
      <c r="O53" s="349">
        <f xml:space="preserve"> FinStat!O$36</f>
        <v>-173.51598719186759</v>
      </c>
      <c r="P53" s="349">
        <f xml:space="preserve"> FinStat!P$36</f>
        <v>-173.87742307073282</v>
      </c>
      <c r="Q53" s="349">
        <f xml:space="preserve"> FinStat!Q$36</f>
        <v>-173.87742307073285</v>
      </c>
      <c r="R53" s="349">
        <f xml:space="preserve"> FinStat!R$36</f>
        <v>166.09829222283264</v>
      </c>
      <c r="S53" s="349">
        <f xml:space="preserve"> FinStat!S$36</f>
        <v>166.09829222283264</v>
      </c>
      <c r="T53" s="349">
        <f xml:space="preserve"> FinStat!T$36</f>
        <v>166.60442795494995</v>
      </c>
      <c r="U53" s="349">
        <f xml:space="preserve"> FinStat!U$36</f>
        <v>166.09829222283264</v>
      </c>
      <c r="V53" s="349">
        <f xml:space="preserve"> FinStat!V$36</f>
        <v>166.09829222283264</v>
      </c>
      <c r="W53" s="349">
        <f xml:space="preserve"> FinStat!W$36</f>
        <v>166.09829222283264</v>
      </c>
      <c r="X53" s="349">
        <f xml:space="preserve"> FinStat!X$36</f>
        <v>166.60442795494995</v>
      </c>
      <c r="Y53" s="349">
        <f xml:space="preserve"> FinStat!Y$36</f>
        <v>166.09829222283264</v>
      </c>
      <c r="Z53" s="349">
        <f xml:space="preserve"> FinStat!Z$36</f>
        <v>166.09829222283264</v>
      </c>
      <c r="AA53" s="349">
        <f xml:space="preserve"> FinStat!AA$36</f>
        <v>166.09829222283264</v>
      </c>
      <c r="AB53" s="349">
        <f xml:space="preserve"> FinStat!AB$36</f>
        <v>166.60442795494995</v>
      </c>
      <c r="AC53" s="349">
        <f xml:space="preserve"> FinStat!AC$36</f>
        <v>166.09829222283264</v>
      </c>
      <c r="AD53" s="349">
        <f xml:space="preserve"> FinStat!AD$36</f>
        <v>166.09829222283264</v>
      </c>
      <c r="AE53" s="349">
        <f xml:space="preserve"> FinStat!AE$36</f>
        <v>166.09829222283264</v>
      </c>
      <c r="AF53" s="349">
        <f xml:space="preserve"> FinStat!AF$36</f>
        <v>166.60442795494995</v>
      </c>
      <c r="AG53" s="349">
        <f xml:space="preserve"> FinStat!AG$36</f>
        <v>166.09829222283264</v>
      </c>
      <c r="AH53" s="349">
        <f xml:space="preserve"> FinStat!AH$36</f>
        <v>166.09829222283264</v>
      </c>
      <c r="AI53" s="349">
        <f xml:space="preserve"> FinStat!AI$36</f>
        <v>166.09829222283264</v>
      </c>
      <c r="AJ53" s="349">
        <f xml:space="preserve"> FinStat!AJ$36</f>
        <v>166.60442795494995</v>
      </c>
      <c r="AK53" s="349">
        <f xml:space="preserve"> FinStat!AK$36</f>
        <v>166.09829222283264</v>
      </c>
      <c r="AL53" s="349">
        <f xml:space="preserve"> FinStat!AL$36</f>
        <v>0</v>
      </c>
      <c r="AM53" s="349">
        <f xml:space="preserve"> FinStat!AM$36</f>
        <v>0</v>
      </c>
      <c r="AN53" s="349">
        <f xml:space="preserve"> FinStat!AN$36</f>
        <v>0</v>
      </c>
      <c r="AO53" s="349">
        <f xml:space="preserve"> FinStat!AO$36</f>
        <v>0</v>
      </c>
      <c r="AP53" s="349">
        <f xml:space="preserve"> FinStat!AP$36</f>
        <v>0</v>
      </c>
      <c r="AQ53" s="349">
        <f xml:space="preserve"> FinStat!AQ$36</f>
        <v>0</v>
      </c>
      <c r="AR53" s="349">
        <f xml:space="preserve"> FinStat!AR$36</f>
        <v>0</v>
      </c>
      <c r="AS53" s="349">
        <f xml:space="preserve"> FinStat!AS$36</f>
        <v>0</v>
      </c>
      <c r="AT53" s="349">
        <f xml:space="preserve"> FinStat!AT$36</f>
        <v>0</v>
      </c>
      <c r="AU53" s="349">
        <f xml:space="preserve"> FinStat!AU$36</f>
        <v>0</v>
      </c>
      <c r="AV53" s="349">
        <f xml:space="preserve"> FinStat!AV$36</f>
        <v>0</v>
      </c>
      <c r="AW53" s="349">
        <f xml:space="preserve"> FinStat!AW$36</f>
        <v>0</v>
      </c>
      <c r="AX53" s="349">
        <f xml:space="preserve"> FinStat!AX$36</f>
        <v>0</v>
      </c>
      <c r="AY53" s="349">
        <f xml:space="preserve"> FinStat!AY$36</f>
        <v>0</v>
      </c>
      <c r="AZ53" s="349">
        <f xml:space="preserve"> FinStat!AZ$36</f>
        <v>0</v>
      </c>
      <c r="BA53" s="349">
        <f xml:space="preserve"> FinStat!BA$36</f>
        <v>0</v>
      </c>
      <c r="BB53" s="349">
        <f xml:space="preserve"> FinStat!BB$36</f>
        <v>0</v>
      </c>
      <c r="BC53" s="349">
        <f xml:space="preserve"> FinStat!BC$36</f>
        <v>0</v>
      </c>
      <c r="BD53" s="349">
        <f xml:space="preserve"> FinStat!BD$36</f>
        <v>0</v>
      </c>
      <c r="BE53" s="349">
        <f xml:space="preserve"> FinStat!BE$36</f>
        <v>0</v>
      </c>
      <c r="BF53" s="349">
        <f xml:space="preserve"> FinStat!BF$36</f>
        <v>0</v>
      </c>
      <c r="BG53" s="349">
        <f xml:space="preserve"> FinStat!BG$36</f>
        <v>0</v>
      </c>
      <c r="BH53" s="349">
        <f xml:space="preserve"> FinStat!BH$36</f>
        <v>0</v>
      </c>
      <c r="BI53" s="349">
        <f xml:space="preserve"> FinStat!BI$36</f>
        <v>0</v>
      </c>
      <c r="BJ53" s="349">
        <f xml:space="preserve"> FinStat!BJ$36</f>
        <v>0</v>
      </c>
      <c r="BK53" s="349">
        <f xml:space="preserve"> FinStat!BK$36</f>
        <v>0</v>
      </c>
      <c r="BL53" s="349">
        <f xml:space="preserve"> FinStat!BL$36</f>
        <v>0</v>
      </c>
      <c r="BM53" s="349">
        <f xml:space="preserve"> FinStat!BM$36</f>
        <v>0</v>
      </c>
      <c r="BN53" s="349">
        <f xml:space="preserve"> FinStat!BN$36</f>
        <v>0</v>
      </c>
      <c r="BO53" s="349">
        <f xml:space="preserve"> FinStat!BO$36</f>
        <v>0</v>
      </c>
      <c r="BP53" s="349">
        <f xml:space="preserve"> FinStat!BP$36</f>
        <v>0</v>
      </c>
      <c r="BQ53" s="349">
        <f xml:space="preserve"> FinStat!BQ$36</f>
        <v>0</v>
      </c>
      <c r="BR53" s="349">
        <f xml:space="preserve"> FinStat!BR$36</f>
        <v>0</v>
      </c>
      <c r="BS53" s="349">
        <f xml:space="preserve"> FinStat!BS$36</f>
        <v>0</v>
      </c>
      <c r="BT53" s="349">
        <f xml:space="preserve"> FinStat!BT$36</f>
        <v>0</v>
      </c>
      <c r="BU53" s="349">
        <f xml:space="preserve"> FinStat!BU$36</f>
        <v>0</v>
      </c>
      <c r="BV53" s="349">
        <f xml:space="preserve"> FinStat!BV$36</f>
        <v>0</v>
      </c>
      <c r="BW53" s="349">
        <f xml:space="preserve"> FinStat!BW$36</f>
        <v>0</v>
      </c>
      <c r="BX53" s="349">
        <f xml:space="preserve"> FinStat!BX$36</f>
        <v>0</v>
      </c>
      <c r="BY53" s="349">
        <f xml:space="preserve"> FinStat!BY$36</f>
        <v>0</v>
      </c>
      <c r="BZ53" s="349">
        <f xml:space="preserve"> FinStat!BZ$36</f>
        <v>0</v>
      </c>
      <c r="CA53" s="349">
        <f xml:space="preserve"> FinStat!CA$36</f>
        <v>0</v>
      </c>
    </row>
    <row r="54" spans="1:79" s="159" customFormat="1">
      <c r="A54" s="134"/>
      <c r="B54" s="135"/>
      <c r="C54" s="138"/>
      <c r="D54" s="410"/>
      <c r="E54" s="159" t="str">
        <f xml:space="preserve"> E$47</f>
        <v>PV discount factor</v>
      </c>
      <c r="F54" s="159">
        <f t="shared" ref="F54:BQ54" si="11" xml:space="preserve"> F$47</f>
        <v>0</v>
      </c>
      <c r="G54" s="159" t="str">
        <f t="shared" si="11"/>
        <v>factor</v>
      </c>
      <c r="H54" s="159">
        <f t="shared" si="11"/>
        <v>0</v>
      </c>
      <c r="I54" s="159">
        <f t="shared" si="11"/>
        <v>0</v>
      </c>
      <c r="J54" s="159">
        <f t="shared" si="11"/>
        <v>0.94589910949433997</v>
      </c>
      <c r="K54" s="159">
        <f t="shared" si="11"/>
        <v>0.85990828135849096</v>
      </c>
      <c r="L54" s="159">
        <f t="shared" si="11"/>
        <v>0.78153069833773192</v>
      </c>
      <c r="M54" s="159">
        <f t="shared" si="11"/>
        <v>0.7104824530343018</v>
      </c>
      <c r="N54" s="159">
        <f t="shared" si="11"/>
        <v>0.64589313912209245</v>
      </c>
      <c r="O54" s="159">
        <f t="shared" si="11"/>
        <v>0.58717558102008394</v>
      </c>
      <c r="P54" s="159">
        <f t="shared" si="11"/>
        <v>0.53365661411763832</v>
      </c>
      <c r="Q54" s="159">
        <f t="shared" si="11"/>
        <v>0.48514237647058034</v>
      </c>
      <c r="R54" s="159">
        <f t="shared" si="11"/>
        <v>0.44103852406416388</v>
      </c>
      <c r="S54" s="159">
        <f t="shared" si="11"/>
        <v>0.40094411278560355</v>
      </c>
      <c r="T54" s="159">
        <f t="shared" si="11"/>
        <v>0.36439948219210272</v>
      </c>
      <c r="U54" s="159">
        <f t="shared" si="11"/>
        <v>0.33127225653827519</v>
      </c>
      <c r="V54" s="159">
        <f t="shared" si="11"/>
        <v>0.30115659685297747</v>
      </c>
      <c r="W54" s="159">
        <f t="shared" si="11"/>
        <v>0.27377872441179762</v>
      </c>
      <c r="X54" s="159">
        <f t="shared" si="11"/>
        <v>0.24882476691762931</v>
      </c>
      <c r="Y54" s="159">
        <f t="shared" si="11"/>
        <v>0.22620433356148117</v>
      </c>
      <c r="Z54" s="159">
        <f t="shared" si="11"/>
        <v>0.20564030323771013</v>
      </c>
      <c r="AA54" s="159">
        <f t="shared" si="11"/>
        <v>0.18694573021610009</v>
      </c>
      <c r="AB54" s="159">
        <f t="shared" si="11"/>
        <v>0.16990629146660829</v>
      </c>
      <c r="AC54" s="159">
        <f t="shared" si="11"/>
        <v>0.15446026496964388</v>
      </c>
      <c r="AD54" s="159">
        <f t="shared" si="11"/>
        <v>0.14041842269967628</v>
      </c>
      <c r="AE54" s="159">
        <f t="shared" si="11"/>
        <v>0.12765311154516024</v>
      </c>
      <c r="AF54" s="159">
        <f t="shared" si="11"/>
        <v>0.1160179842125303</v>
      </c>
      <c r="AG54" s="159">
        <f t="shared" si="11"/>
        <v>0.10547089473866388</v>
      </c>
      <c r="AH54" s="159">
        <f t="shared" si="11"/>
        <v>9.588263158060352E-2</v>
      </c>
      <c r="AI54" s="159">
        <f t="shared" si="11"/>
        <v>8.7166028709639548E-2</v>
      </c>
      <c r="AJ54" s="159">
        <f t="shared" si="11"/>
        <v>7.9221155052897257E-2</v>
      </c>
      <c r="AK54" s="159">
        <f t="shared" si="11"/>
        <v>7.2019231866270239E-2</v>
      </c>
      <c r="AL54" s="159">
        <f t="shared" si="11"/>
        <v>6.5472028969336557E-2</v>
      </c>
      <c r="AM54" s="159">
        <f t="shared" si="11"/>
        <v>5.952002633576052E-2</v>
      </c>
      <c r="AN54" s="159">
        <f t="shared" si="11"/>
        <v>5.4094987518645075E-2</v>
      </c>
      <c r="AO54" s="159">
        <f t="shared" si="11"/>
        <v>4.9177261380586437E-2</v>
      </c>
      <c r="AP54" s="159">
        <f t="shared" si="11"/>
        <v>4.4706601255078568E-2</v>
      </c>
      <c r="AQ54" s="159">
        <f t="shared" si="11"/>
        <v>4.0642364777344155E-2</v>
      </c>
      <c r="AR54" s="159">
        <f t="shared" si="11"/>
        <v>3.6937957704459755E-2</v>
      </c>
      <c r="AS54" s="159">
        <f t="shared" si="11"/>
        <v>3.357996154950886E-2</v>
      </c>
      <c r="AT54" s="159">
        <f t="shared" si="11"/>
        <v>3.0527237772280783E-2</v>
      </c>
      <c r="AU54" s="159">
        <f t="shared" si="11"/>
        <v>2.7752034338437082E-2</v>
      </c>
      <c r="AV54" s="159">
        <f t="shared" si="11"/>
        <v>2.5222535062166016E-2</v>
      </c>
      <c r="AW54" s="159">
        <f t="shared" si="11"/>
        <v>2.2929577329241824E-2</v>
      </c>
      <c r="AX54" s="159">
        <f t="shared" si="11"/>
        <v>2.084507029931075E-2</v>
      </c>
      <c r="AY54" s="159">
        <f t="shared" si="11"/>
        <v>1.8950063908464321E-2</v>
      </c>
      <c r="AZ54" s="159">
        <f t="shared" si="11"/>
        <v>1.7222832947404232E-2</v>
      </c>
      <c r="BA54" s="159">
        <f t="shared" si="11"/>
        <v>1.5657120861276574E-2</v>
      </c>
      <c r="BB54" s="159">
        <f t="shared" si="11"/>
        <v>1.4233746237524159E-2</v>
      </c>
      <c r="BC54" s="159">
        <f t="shared" si="11"/>
        <v>1.2939769306840146E-2</v>
      </c>
      <c r="BD54" s="159">
        <f t="shared" si="11"/>
        <v>1.1760355333161344E-2</v>
      </c>
      <c r="BE54" s="159">
        <f t="shared" si="11"/>
        <v>1.0691232121055758E-2</v>
      </c>
      <c r="BF54" s="159">
        <f t="shared" si="11"/>
        <v>9.7193019282325079E-3</v>
      </c>
      <c r="BG54" s="159">
        <f t="shared" si="11"/>
        <v>8.8357290256659178E-3</v>
      </c>
      <c r="BH54" s="159">
        <f t="shared" si="11"/>
        <v>8.0303837344634539E-3</v>
      </c>
      <c r="BI54" s="159">
        <f t="shared" si="11"/>
        <v>7.3003488495122313E-3</v>
      </c>
      <c r="BJ54" s="159">
        <f t="shared" si="11"/>
        <v>6.6366807722838478E-3</v>
      </c>
      <c r="BK54" s="159">
        <f t="shared" si="11"/>
        <v>6.0333461566216802E-3</v>
      </c>
      <c r="BL54" s="159">
        <f t="shared" si="11"/>
        <v>5.4834281019466666E-3</v>
      </c>
      <c r="BM54" s="159">
        <f t="shared" si="11"/>
        <v>4.9849346381333343E-3</v>
      </c>
      <c r="BN54" s="159">
        <f t="shared" si="11"/>
        <v>4.5317587619393947E-3</v>
      </c>
      <c r="BO54" s="159">
        <f t="shared" si="11"/>
        <v>4.1197806926721774E-3</v>
      </c>
      <c r="BP54" s="159">
        <f t="shared" si="11"/>
        <v>3.7442773276422309E-3</v>
      </c>
      <c r="BQ54" s="159">
        <f t="shared" si="11"/>
        <v>3.4038884796747525E-3</v>
      </c>
      <c r="BR54" s="159">
        <f t="shared" ref="BR54:CA54" si="12" xml:space="preserve"> BR$47</f>
        <v>3.0944440724315933E-3</v>
      </c>
      <c r="BS54" s="159">
        <f t="shared" si="12"/>
        <v>2.8131309749378124E-3</v>
      </c>
      <c r="BT54" s="159">
        <f t="shared" si="12"/>
        <v>2.5567240867658183E-3</v>
      </c>
      <c r="BU54" s="159">
        <f t="shared" si="12"/>
        <v>2.3242946243325624E-3</v>
      </c>
      <c r="BV54" s="159">
        <f t="shared" si="12"/>
        <v>2.1129951130296042E-3</v>
      </c>
      <c r="BW54" s="159">
        <f t="shared" si="12"/>
        <v>1.9209046482087315E-3</v>
      </c>
      <c r="BX54" s="159">
        <f t="shared" si="12"/>
        <v>1.7458210180079699E-3</v>
      </c>
      <c r="BY54" s="159">
        <f t="shared" si="12"/>
        <v>1.5871100163708817E-3</v>
      </c>
      <c r="BZ54" s="159">
        <f t="shared" si="12"/>
        <v>1.4428272876098928E-3</v>
      </c>
      <c r="CA54" s="159">
        <f t="shared" si="12"/>
        <v>1.3116611705544469E-3</v>
      </c>
    </row>
    <row r="55" spans="1:79">
      <c r="E55" s="4" t="s">
        <v>657</v>
      </c>
      <c r="F55" s="9"/>
      <c r="G55" s="8" t="s">
        <v>560</v>
      </c>
      <c r="H55" s="4">
        <f xml:space="preserve"> SUM(J55:CA55)</f>
        <v>407.18834651473037</v>
      </c>
      <c r="J55" s="4">
        <f t="shared" ref="J55:AO55" si="13" xml:space="preserve"> J53 * J54</f>
        <v>0</v>
      </c>
      <c r="K55" s="4">
        <f t="shared" si="13"/>
        <v>0</v>
      </c>
      <c r="L55" s="4">
        <f t="shared" si="13"/>
        <v>0</v>
      </c>
      <c r="M55" s="4">
        <f t="shared" si="13"/>
        <v>0</v>
      </c>
      <c r="N55" s="4">
        <f t="shared" si="13"/>
        <v>0</v>
      </c>
      <c r="O55" s="4">
        <f t="shared" si="13"/>
        <v>-101.8843505956583</v>
      </c>
      <c r="P55" s="4">
        <f t="shared" si="13"/>
        <v>-92.790836867427402</v>
      </c>
      <c r="Q55" s="4">
        <f t="shared" si="13"/>
        <v>-84.355306243115848</v>
      </c>
      <c r="R55" s="4">
        <f t="shared" si="13"/>
        <v>73.255745651536301</v>
      </c>
      <c r="S55" s="4">
        <f t="shared" si="13"/>
        <v>66.596132410487542</v>
      </c>
      <c r="T55" s="4">
        <f t="shared" si="13"/>
        <v>60.710567277695247</v>
      </c>
      <c r="U55" s="4">
        <f t="shared" si="13"/>
        <v>55.023756071811611</v>
      </c>
      <c r="V55" s="4">
        <f t="shared" si="13"/>
        <v>50.021596428919651</v>
      </c>
      <c r="W55" s="4">
        <f t="shared" si="13"/>
        <v>45.474178571745128</v>
      </c>
      <c r="X55" s="4">
        <f t="shared" si="13"/>
        <v>41.455307953335385</v>
      </c>
      <c r="Y55" s="4">
        <f t="shared" si="13"/>
        <v>37.572153497966006</v>
      </c>
      <c r="Z55" s="4">
        <f t="shared" si="13"/>
        <v>34.156503179969093</v>
      </c>
      <c r="AA55" s="4">
        <f t="shared" si="13"/>
        <v>31.051366527244625</v>
      </c>
      <c r="AB55" s="4">
        <f t="shared" si="13"/>
        <v>28.307140495741269</v>
      </c>
      <c r="AC55" s="4">
        <f t="shared" si="13"/>
        <v>25.65558622774407</v>
      </c>
      <c r="AD55" s="4">
        <f t="shared" si="13"/>
        <v>23.323260207040068</v>
      </c>
      <c r="AE55" s="4">
        <f t="shared" si="13"/>
        <v>21.202963824581875</v>
      </c>
      <c r="AF55" s="4">
        <f t="shared" si="13"/>
        <v>19.329109892215026</v>
      </c>
      <c r="AG55" s="4">
        <f t="shared" si="13"/>
        <v>17.518535495306214</v>
      </c>
      <c r="AH55" s="4">
        <f t="shared" si="13"/>
        <v>15.925941359369284</v>
      </c>
      <c r="AI55" s="4">
        <f t="shared" si="13"/>
        <v>14.478128508517528</v>
      </c>
      <c r="AJ55" s="4">
        <f t="shared" si="13"/>
        <v>13.19859521951834</v>
      </c>
      <c r="AK55" s="4">
        <f t="shared" si="13"/>
        <v>11.962271420187694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ref="AP55:BU55" si="14" xml:space="preserve"> AP53 * AP54</f>
        <v>0</v>
      </c>
      <c r="AQ55" s="4">
        <f t="shared" si="14"/>
        <v>0</v>
      </c>
      <c r="AR55" s="4">
        <f t="shared" si="14"/>
        <v>0</v>
      </c>
      <c r="AS55" s="4">
        <f t="shared" si="14"/>
        <v>0</v>
      </c>
      <c r="AT55" s="4">
        <f t="shared" si="14"/>
        <v>0</v>
      </c>
      <c r="AU55" s="4">
        <f t="shared" si="14"/>
        <v>0</v>
      </c>
      <c r="AV55" s="4">
        <f t="shared" si="14"/>
        <v>0</v>
      </c>
      <c r="AW55" s="4">
        <f t="shared" si="14"/>
        <v>0</v>
      </c>
      <c r="AX55" s="4">
        <f t="shared" si="14"/>
        <v>0</v>
      </c>
      <c r="AY55" s="4">
        <f t="shared" si="14"/>
        <v>0</v>
      </c>
      <c r="AZ55" s="4">
        <f t="shared" si="14"/>
        <v>0</v>
      </c>
      <c r="BA55" s="4">
        <f t="shared" si="14"/>
        <v>0</v>
      </c>
      <c r="BB55" s="4">
        <f t="shared" si="14"/>
        <v>0</v>
      </c>
      <c r="BC55" s="4">
        <f t="shared" si="14"/>
        <v>0</v>
      </c>
      <c r="BD55" s="4">
        <f t="shared" si="14"/>
        <v>0</v>
      </c>
      <c r="BE55" s="4">
        <f t="shared" si="14"/>
        <v>0</v>
      </c>
      <c r="BF55" s="4">
        <f t="shared" si="14"/>
        <v>0</v>
      </c>
      <c r="BG55" s="4">
        <f t="shared" si="14"/>
        <v>0</v>
      </c>
      <c r="BH55" s="4">
        <f t="shared" si="14"/>
        <v>0</v>
      </c>
      <c r="BI55" s="4">
        <f t="shared" si="14"/>
        <v>0</v>
      </c>
      <c r="BJ55" s="4">
        <f t="shared" si="14"/>
        <v>0</v>
      </c>
      <c r="BK55" s="4">
        <f t="shared" si="14"/>
        <v>0</v>
      </c>
      <c r="BL55" s="4">
        <f t="shared" si="14"/>
        <v>0</v>
      </c>
      <c r="BM55" s="4">
        <f t="shared" si="14"/>
        <v>0</v>
      </c>
      <c r="BN55" s="4">
        <f t="shared" si="14"/>
        <v>0</v>
      </c>
      <c r="BO55" s="4">
        <f t="shared" si="14"/>
        <v>0</v>
      </c>
      <c r="BP55" s="4">
        <f t="shared" si="14"/>
        <v>0</v>
      </c>
      <c r="BQ55" s="4">
        <f t="shared" si="14"/>
        <v>0</v>
      </c>
      <c r="BR55" s="4">
        <f t="shared" si="14"/>
        <v>0</v>
      </c>
      <c r="BS55" s="4">
        <f t="shared" si="14"/>
        <v>0</v>
      </c>
      <c r="BT55" s="4">
        <f t="shared" si="14"/>
        <v>0</v>
      </c>
      <c r="BU55" s="4">
        <f t="shared" si="14"/>
        <v>0</v>
      </c>
      <c r="BV55" s="4">
        <f t="shared" ref="BV55:CA55" si="15" xml:space="preserve"> BV53 * BV54</f>
        <v>0</v>
      </c>
      <c r="BW55" s="4">
        <f t="shared" si="15"/>
        <v>0</v>
      </c>
      <c r="BX55" s="4">
        <f t="shared" si="15"/>
        <v>0</v>
      </c>
      <c r="BY55" s="4">
        <f t="shared" si="15"/>
        <v>0</v>
      </c>
      <c r="BZ55" s="4">
        <f t="shared" si="15"/>
        <v>0</v>
      </c>
      <c r="CA55" s="4">
        <f t="shared" si="15"/>
        <v>0</v>
      </c>
    </row>
    <row r="56" spans="1:79" s="692" customFormat="1">
      <c r="A56" s="690"/>
      <c r="B56" s="683"/>
      <c r="C56" s="684"/>
      <c r="D56" s="691"/>
      <c r="E56" s="692" t="s">
        <v>249</v>
      </c>
      <c r="F56" s="690">
        <f xml:space="preserve"> SUM( J55:CA55 )</f>
        <v>407.18834651473037</v>
      </c>
      <c r="G56" s="692" t="s">
        <v>560</v>
      </c>
    </row>
    <row r="58" spans="1:79">
      <c r="B58" s="1" t="s">
        <v>248</v>
      </c>
    </row>
    <row r="59" spans="1:79" s="46" customFormat="1">
      <c r="A59" s="1"/>
      <c r="B59" s="1"/>
      <c r="C59" s="51"/>
      <c r="D59" s="123"/>
      <c r="E59" s="338" t="str">
        <f xml:space="preserve"> FinStat!E$39</f>
        <v>Post-tax, pre-financing cash flows</v>
      </c>
      <c r="F59" s="338">
        <f xml:space="preserve"> FinStat!F$39</f>
        <v>0</v>
      </c>
      <c r="G59" s="338" t="str">
        <f xml:space="preserve"> FinStat!G$39</f>
        <v>£ MM</v>
      </c>
      <c r="H59" s="338">
        <f xml:space="preserve"> FinStat!H$39</f>
        <v>2281.7317842941661</v>
      </c>
      <c r="I59" s="338">
        <f xml:space="preserve"> FinStat!I$39</f>
        <v>0</v>
      </c>
      <c r="J59" s="338">
        <f xml:space="preserve"> FinStat!J$39</f>
        <v>0</v>
      </c>
      <c r="K59" s="338">
        <f xml:space="preserve"> FinStat!K$39</f>
        <v>0</v>
      </c>
      <c r="L59" s="338">
        <f xml:space="preserve"> FinStat!L$39</f>
        <v>0</v>
      </c>
      <c r="M59" s="338">
        <f xml:space="preserve"> FinStat!M$39</f>
        <v>0</v>
      </c>
      <c r="N59" s="338">
        <f xml:space="preserve"> FinStat!N$39</f>
        <v>0</v>
      </c>
      <c r="O59" s="338">
        <f xml:space="preserve"> FinStat!O$39</f>
        <v>-173.51598719186759</v>
      </c>
      <c r="P59" s="338">
        <f xml:space="preserve"> FinStat!P$39</f>
        <v>-173.87742307073282</v>
      </c>
      <c r="Q59" s="338">
        <f xml:space="preserve"> FinStat!Q$39</f>
        <v>-173.87742307073285</v>
      </c>
      <c r="R59" s="338">
        <f xml:space="preserve"> FinStat!R$39</f>
        <v>147.22187544007778</v>
      </c>
      <c r="S59" s="338">
        <f xml:space="preserve"> FinStat!S$39</f>
        <v>145.83458758442299</v>
      </c>
      <c r="T59" s="338">
        <f xml:space="preserve"> FinStat!T$39</f>
        <v>144.96174775028538</v>
      </c>
      <c r="U59" s="338">
        <f xml:space="preserve"> FinStat!U$39</f>
        <v>143.34723210228015</v>
      </c>
      <c r="V59" s="338">
        <f xml:space="preserve"> FinStat!V$39</f>
        <v>142.22834659870873</v>
      </c>
      <c r="W59" s="338">
        <f xml:space="preserve"> FinStat!W$39</f>
        <v>141.18166231826228</v>
      </c>
      <c r="X59" s="338">
        <f xml:space="preserve"> FinStat!X$39</f>
        <v>140.61101640567716</v>
      </c>
      <c r="Y59" s="338">
        <f xml:space="preserve"> FinStat!Y$39</f>
        <v>139.27673894972568</v>
      </c>
      <c r="Z59" s="338">
        <f xml:space="preserve"> FinStat!Z$39</f>
        <v>138.80302672480258</v>
      </c>
      <c r="AA59" s="338">
        <f xml:space="preserve"> FinStat!AA$39</f>
        <v>138.37668572237175</v>
      </c>
      <c r="AB59" s="338">
        <f xml:space="preserve"> FinStat!AB$39</f>
        <v>138.40294876319905</v>
      </c>
      <c r="AC59" s="338">
        <f xml:space="preserve"> FinStat!AC$39</f>
        <v>137.64764260821505</v>
      </c>
      <c r="AD59" s="338">
        <f xml:space="preserve"> FinStat!AD$39</f>
        <v>137.336840017443</v>
      </c>
      <c r="AE59" s="338">
        <f xml:space="preserve"> FinStat!AE$39</f>
        <v>137.05711768574815</v>
      </c>
      <c r="AF59" s="338">
        <f xml:space="preserve"> FinStat!AF$39</f>
        <v>137.2153375302378</v>
      </c>
      <c r="AG59" s="338">
        <f xml:space="preserve"> FinStat!AG$39</f>
        <v>136.57879249854994</v>
      </c>
      <c r="AH59" s="338">
        <f xml:space="preserve"> FinStat!AH$39</f>
        <v>136.37487491874438</v>
      </c>
      <c r="AI59" s="338">
        <f xml:space="preserve"> FinStat!AI$39</f>
        <v>136.1913490969194</v>
      </c>
      <c r="AJ59" s="338">
        <f xml:space="preserve"> FinStat!AJ$39</f>
        <v>136.43614580029194</v>
      </c>
      <c r="AK59" s="338">
        <f xml:space="preserve"> FinStat!AK$39</f>
        <v>147.91864911153658</v>
      </c>
      <c r="AL59" s="338">
        <f xml:space="preserve"> FinStat!AL$39</f>
        <v>0</v>
      </c>
      <c r="AM59" s="338">
        <f xml:space="preserve"> FinStat!AM$39</f>
        <v>0</v>
      </c>
      <c r="AN59" s="338">
        <f xml:space="preserve"> FinStat!AN$39</f>
        <v>0</v>
      </c>
      <c r="AO59" s="338">
        <f xml:space="preserve"> FinStat!AO$39</f>
        <v>0</v>
      </c>
      <c r="AP59" s="338">
        <f xml:space="preserve"> FinStat!AP$39</f>
        <v>0</v>
      </c>
      <c r="AQ59" s="338">
        <f xml:space="preserve"> FinStat!AQ$39</f>
        <v>0</v>
      </c>
      <c r="AR59" s="338">
        <f xml:space="preserve"> FinStat!AR$39</f>
        <v>0</v>
      </c>
      <c r="AS59" s="338">
        <f xml:space="preserve"> FinStat!AS$39</f>
        <v>0</v>
      </c>
      <c r="AT59" s="338">
        <f xml:space="preserve"> FinStat!AT$39</f>
        <v>0</v>
      </c>
      <c r="AU59" s="338">
        <f xml:space="preserve"> FinStat!AU$39</f>
        <v>0</v>
      </c>
      <c r="AV59" s="338">
        <f xml:space="preserve"> FinStat!AV$39</f>
        <v>0</v>
      </c>
      <c r="AW59" s="338">
        <f xml:space="preserve"> FinStat!AW$39</f>
        <v>0</v>
      </c>
      <c r="AX59" s="338">
        <f xml:space="preserve"> FinStat!AX$39</f>
        <v>0</v>
      </c>
      <c r="AY59" s="338">
        <f xml:space="preserve"> FinStat!AY$39</f>
        <v>0</v>
      </c>
      <c r="AZ59" s="338">
        <f xml:space="preserve"> FinStat!AZ$39</f>
        <v>0</v>
      </c>
      <c r="BA59" s="338">
        <f xml:space="preserve"> FinStat!BA$39</f>
        <v>0</v>
      </c>
      <c r="BB59" s="338">
        <f xml:space="preserve"> FinStat!BB$39</f>
        <v>0</v>
      </c>
      <c r="BC59" s="338">
        <f xml:space="preserve"> FinStat!BC$39</f>
        <v>0</v>
      </c>
      <c r="BD59" s="338">
        <f xml:space="preserve"> FinStat!BD$39</f>
        <v>0</v>
      </c>
      <c r="BE59" s="338">
        <f xml:space="preserve"> FinStat!BE$39</f>
        <v>0</v>
      </c>
      <c r="BF59" s="338">
        <f xml:space="preserve"> FinStat!BF$39</f>
        <v>0</v>
      </c>
      <c r="BG59" s="338">
        <f xml:space="preserve"> FinStat!BG$39</f>
        <v>0</v>
      </c>
      <c r="BH59" s="338">
        <f xml:space="preserve"> FinStat!BH$39</f>
        <v>0</v>
      </c>
      <c r="BI59" s="338">
        <f xml:space="preserve"> FinStat!BI$39</f>
        <v>0</v>
      </c>
      <c r="BJ59" s="338">
        <f xml:space="preserve"> FinStat!BJ$39</f>
        <v>0</v>
      </c>
      <c r="BK59" s="338">
        <f xml:space="preserve"> FinStat!BK$39</f>
        <v>0</v>
      </c>
      <c r="BL59" s="338">
        <f xml:space="preserve"> FinStat!BL$39</f>
        <v>0</v>
      </c>
      <c r="BM59" s="338">
        <f xml:space="preserve"> FinStat!BM$39</f>
        <v>0</v>
      </c>
      <c r="BN59" s="338">
        <f xml:space="preserve"> FinStat!BN$39</f>
        <v>0</v>
      </c>
      <c r="BO59" s="338">
        <f xml:space="preserve"> FinStat!BO$39</f>
        <v>0</v>
      </c>
      <c r="BP59" s="338">
        <f xml:space="preserve"> FinStat!BP$39</f>
        <v>0</v>
      </c>
      <c r="BQ59" s="338">
        <f xml:space="preserve"> FinStat!BQ$39</f>
        <v>0</v>
      </c>
      <c r="BR59" s="338">
        <f xml:space="preserve"> FinStat!BR$39</f>
        <v>0</v>
      </c>
      <c r="BS59" s="338">
        <f xml:space="preserve"> FinStat!BS$39</f>
        <v>0</v>
      </c>
      <c r="BT59" s="338">
        <f xml:space="preserve"> FinStat!BT$39</f>
        <v>0</v>
      </c>
      <c r="BU59" s="338">
        <f xml:space="preserve"> FinStat!BU$39</f>
        <v>0</v>
      </c>
      <c r="BV59" s="338">
        <f xml:space="preserve"> FinStat!BV$39</f>
        <v>0</v>
      </c>
      <c r="BW59" s="338">
        <f xml:space="preserve"> FinStat!BW$39</f>
        <v>0</v>
      </c>
      <c r="BX59" s="338">
        <f xml:space="preserve"> FinStat!BX$39</f>
        <v>0</v>
      </c>
      <c r="BY59" s="338">
        <f xml:space="preserve"> FinStat!BY$39</f>
        <v>0</v>
      </c>
      <c r="BZ59" s="338">
        <f xml:space="preserve"> FinStat!BZ$39</f>
        <v>0</v>
      </c>
      <c r="CA59" s="338">
        <f xml:space="preserve"> FinStat!CA$39</f>
        <v>0</v>
      </c>
    </row>
    <row r="60" spans="1:79" s="159" customFormat="1">
      <c r="A60" s="134"/>
      <c r="B60" s="135"/>
      <c r="C60" s="138"/>
      <c r="D60" s="410"/>
      <c r="E60" s="159" t="str">
        <f xml:space="preserve"> E$47</f>
        <v>PV discount factor</v>
      </c>
      <c r="F60" s="159">
        <f t="shared" ref="F60:BQ60" si="16" xml:space="preserve"> F$47</f>
        <v>0</v>
      </c>
      <c r="G60" s="159" t="str">
        <f t="shared" si="16"/>
        <v>factor</v>
      </c>
      <c r="H60" s="159">
        <f t="shared" si="16"/>
        <v>0</v>
      </c>
      <c r="I60" s="159">
        <f t="shared" si="16"/>
        <v>0</v>
      </c>
      <c r="J60" s="159">
        <f t="shared" si="16"/>
        <v>0.94589910949433997</v>
      </c>
      <c r="K60" s="159">
        <f t="shared" si="16"/>
        <v>0.85990828135849096</v>
      </c>
      <c r="L60" s="159">
        <f t="shared" si="16"/>
        <v>0.78153069833773192</v>
      </c>
      <c r="M60" s="159">
        <f t="shared" si="16"/>
        <v>0.7104824530343018</v>
      </c>
      <c r="N60" s="159">
        <f t="shared" si="16"/>
        <v>0.64589313912209245</v>
      </c>
      <c r="O60" s="159">
        <f t="shared" si="16"/>
        <v>0.58717558102008394</v>
      </c>
      <c r="P60" s="159">
        <f t="shared" si="16"/>
        <v>0.53365661411763832</v>
      </c>
      <c r="Q60" s="159">
        <f t="shared" si="16"/>
        <v>0.48514237647058034</v>
      </c>
      <c r="R60" s="159">
        <f t="shared" si="16"/>
        <v>0.44103852406416388</v>
      </c>
      <c r="S60" s="159">
        <f t="shared" si="16"/>
        <v>0.40094411278560355</v>
      </c>
      <c r="T60" s="159">
        <f t="shared" si="16"/>
        <v>0.36439948219210272</v>
      </c>
      <c r="U60" s="159">
        <f t="shared" si="16"/>
        <v>0.33127225653827519</v>
      </c>
      <c r="V60" s="159">
        <f t="shared" si="16"/>
        <v>0.30115659685297747</v>
      </c>
      <c r="W60" s="159">
        <f t="shared" si="16"/>
        <v>0.27377872441179762</v>
      </c>
      <c r="X60" s="159">
        <f t="shared" si="16"/>
        <v>0.24882476691762931</v>
      </c>
      <c r="Y60" s="159">
        <f t="shared" si="16"/>
        <v>0.22620433356148117</v>
      </c>
      <c r="Z60" s="159">
        <f t="shared" si="16"/>
        <v>0.20564030323771013</v>
      </c>
      <c r="AA60" s="159">
        <f t="shared" si="16"/>
        <v>0.18694573021610009</v>
      </c>
      <c r="AB60" s="159">
        <f t="shared" si="16"/>
        <v>0.16990629146660829</v>
      </c>
      <c r="AC60" s="159">
        <f t="shared" si="16"/>
        <v>0.15446026496964388</v>
      </c>
      <c r="AD60" s="159">
        <f t="shared" si="16"/>
        <v>0.14041842269967628</v>
      </c>
      <c r="AE60" s="159">
        <f t="shared" si="16"/>
        <v>0.12765311154516024</v>
      </c>
      <c r="AF60" s="159">
        <f t="shared" si="16"/>
        <v>0.1160179842125303</v>
      </c>
      <c r="AG60" s="159">
        <f t="shared" si="16"/>
        <v>0.10547089473866388</v>
      </c>
      <c r="AH60" s="159">
        <f t="shared" si="16"/>
        <v>9.588263158060352E-2</v>
      </c>
      <c r="AI60" s="159">
        <f t="shared" si="16"/>
        <v>8.7166028709639548E-2</v>
      </c>
      <c r="AJ60" s="159">
        <f t="shared" si="16"/>
        <v>7.9221155052897257E-2</v>
      </c>
      <c r="AK60" s="159">
        <f t="shared" si="16"/>
        <v>7.2019231866270239E-2</v>
      </c>
      <c r="AL60" s="159">
        <f t="shared" si="16"/>
        <v>6.5472028969336557E-2</v>
      </c>
      <c r="AM60" s="159">
        <f t="shared" si="16"/>
        <v>5.952002633576052E-2</v>
      </c>
      <c r="AN60" s="159">
        <f t="shared" si="16"/>
        <v>5.4094987518645075E-2</v>
      </c>
      <c r="AO60" s="159">
        <f t="shared" si="16"/>
        <v>4.9177261380586437E-2</v>
      </c>
      <c r="AP60" s="159">
        <f t="shared" si="16"/>
        <v>4.4706601255078568E-2</v>
      </c>
      <c r="AQ60" s="159">
        <f t="shared" si="16"/>
        <v>4.0642364777344155E-2</v>
      </c>
      <c r="AR60" s="159">
        <f t="shared" si="16"/>
        <v>3.6937957704459755E-2</v>
      </c>
      <c r="AS60" s="159">
        <f t="shared" si="16"/>
        <v>3.357996154950886E-2</v>
      </c>
      <c r="AT60" s="159">
        <f t="shared" si="16"/>
        <v>3.0527237772280783E-2</v>
      </c>
      <c r="AU60" s="159">
        <f t="shared" si="16"/>
        <v>2.7752034338437082E-2</v>
      </c>
      <c r="AV60" s="159">
        <f t="shared" si="16"/>
        <v>2.5222535062166016E-2</v>
      </c>
      <c r="AW60" s="159">
        <f t="shared" si="16"/>
        <v>2.2929577329241824E-2</v>
      </c>
      <c r="AX60" s="159">
        <f t="shared" si="16"/>
        <v>2.084507029931075E-2</v>
      </c>
      <c r="AY60" s="159">
        <f t="shared" si="16"/>
        <v>1.8950063908464321E-2</v>
      </c>
      <c r="AZ60" s="159">
        <f t="shared" si="16"/>
        <v>1.7222832947404232E-2</v>
      </c>
      <c r="BA60" s="159">
        <f t="shared" si="16"/>
        <v>1.5657120861276574E-2</v>
      </c>
      <c r="BB60" s="159">
        <f t="shared" si="16"/>
        <v>1.4233746237524159E-2</v>
      </c>
      <c r="BC60" s="159">
        <f t="shared" si="16"/>
        <v>1.2939769306840146E-2</v>
      </c>
      <c r="BD60" s="159">
        <f t="shared" si="16"/>
        <v>1.1760355333161344E-2</v>
      </c>
      <c r="BE60" s="159">
        <f t="shared" si="16"/>
        <v>1.0691232121055758E-2</v>
      </c>
      <c r="BF60" s="159">
        <f t="shared" si="16"/>
        <v>9.7193019282325079E-3</v>
      </c>
      <c r="BG60" s="159">
        <f t="shared" si="16"/>
        <v>8.8357290256659178E-3</v>
      </c>
      <c r="BH60" s="159">
        <f t="shared" si="16"/>
        <v>8.0303837344634539E-3</v>
      </c>
      <c r="BI60" s="159">
        <f t="shared" si="16"/>
        <v>7.3003488495122313E-3</v>
      </c>
      <c r="BJ60" s="159">
        <f t="shared" si="16"/>
        <v>6.6366807722838478E-3</v>
      </c>
      <c r="BK60" s="159">
        <f t="shared" si="16"/>
        <v>6.0333461566216802E-3</v>
      </c>
      <c r="BL60" s="159">
        <f t="shared" si="16"/>
        <v>5.4834281019466666E-3</v>
      </c>
      <c r="BM60" s="159">
        <f t="shared" si="16"/>
        <v>4.9849346381333343E-3</v>
      </c>
      <c r="BN60" s="159">
        <f t="shared" si="16"/>
        <v>4.5317587619393947E-3</v>
      </c>
      <c r="BO60" s="159">
        <f t="shared" si="16"/>
        <v>4.1197806926721774E-3</v>
      </c>
      <c r="BP60" s="159">
        <f t="shared" si="16"/>
        <v>3.7442773276422309E-3</v>
      </c>
      <c r="BQ60" s="159">
        <f t="shared" si="16"/>
        <v>3.4038884796747525E-3</v>
      </c>
      <c r="BR60" s="159">
        <f t="shared" ref="BR60:CA60" si="17" xml:space="preserve"> BR$47</f>
        <v>3.0944440724315933E-3</v>
      </c>
      <c r="BS60" s="159">
        <f t="shared" si="17"/>
        <v>2.8131309749378124E-3</v>
      </c>
      <c r="BT60" s="159">
        <f t="shared" si="17"/>
        <v>2.5567240867658183E-3</v>
      </c>
      <c r="BU60" s="159">
        <f t="shared" si="17"/>
        <v>2.3242946243325624E-3</v>
      </c>
      <c r="BV60" s="159">
        <f t="shared" si="17"/>
        <v>2.1129951130296042E-3</v>
      </c>
      <c r="BW60" s="159">
        <f t="shared" si="17"/>
        <v>1.9209046482087315E-3</v>
      </c>
      <c r="BX60" s="159">
        <f t="shared" si="17"/>
        <v>1.7458210180079699E-3</v>
      </c>
      <c r="BY60" s="159">
        <f t="shared" si="17"/>
        <v>1.5871100163708817E-3</v>
      </c>
      <c r="BZ60" s="159">
        <f t="shared" si="17"/>
        <v>1.4428272876098928E-3</v>
      </c>
      <c r="CA60" s="159">
        <f t="shared" si="17"/>
        <v>1.3116611705544469E-3</v>
      </c>
    </row>
    <row r="61" spans="1:79">
      <c r="E61" s="4" t="s">
        <v>657</v>
      </c>
      <c r="F61" s="9"/>
      <c r="G61" s="8" t="s">
        <v>560</v>
      </c>
      <c r="H61" s="4">
        <f xml:space="preserve"> SUM(J61:CA61)</f>
        <v>305.36336864536111</v>
      </c>
      <c r="J61" s="4">
        <f t="shared" ref="J61:AO61" si="18" xml:space="preserve"> J59 * J60</f>
        <v>0</v>
      </c>
      <c r="K61" s="4">
        <f t="shared" si="18"/>
        <v>0</v>
      </c>
      <c r="L61" s="4">
        <f t="shared" si="18"/>
        <v>0</v>
      </c>
      <c r="M61" s="4">
        <f t="shared" si="18"/>
        <v>0</v>
      </c>
      <c r="N61" s="4">
        <f t="shared" si="18"/>
        <v>0</v>
      </c>
      <c r="O61" s="4">
        <f t="shared" si="18"/>
        <v>-101.8843505956583</v>
      </c>
      <c r="P61" s="4">
        <f t="shared" si="18"/>
        <v>-92.790836867427402</v>
      </c>
      <c r="Q61" s="4">
        <f t="shared" si="18"/>
        <v>-84.355306243115848</v>
      </c>
      <c r="R61" s="4">
        <f t="shared" si="18"/>
        <v>64.930518654050076</v>
      </c>
      <c r="S61" s="4">
        <f t="shared" si="18"/>
        <v>58.471519332490871</v>
      </c>
      <c r="T61" s="4">
        <f t="shared" si="18"/>
        <v>52.823985817866202</v>
      </c>
      <c r="U61" s="4">
        <f t="shared" si="18"/>
        <v>47.486961047038228</v>
      </c>
      <c r="V61" s="4">
        <f t="shared" si="18"/>
        <v>42.833004837692876</v>
      </c>
      <c r="W61" s="4">
        <f t="shared" si="18"/>
        <v>38.652535419831004</v>
      </c>
      <c r="X61" s="4">
        <f t="shared" si="18"/>
        <v>34.98750338319357</v>
      </c>
      <c r="Y61" s="4">
        <f t="shared" si="18"/>
        <v>31.505001914739086</v>
      </c>
      <c r="Z61" s="4">
        <f t="shared" si="18"/>
        <v>28.543496506000384</v>
      </c>
      <c r="AA61" s="4">
        <f t="shared" si="18"/>
        <v>25.868930557252579</v>
      </c>
      <c r="AB61" s="4">
        <f t="shared" si="18"/>
        <v>23.51553175239815</v>
      </c>
      <c r="AC61" s="4">
        <f t="shared" si="18"/>
        <v>21.261091349711741</v>
      </c>
      <c r="AD61" s="4">
        <f t="shared" si="18"/>
        <v>19.284622453807128</v>
      </c>
      <c r="AE61" s="4">
        <f t="shared" si="18"/>
        <v>17.495767531996961</v>
      </c>
      <c r="AF61" s="4">
        <f t="shared" si="18"/>
        <v>15.919446863300147</v>
      </c>
      <c r="AG61" s="4">
        <f t="shared" si="18"/>
        <v>14.405087447148377</v>
      </c>
      <c r="AH61" s="4">
        <f t="shared" si="18"/>
        <v>13.075981888684854</v>
      </c>
      <c r="AI61" s="4">
        <f t="shared" si="18"/>
        <v>11.871259045386617</v>
      </c>
      <c r="AJ61" s="4">
        <f t="shared" si="18"/>
        <v>10.808629061264625</v>
      </c>
      <c r="AK61" s="4">
        <f t="shared" si="18"/>
        <v>10.652987487709222</v>
      </c>
      <c r="AL61" s="4">
        <f t="shared" si="18"/>
        <v>0</v>
      </c>
      <c r="AM61" s="4">
        <f t="shared" si="18"/>
        <v>0</v>
      </c>
      <c r="AN61" s="4">
        <f t="shared" si="18"/>
        <v>0</v>
      </c>
      <c r="AO61" s="4">
        <f t="shared" si="18"/>
        <v>0</v>
      </c>
      <c r="AP61" s="4">
        <f t="shared" ref="AP61:BU61" si="19" xml:space="preserve"> AP59 * AP60</f>
        <v>0</v>
      </c>
      <c r="AQ61" s="4">
        <f t="shared" si="19"/>
        <v>0</v>
      </c>
      <c r="AR61" s="4">
        <f t="shared" si="19"/>
        <v>0</v>
      </c>
      <c r="AS61" s="4">
        <f t="shared" si="19"/>
        <v>0</v>
      </c>
      <c r="AT61" s="4">
        <f t="shared" si="19"/>
        <v>0</v>
      </c>
      <c r="AU61" s="4">
        <f t="shared" si="19"/>
        <v>0</v>
      </c>
      <c r="AV61" s="4">
        <f t="shared" si="19"/>
        <v>0</v>
      </c>
      <c r="AW61" s="4">
        <f t="shared" si="19"/>
        <v>0</v>
      </c>
      <c r="AX61" s="4">
        <f t="shared" si="19"/>
        <v>0</v>
      </c>
      <c r="AY61" s="4">
        <f t="shared" si="19"/>
        <v>0</v>
      </c>
      <c r="AZ61" s="4">
        <f t="shared" si="19"/>
        <v>0</v>
      </c>
      <c r="BA61" s="4">
        <f t="shared" si="19"/>
        <v>0</v>
      </c>
      <c r="BB61" s="4">
        <f t="shared" si="19"/>
        <v>0</v>
      </c>
      <c r="BC61" s="4">
        <f t="shared" si="19"/>
        <v>0</v>
      </c>
      <c r="BD61" s="4">
        <f t="shared" si="19"/>
        <v>0</v>
      </c>
      <c r="BE61" s="4">
        <f t="shared" si="19"/>
        <v>0</v>
      </c>
      <c r="BF61" s="4">
        <f t="shared" si="19"/>
        <v>0</v>
      </c>
      <c r="BG61" s="4">
        <f t="shared" si="19"/>
        <v>0</v>
      </c>
      <c r="BH61" s="4">
        <f t="shared" si="19"/>
        <v>0</v>
      </c>
      <c r="BI61" s="4">
        <f t="shared" si="19"/>
        <v>0</v>
      </c>
      <c r="BJ61" s="4">
        <f t="shared" si="19"/>
        <v>0</v>
      </c>
      <c r="BK61" s="4">
        <f t="shared" si="19"/>
        <v>0</v>
      </c>
      <c r="BL61" s="4">
        <f t="shared" si="19"/>
        <v>0</v>
      </c>
      <c r="BM61" s="4">
        <f t="shared" si="19"/>
        <v>0</v>
      </c>
      <c r="BN61" s="4">
        <f t="shared" si="19"/>
        <v>0</v>
      </c>
      <c r="BO61" s="4">
        <f t="shared" si="19"/>
        <v>0</v>
      </c>
      <c r="BP61" s="4">
        <f t="shared" si="19"/>
        <v>0</v>
      </c>
      <c r="BQ61" s="4">
        <f t="shared" si="19"/>
        <v>0</v>
      </c>
      <c r="BR61" s="4">
        <f t="shared" si="19"/>
        <v>0</v>
      </c>
      <c r="BS61" s="4">
        <f t="shared" si="19"/>
        <v>0</v>
      </c>
      <c r="BT61" s="4">
        <f t="shared" si="19"/>
        <v>0</v>
      </c>
      <c r="BU61" s="4">
        <f t="shared" si="19"/>
        <v>0</v>
      </c>
      <c r="BV61" s="4">
        <f t="shared" ref="BV61:CA61" si="20" xml:space="preserve"> BV59 * BV60</f>
        <v>0</v>
      </c>
      <c r="BW61" s="4">
        <f t="shared" si="20"/>
        <v>0</v>
      </c>
      <c r="BX61" s="4">
        <f t="shared" si="20"/>
        <v>0</v>
      </c>
      <c r="BY61" s="4">
        <f t="shared" si="20"/>
        <v>0</v>
      </c>
      <c r="BZ61" s="4">
        <f t="shared" si="20"/>
        <v>0</v>
      </c>
      <c r="CA61" s="4">
        <f t="shared" si="20"/>
        <v>0</v>
      </c>
    </row>
    <row r="62" spans="1:79" s="692" customFormat="1">
      <c r="A62" s="690"/>
      <c r="B62" s="683"/>
      <c r="C62" s="684"/>
      <c r="D62" s="691"/>
      <c r="E62" s="692" t="s">
        <v>250</v>
      </c>
      <c r="F62" s="690">
        <f xml:space="preserve"> SUM( J61:CA61 )</f>
        <v>305.36336864536111</v>
      </c>
      <c r="G62" s="692" t="s">
        <v>560</v>
      </c>
    </row>
    <row r="64" spans="1:79">
      <c r="B64" s="1" t="s">
        <v>245</v>
      </c>
    </row>
    <row r="65" spans="1:79" s="46" customFormat="1">
      <c r="A65" s="1"/>
      <c r="B65" s="1"/>
      <c r="C65" s="51"/>
      <c r="D65" s="123"/>
      <c r="E65" s="283" t="str">
        <f t="shared" ref="E65:AJ65" si="21" xml:space="preserve"> E$15</f>
        <v>Shareholder net cashflow POS</v>
      </c>
      <c r="F65" s="283">
        <f t="shared" si="21"/>
        <v>0</v>
      </c>
      <c r="G65" s="283" t="str">
        <f t="shared" si="21"/>
        <v>£ MM</v>
      </c>
      <c r="H65" s="283">
        <f t="shared" si="21"/>
        <v>2223.210860245732</v>
      </c>
      <c r="I65" s="283">
        <f t="shared" si="21"/>
        <v>0</v>
      </c>
      <c r="J65" s="283">
        <f t="shared" si="21"/>
        <v>0</v>
      </c>
      <c r="K65" s="283">
        <f t="shared" si="21"/>
        <v>0</v>
      </c>
      <c r="L65" s="283">
        <f t="shared" si="21"/>
        <v>0</v>
      </c>
      <c r="M65" s="283">
        <f t="shared" si="21"/>
        <v>0</v>
      </c>
      <c r="N65" s="283">
        <f t="shared" si="21"/>
        <v>0</v>
      </c>
      <c r="O65" s="283">
        <f t="shared" si="21"/>
        <v>-78.082194236340413</v>
      </c>
      <c r="P65" s="283">
        <f t="shared" si="21"/>
        <v>-78.244840381829775</v>
      </c>
      <c r="Q65" s="283">
        <f t="shared" si="21"/>
        <v>-78.244840381829789</v>
      </c>
      <c r="R65" s="283">
        <f t="shared" si="21"/>
        <v>91.643234517458737</v>
      </c>
      <c r="S65" s="283">
        <f t="shared" si="21"/>
        <v>92.344753358232509</v>
      </c>
      <c r="T65" s="283">
        <f t="shared" si="21"/>
        <v>93.532106430161434</v>
      </c>
      <c r="U65" s="283">
        <f t="shared" si="21"/>
        <v>94.035011268946818</v>
      </c>
      <c r="V65" s="283">
        <f t="shared" si="21"/>
        <v>95.004932461803961</v>
      </c>
      <c r="W65" s="283">
        <f t="shared" si="21"/>
        <v>96.047054877786096</v>
      </c>
      <c r="X65" s="283">
        <f t="shared" si="21"/>
        <v>97.559492903557128</v>
      </c>
      <c r="Y65" s="283">
        <f t="shared" si="21"/>
        <v>139.27673894972568</v>
      </c>
      <c r="Z65" s="283">
        <f t="shared" si="21"/>
        <v>138.80302672480258</v>
      </c>
      <c r="AA65" s="283">
        <f t="shared" si="21"/>
        <v>138.37668572237175</v>
      </c>
      <c r="AB65" s="283">
        <f t="shared" si="21"/>
        <v>138.40294876319905</v>
      </c>
      <c r="AC65" s="283">
        <f t="shared" si="21"/>
        <v>111.5841009415484</v>
      </c>
      <c r="AD65" s="283">
        <f t="shared" si="21"/>
        <v>111.27329835077634</v>
      </c>
      <c r="AE65" s="283">
        <f t="shared" si="21"/>
        <v>110.99357601908149</v>
      </c>
      <c r="AF65" s="283">
        <f t="shared" si="21"/>
        <v>111.15179586357112</v>
      </c>
      <c r="AG65" s="283">
        <f t="shared" si="21"/>
        <v>110.51525083188329</v>
      </c>
      <c r="AH65" s="283">
        <f t="shared" si="21"/>
        <v>110.31133325207773</v>
      </c>
      <c r="AI65" s="283">
        <f t="shared" si="21"/>
        <v>110.12780743025274</v>
      </c>
      <c r="AJ65" s="283">
        <f t="shared" si="21"/>
        <v>110.37260413362525</v>
      </c>
      <c r="AK65" s="283">
        <f t="shared" ref="AK65:BP65" si="22" xml:space="preserve"> AK$15</f>
        <v>356.42698244486974</v>
      </c>
      <c r="AL65" s="283">
        <f t="shared" si="22"/>
        <v>0</v>
      </c>
      <c r="AM65" s="283">
        <f t="shared" si="22"/>
        <v>0</v>
      </c>
      <c r="AN65" s="283">
        <f t="shared" si="22"/>
        <v>0</v>
      </c>
      <c r="AO65" s="283">
        <f t="shared" si="22"/>
        <v>0</v>
      </c>
      <c r="AP65" s="283">
        <f t="shared" si="22"/>
        <v>0</v>
      </c>
      <c r="AQ65" s="283">
        <f t="shared" si="22"/>
        <v>0</v>
      </c>
      <c r="AR65" s="283">
        <f t="shared" si="22"/>
        <v>0</v>
      </c>
      <c r="AS65" s="283">
        <f t="shared" si="22"/>
        <v>0</v>
      </c>
      <c r="AT65" s="283">
        <f t="shared" si="22"/>
        <v>0</v>
      </c>
      <c r="AU65" s="283">
        <f t="shared" si="22"/>
        <v>0</v>
      </c>
      <c r="AV65" s="283">
        <f t="shared" si="22"/>
        <v>0</v>
      </c>
      <c r="AW65" s="283">
        <f t="shared" si="22"/>
        <v>0</v>
      </c>
      <c r="AX65" s="283">
        <f t="shared" si="22"/>
        <v>0</v>
      </c>
      <c r="AY65" s="283">
        <f t="shared" si="22"/>
        <v>0</v>
      </c>
      <c r="AZ65" s="283">
        <f t="shared" si="22"/>
        <v>0</v>
      </c>
      <c r="BA65" s="283">
        <f t="shared" si="22"/>
        <v>0</v>
      </c>
      <c r="BB65" s="283">
        <f t="shared" si="22"/>
        <v>0</v>
      </c>
      <c r="BC65" s="283">
        <f t="shared" si="22"/>
        <v>0</v>
      </c>
      <c r="BD65" s="283">
        <f t="shared" si="22"/>
        <v>0</v>
      </c>
      <c r="BE65" s="283">
        <f t="shared" si="22"/>
        <v>0</v>
      </c>
      <c r="BF65" s="283">
        <f t="shared" si="22"/>
        <v>0</v>
      </c>
      <c r="BG65" s="283">
        <f t="shared" si="22"/>
        <v>0</v>
      </c>
      <c r="BH65" s="283">
        <f t="shared" si="22"/>
        <v>0</v>
      </c>
      <c r="BI65" s="283">
        <f t="shared" si="22"/>
        <v>0</v>
      </c>
      <c r="BJ65" s="283">
        <f t="shared" si="22"/>
        <v>0</v>
      </c>
      <c r="BK65" s="283">
        <f t="shared" si="22"/>
        <v>0</v>
      </c>
      <c r="BL65" s="283">
        <f t="shared" si="22"/>
        <v>0</v>
      </c>
      <c r="BM65" s="283">
        <f t="shared" si="22"/>
        <v>0</v>
      </c>
      <c r="BN65" s="283">
        <f t="shared" si="22"/>
        <v>0</v>
      </c>
      <c r="BO65" s="283">
        <f t="shared" si="22"/>
        <v>0</v>
      </c>
      <c r="BP65" s="283">
        <f t="shared" si="22"/>
        <v>0</v>
      </c>
      <c r="BQ65" s="283">
        <f t="shared" ref="BQ65:CA65" si="23" xml:space="preserve"> BQ$15</f>
        <v>0</v>
      </c>
      <c r="BR65" s="283">
        <f t="shared" si="23"/>
        <v>0</v>
      </c>
      <c r="BS65" s="283">
        <f t="shared" si="23"/>
        <v>0</v>
      </c>
      <c r="BT65" s="283">
        <f t="shared" si="23"/>
        <v>0</v>
      </c>
      <c r="BU65" s="283">
        <f t="shared" si="23"/>
        <v>0</v>
      </c>
      <c r="BV65" s="283">
        <f t="shared" si="23"/>
        <v>0</v>
      </c>
      <c r="BW65" s="283">
        <f t="shared" si="23"/>
        <v>0</v>
      </c>
      <c r="BX65" s="283">
        <f t="shared" si="23"/>
        <v>0</v>
      </c>
      <c r="BY65" s="283">
        <f t="shared" si="23"/>
        <v>0</v>
      </c>
      <c r="BZ65" s="283">
        <f t="shared" si="23"/>
        <v>0</v>
      </c>
      <c r="CA65" s="283">
        <f t="shared" si="23"/>
        <v>0</v>
      </c>
    </row>
    <row r="66" spans="1:79" s="159" customFormat="1">
      <c r="A66" s="134"/>
      <c r="B66" s="135"/>
      <c r="C66" s="138"/>
      <c r="D66" s="410"/>
      <c r="E66" s="159" t="str">
        <f xml:space="preserve"> E$47</f>
        <v>PV discount factor</v>
      </c>
      <c r="F66" s="159">
        <f t="shared" ref="F66:BQ66" si="24" xml:space="preserve"> F$47</f>
        <v>0</v>
      </c>
      <c r="G66" s="159" t="str">
        <f t="shared" si="24"/>
        <v>factor</v>
      </c>
      <c r="H66" s="159">
        <f t="shared" si="24"/>
        <v>0</v>
      </c>
      <c r="I66" s="159">
        <f t="shared" si="24"/>
        <v>0</v>
      </c>
      <c r="J66" s="159">
        <f t="shared" si="24"/>
        <v>0.94589910949433997</v>
      </c>
      <c r="K66" s="159">
        <f t="shared" si="24"/>
        <v>0.85990828135849096</v>
      </c>
      <c r="L66" s="159">
        <f t="shared" si="24"/>
        <v>0.78153069833773192</v>
      </c>
      <c r="M66" s="159">
        <f t="shared" si="24"/>
        <v>0.7104824530343018</v>
      </c>
      <c r="N66" s="159">
        <f t="shared" si="24"/>
        <v>0.64589313912209245</v>
      </c>
      <c r="O66" s="159">
        <f t="shared" si="24"/>
        <v>0.58717558102008394</v>
      </c>
      <c r="P66" s="159">
        <f t="shared" si="24"/>
        <v>0.53365661411763832</v>
      </c>
      <c r="Q66" s="159">
        <f t="shared" si="24"/>
        <v>0.48514237647058034</v>
      </c>
      <c r="R66" s="159">
        <f t="shared" si="24"/>
        <v>0.44103852406416388</v>
      </c>
      <c r="S66" s="159">
        <f t="shared" si="24"/>
        <v>0.40094411278560355</v>
      </c>
      <c r="T66" s="159">
        <f t="shared" si="24"/>
        <v>0.36439948219210272</v>
      </c>
      <c r="U66" s="159">
        <f t="shared" si="24"/>
        <v>0.33127225653827519</v>
      </c>
      <c r="V66" s="159">
        <f t="shared" si="24"/>
        <v>0.30115659685297747</v>
      </c>
      <c r="W66" s="159">
        <f t="shared" si="24"/>
        <v>0.27377872441179762</v>
      </c>
      <c r="X66" s="159">
        <f t="shared" si="24"/>
        <v>0.24882476691762931</v>
      </c>
      <c r="Y66" s="159">
        <f t="shared" si="24"/>
        <v>0.22620433356148117</v>
      </c>
      <c r="Z66" s="159">
        <f t="shared" si="24"/>
        <v>0.20564030323771013</v>
      </c>
      <c r="AA66" s="159">
        <f t="shared" si="24"/>
        <v>0.18694573021610009</v>
      </c>
      <c r="AB66" s="159">
        <f t="shared" si="24"/>
        <v>0.16990629146660829</v>
      </c>
      <c r="AC66" s="159">
        <f t="shared" si="24"/>
        <v>0.15446026496964388</v>
      </c>
      <c r="AD66" s="159">
        <f t="shared" si="24"/>
        <v>0.14041842269967628</v>
      </c>
      <c r="AE66" s="159">
        <f t="shared" si="24"/>
        <v>0.12765311154516024</v>
      </c>
      <c r="AF66" s="159">
        <f t="shared" si="24"/>
        <v>0.1160179842125303</v>
      </c>
      <c r="AG66" s="159">
        <f t="shared" si="24"/>
        <v>0.10547089473866388</v>
      </c>
      <c r="AH66" s="159">
        <f t="shared" si="24"/>
        <v>9.588263158060352E-2</v>
      </c>
      <c r="AI66" s="159">
        <f t="shared" si="24"/>
        <v>8.7166028709639548E-2</v>
      </c>
      <c r="AJ66" s="159">
        <f t="shared" si="24"/>
        <v>7.9221155052897257E-2</v>
      </c>
      <c r="AK66" s="159">
        <f t="shared" si="24"/>
        <v>7.2019231866270239E-2</v>
      </c>
      <c r="AL66" s="159">
        <f t="shared" si="24"/>
        <v>6.5472028969336557E-2</v>
      </c>
      <c r="AM66" s="159">
        <f t="shared" si="24"/>
        <v>5.952002633576052E-2</v>
      </c>
      <c r="AN66" s="159">
        <f t="shared" si="24"/>
        <v>5.4094987518645075E-2</v>
      </c>
      <c r="AO66" s="159">
        <f t="shared" si="24"/>
        <v>4.9177261380586437E-2</v>
      </c>
      <c r="AP66" s="159">
        <f t="shared" si="24"/>
        <v>4.4706601255078568E-2</v>
      </c>
      <c r="AQ66" s="159">
        <f t="shared" si="24"/>
        <v>4.0642364777344155E-2</v>
      </c>
      <c r="AR66" s="159">
        <f t="shared" si="24"/>
        <v>3.6937957704459755E-2</v>
      </c>
      <c r="AS66" s="159">
        <f t="shared" si="24"/>
        <v>3.357996154950886E-2</v>
      </c>
      <c r="AT66" s="159">
        <f t="shared" si="24"/>
        <v>3.0527237772280783E-2</v>
      </c>
      <c r="AU66" s="159">
        <f t="shared" si="24"/>
        <v>2.7752034338437082E-2</v>
      </c>
      <c r="AV66" s="159">
        <f t="shared" si="24"/>
        <v>2.5222535062166016E-2</v>
      </c>
      <c r="AW66" s="159">
        <f t="shared" si="24"/>
        <v>2.2929577329241824E-2</v>
      </c>
      <c r="AX66" s="159">
        <f t="shared" si="24"/>
        <v>2.084507029931075E-2</v>
      </c>
      <c r="AY66" s="159">
        <f t="shared" si="24"/>
        <v>1.8950063908464321E-2</v>
      </c>
      <c r="AZ66" s="159">
        <f t="shared" si="24"/>
        <v>1.7222832947404232E-2</v>
      </c>
      <c r="BA66" s="159">
        <f t="shared" si="24"/>
        <v>1.5657120861276574E-2</v>
      </c>
      <c r="BB66" s="159">
        <f t="shared" si="24"/>
        <v>1.4233746237524159E-2</v>
      </c>
      <c r="BC66" s="159">
        <f t="shared" si="24"/>
        <v>1.2939769306840146E-2</v>
      </c>
      <c r="BD66" s="159">
        <f t="shared" si="24"/>
        <v>1.1760355333161344E-2</v>
      </c>
      <c r="BE66" s="159">
        <f t="shared" si="24"/>
        <v>1.0691232121055758E-2</v>
      </c>
      <c r="BF66" s="159">
        <f t="shared" si="24"/>
        <v>9.7193019282325079E-3</v>
      </c>
      <c r="BG66" s="159">
        <f t="shared" si="24"/>
        <v>8.8357290256659178E-3</v>
      </c>
      <c r="BH66" s="159">
        <f t="shared" si="24"/>
        <v>8.0303837344634539E-3</v>
      </c>
      <c r="BI66" s="159">
        <f t="shared" si="24"/>
        <v>7.3003488495122313E-3</v>
      </c>
      <c r="BJ66" s="159">
        <f t="shared" si="24"/>
        <v>6.6366807722838478E-3</v>
      </c>
      <c r="BK66" s="159">
        <f t="shared" si="24"/>
        <v>6.0333461566216802E-3</v>
      </c>
      <c r="BL66" s="159">
        <f t="shared" si="24"/>
        <v>5.4834281019466666E-3</v>
      </c>
      <c r="BM66" s="159">
        <f t="shared" si="24"/>
        <v>4.9849346381333343E-3</v>
      </c>
      <c r="BN66" s="159">
        <f t="shared" si="24"/>
        <v>4.5317587619393947E-3</v>
      </c>
      <c r="BO66" s="159">
        <f t="shared" si="24"/>
        <v>4.1197806926721774E-3</v>
      </c>
      <c r="BP66" s="159">
        <f t="shared" si="24"/>
        <v>3.7442773276422309E-3</v>
      </c>
      <c r="BQ66" s="159">
        <f t="shared" si="24"/>
        <v>3.4038884796747525E-3</v>
      </c>
      <c r="BR66" s="159">
        <f t="shared" ref="BR66:CA66" si="25" xml:space="preserve"> BR$47</f>
        <v>3.0944440724315933E-3</v>
      </c>
      <c r="BS66" s="159">
        <f t="shared" si="25"/>
        <v>2.8131309749378124E-3</v>
      </c>
      <c r="BT66" s="159">
        <f t="shared" si="25"/>
        <v>2.5567240867658183E-3</v>
      </c>
      <c r="BU66" s="159">
        <f t="shared" si="25"/>
        <v>2.3242946243325624E-3</v>
      </c>
      <c r="BV66" s="159">
        <f t="shared" si="25"/>
        <v>2.1129951130296042E-3</v>
      </c>
      <c r="BW66" s="159">
        <f t="shared" si="25"/>
        <v>1.9209046482087315E-3</v>
      </c>
      <c r="BX66" s="159">
        <f t="shared" si="25"/>
        <v>1.7458210180079699E-3</v>
      </c>
      <c r="BY66" s="159">
        <f t="shared" si="25"/>
        <v>1.5871100163708817E-3</v>
      </c>
      <c r="BZ66" s="159">
        <f t="shared" si="25"/>
        <v>1.4428272876098928E-3</v>
      </c>
      <c r="CA66" s="159">
        <f t="shared" si="25"/>
        <v>1.3116611705544469E-3</v>
      </c>
    </row>
    <row r="67" spans="1:79">
      <c r="E67" s="4" t="s">
        <v>657</v>
      </c>
      <c r="F67" s="9"/>
      <c r="G67" s="8" t="s">
        <v>560</v>
      </c>
      <c r="H67" s="4">
        <f xml:space="preserve"> SUM(J67:CA67)</f>
        <v>331.89932567686657</v>
      </c>
      <c r="J67" s="4">
        <f xml:space="preserve"> J65 * J66</f>
        <v>0</v>
      </c>
      <c r="K67" s="4">
        <f t="shared" ref="K67:BV67" si="26" xml:space="preserve"> K65 * K66</f>
        <v>0</v>
      </c>
      <c r="L67" s="4">
        <f t="shared" si="26"/>
        <v>0</v>
      </c>
      <c r="M67" s="4">
        <f t="shared" si="26"/>
        <v>0</v>
      </c>
      <c r="N67" s="4">
        <f t="shared" si="26"/>
        <v>0</v>
      </c>
      <c r="O67" s="4">
        <f t="shared" si="26"/>
        <v>-45.847957768046228</v>
      </c>
      <c r="P67" s="4">
        <f t="shared" si="26"/>
        <v>-41.755876590342339</v>
      </c>
      <c r="Q67" s="4">
        <f t="shared" si="26"/>
        <v>-37.959887809402133</v>
      </c>
      <c r="R67" s="4">
        <f t="shared" si="26"/>
        <v>40.418196892046041</v>
      </c>
      <c r="S67" s="4">
        <f t="shared" si="26"/>
        <v>37.02508520562192</v>
      </c>
      <c r="T67" s="4">
        <f t="shared" si="26"/>
        <v>34.083051151487467</v>
      </c>
      <c r="U67" s="4">
        <f t="shared" si="26"/>
        <v>31.151190376666147</v>
      </c>
      <c r="V67" s="4">
        <f t="shared" si="26"/>
        <v>28.611362144443849</v>
      </c>
      <c r="W67" s="4">
        <f t="shared" si="26"/>
        <v>26.295640167950204</v>
      </c>
      <c r="X67" s="4">
        <f t="shared" si="26"/>
        <v>24.275218082329712</v>
      </c>
      <c r="Y67" s="4">
        <f t="shared" si="26"/>
        <v>31.505001914739086</v>
      </c>
      <c r="Z67" s="4">
        <f t="shared" si="26"/>
        <v>28.543496506000384</v>
      </c>
      <c r="AA67" s="4">
        <f t="shared" si="26"/>
        <v>25.868930557252579</v>
      </c>
      <c r="AB67" s="4">
        <f t="shared" si="26"/>
        <v>23.51553175239815</v>
      </c>
      <c r="AC67" s="4">
        <f t="shared" si="26"/>
        <v>17.235309797831054</v>
      </c>
      <c r="AD67" s="4">
        <f t="shared" si="26"/>
        <v>15.624821043006504</v>
      </c>
      <c r="AE67" s="4">
        <f t="shared" si="26"/>
        <v>14.168675340360032</v>
      </c>
      <c r="AF67" s="4">
        <f t="shared" si="26"/>
        <v>12.895607297694186</v>
      </c>
      <c r="AG67" s="4">
        <f t="shared" si="26"/>
        <v>11.656142387506598</v>
      </c>
      <c r="AH67" s="4">
        <f t="shared" si="26"/>
        <v>10.576940925374148</v>
      </c>
      <c r="AI67" s="4">
        <f t="shared" si="26"/>
        <v>9.599403624195066</v>
      </c>
      <c r="AJ67" s="4">
        <f t="shared" si="26"/>
        <v>8.743845185661975</v>
      </c>
      <c r="AK67" s="4">
        <f t="shared" si="26"/>
        <v>25.669597492092105</v>
      </c>
      <c r="AL67" s="4">
        <f t="shared" si="26"/>
        <v>0</v>
      </c>
      <c r="AM67" s="4">
        <f t="shared" si="26"/>
        <v>0</v>
      </c>
      <c r="AN67" s="4">
        <f t="shared" si="26"/>
        <v>0</v>
      </c>
      <c r="AO67" s="4">
        <f t="shared" si="26"/>
        <v>0</v>
      </c>
      <c r="AP67" s="4">
        <f t="shared" si="26"/>
        <v>0</v>
      </c>
      <c r="AQ67" s="4">
        <f t="shared" si="26"/>
        <v>0</v>
      </c>
      <c r="AR67" s="4">
        <f t="shared" si="26"/>
        <v>0</v>
      </c>
      <c r="AS67" s="4">
        <f t="shared" si="26"/>
        <v>0</v>
      </c>
      <c r="AT67" s="4">
        <f t="shared" si="26"/>
        <v>0</v>
      </c>
      <c r="AU67" s="4">
        <f t="shared" si="26"/>
        <v>0</v>
      </c>
      <c r="AV67" s="4">
        <f t="shared" si="26"/>
        <v>0</v>
      </c>
      <c r="AW67" s="4">
        <f t="shared" si="26"/>
        <v>0</v>
      </c>
      <c r="AX67" s="4">
        <f t="shared" si="26"/>
        <v>0</v>
      </c>
      <c r="AY67" s="4">
        <f t="shared" si="26"/>
        <v>0</v>
      </c>
      <c r="AZ67" s="4">
        <f t="shared" si="26"/>
        <v>0</v>
      </c>
      <c r="BA67" s="4">
        <f t="shared" si="26"/>
        <v>0</v>
      </c>
      <c r="BB67" s="4">
        <f t="shared" si="26"/>
        <v>0</v>
      </c>
      <c r="BC67" s="4">
        <f t="shared" si="26"/>
        <v>0</v>
      </c>
      <c r="BD67" s="4">
        <f t="shared" si="26"/>
        <v>0</v>
      </c>
      <c r="BE67" s="4">
        <f t="shared" si="26"/>
        <v>0</v>
      </c>
      <c r="BF67" s="4">
        <f t="shared" si="26"/>
        <v>0</v>
      </c>
      <c r="BG67" s="4">
        <f t="shared" si="26"/>
        <v>0</v>
      </c>
      <c r="BH67" s="4">
        <f t="shared" si="26"/>
        <v>0</v>
      </c>
      <c r="BI67" s="4">
        <f t="shared" si="26"/>
        <v>0</v>
      </c>
      <c r="BJ67" s="4">
        <f t="shared" si="26"/>
        <v>0</v>
      </c>
      <c r="BK67" s="4">
        <f t="shared" si="26"/>
        <v>0</v>
      </c>
      <c r="BL67" s="4">
        <f t="shared" si="26"/>
        <v>0</v>
      </c>
      <c r="BM67" s="4">
        <f t="shared" si="26"/>
        <v>0</v>
      </c>
      <c r="BN67" s="4">
        <f t="shared" si="26"/>
        <v>0</v>
      </c>
      <c r="BO67" s="4">
        <f t="shared" si="26"/>
        <v>0</v>
      </c>
      <c r="BP67" s="4">
        <f t="shared" si="26"/>
        <v>0</v>
      </c>
      <c r="BQ67" s="4">
        <f t="shared" si="26"/>
        <v>0</v>
      </c>
      <c r="BR67" s="4">
        <f t="shared" si="26"/>
        <v>0</v>
      </c>
      <c r="BS67" s="4">
        <f t="shared" si="26"/>
        <v>0</v>
      </c>
      <c r="BT67" s="4">
        <f t="shared" si="26"/>
        <v>0</v>
      </c>
      <c r="BU67" s="4">
        <f t="shared" si="26"/>
        <v>0</v>
      </c>
      <c r="BV67" s="4">
        <f t="shared" si="26"/>
        <v>0</v>
      </c>
      <c r="BW67" s="4">
        <f xml:space="preserve"> BW65 * BW66</f>
        <v>0</v>
      </c>
      <c r="BX67" s="4">
        <f xml:space="preserve"> BX65 * BX66</f>
        <v>0</v>
      </c>
      <c r="BY67" s="4">
        <f xml:space="preserve"> BY65 * BY66</f>
        <v>0</v>
      </c>
      <c r="BZ67" s="4">
        <f xml:space="preserve"> BZ65 * BZ66</f>
        <v>0</v>
      </c>
      <c r="CA67" s="4">
        <f xml:space="preserve"> CA65 * CA66</f>
        <v>0</v>
      </c>
    </row>
    <row r="68" spans="1:79" s="692" customFormat="1">
      <c r="A68" s="690"/>
      <c r="B68" s="683"/>
      <c r="C68" s="684"/>
      <c r="D68" s="691"/>
      <c r="E68" s="692" t="s">
        <v>658</v>
      </c>
      <c r="F68" s="690">
        <f xml:space="preserve"> SUM( J67:CA67 )</f>
        <v>331.89932567686657</v>
      </c>
      <c r="G68" s="692" t="s">
        <v>560</v>
      </c>
    </row>
    <row r="70" spans="1:79">
      <c r="B70" s="1" t="s">
        <v>257</v>
      </c>
    </row>
    <row r="71" spans="1:79" s="46" customFormat="1">
      <c r="A71" s="1"/>
      <c r="B71" s="1"/>
      <c r="C71" s="51"/>
      <c r="D71" s="123"/>
      <c r="E71" s="349" t="str">
        <f xml:space="preserve"> Capex!E$96</f>
        <v>Capital expenditure POS</v>
      </c>
      <c r="F71" s="349">
        <f xml:space="preserve"> Capex!F$96</f>
        <v>0</v>
      </c>
      <c r="G71" s="349" t="str">
        <f xml:space="preserve"> Capex!G$96</f>
        <v>£ MM</v>
      </c>
      <c r="H71" s="349">
        <f xml:space="preserve"> Capex!H$96</f>
        <v>521.27083333333326</v>
      </c>
      <c r="I71" s="349">
        <f xml:space="preserve"> Capex!I$96</f>
        <v>0</v>
      </c>
      <c r="J71" s="349">
        <f xml:space="preserve"> Capex!J$96</f>
        <v>0</v>
      </c>
      <c r="K71" s="349">
        <f xml:space="preserve"> Capex!K$96</f>
        <v>0</v>
      </c>
      <c r="L71" s="349">
        <f xml:space="preserve"> Capex!L$96</f>
        <v>0</v>
      </c>
      <c r="M71" s="349">
        <f xml:space="preserve"> Capex!M$96</f>
        <v>0</v>
      </c>
      <c r="N71" s="349">
        <f xml:space="preserve"> Capex!N$96</f>
        <v>0</v>
      </c>
      <c r="O71" s="349">
        <f xml:space="preserve"> Capex!O$96</f>
        <v>173.51598719186759</v>
      </c>
      <c r="P71" s="349">
        <f xml:space="preserve"> Capex!P$96</f>
        <v>173.87742307073282</v>
      </c>
      <c r="Q71" s="349">
        <f xml:space="preserve"> Capex!Q$96</f>
        <v>173.87742307073285</v>
      </c>
      <c r="R71" s="349">
        <f xml:space="preserve"> Capex!R$96</f>
        <v>0</v>
      </c>
      <c r="S71" s="349">
        <f xml:space="preserve"> Capex!S$96</f>
        <v>0</v>
      </c>
      <c r="T71" s="349">
        <f xml:space="preserve"> Capex!T$96</f>
        <v>0</v>
      </c>
      <c r="U71" s="349">
        <f xml:space="preserve"> Capex!U$96</f>
        <v>0</v>
      </c>
      <c r="V71" s="349">
        <f xml:space="preserve"> Capex!V$96</f>
        <v>0</v>
      </c>
      <c r="W71" s="349">
        <f xml:space="preserve"> Capex!W$96</f>
        <v>0</v>
      </c>
      <c r="X71" s="349">
        <f xml:space="preserve"> Capex!X$96</f>
        <v>0</v>
      </c>
      <c r="Y71" s="349">
        <f xml:space="preserve"> Capex!Y$96</f>
        <v>0</v>
      </c>
      <c r="Z71" s="349">
        <f xml:space="preserve"> Capex!Z$96</f>
        <v>0</v>
      </c>
      <c r="AA71" s="349">
        <f xml:space="preserve"> Capex!AA$96</f>
        <v>0</v>
      </c>
      <c r="AB71" s="349">
        <f xml:space="preserve"> Capex!AB$96</f>
        <v>0</v>
      </c>
      <c r="AC71" s="349">
        <f xml:space="preserve"> Capex!AC$96</f>
        <v>0</v>
      </c>
      <c r="AD71" s="349">
        <f xml:space="preserve"> Capex!AD$96</f>
        <v>0</v>
      </c>
      <c r="AE71" s="349">
        <f xml:space="preserve"> Capex!AE$96</f>
        <v>0</v>
      </c>
      <c r="AF71" s="349">
        <f xml:space="preserve"> Capex!AF$96</f>
        <v>0</v>
      </c>
      <c r="AG71" s="349">
        <f xml:space="preserve"> Capex!AG$96</f>
        <v>0</v>
      </c>
      <c r="AH71" s="349">
        <f xml:space="preserve"> Capex!AH$96</f>
        <v>0</v>
      </c>
      <c r="AI71" s="349">
        <f xml:space="preserve"> Capex!AI$96</f>
        <v>0</v>
      </c>
      <c r="AJ71" s="349">
        <f xml:space="preserve"> Capex!AJ$96</f>
        <v>0</v>
      </c>
      <c r="AK71" s="349">
        <f xml:space="preserve"> Capex!AK$96</f>
        <v>0</v>
      </c>
      <c r="AL71" s="349">
        <f xml:space="preserve"> Capex!AL$96</f>
        <v>0</v>
      </c>
      <c r="AM71" s="349">
        <f xml:space="preserve"> Capex!AM$96</f>
        <v>0</v>
      </c>
      <c r="AN71" s="349">
        <f xml:space="preserve"> Capex!AN$96</f>
        <v>0</v>
      </c>
      <c r="AO71" s="349">
        <f xml:space="preserve"> Capex!AO$96</f>
        <v>0</v>
      </c>
      <c r="AP71" s="349">
        <f xml:space="preserve"> Capex!AP$96</f>
        <v>0</v>
      </c>
      <c r="AQ71" s="349">
        <f xml:space="preserve"> Capex!AQ$96</f>
        <v>0</v>
      </c>
      <c r="AR71" s="349">
        <f xml:space="preserve"> Capex!AR$96</f>
        <v>0</v>
      </c>
      <c r="AS71" s="349">
        <f xml:space="preserve"> Capex!AS$96</f>
        <v>0</v>
      </c>
      <c r="AT71" s="349">
        <f xml:space="preserve"> Capex!AT$96</f>
        <v>0</v>
      </c>
      <c r="AU71" s="349">
        <f xml:space="preserve"> Capex!AU$96</f>
        <v>0</v>
      </c>
      <c r="AV71" s="349">
        <f xml:space="preserve"> Capex!AV$96</f>
        <v>0</v>
      </c>
      <c r="AW71" s="349">
        <f xml:space="preserve"> Capex!AW$96</f>
        <v>0</v>
      </c>
      <c r="AX71" s="349">
        <f xml:space="preserve"> Capex!AX$96</f>
        <v>0</v>
      </c>
      <c r="AY71" s="349">
        <f xml:space="preserve"> Capex!AY$96</f>
        <v>0</v>
      </c>
      <c r="AZ71" s="349">
        <f xml:space="preserve"> Capex!AZ$96</f>
        <v>0</v>
      </c>
      <c r="BA71" s="349">
        <f xml:space="preserve"> Capex!BA$96</f>
        <v>0</v>
      </c>
      <c r="BB71" s="349">
        <f xml:space="preserve"> Capex!BB$96</f>
        <v>0</v>
      </c>
      <c r="BC71" s="349">
        <f xml:space="preserve"> Capex!BC$96</f>
        <v>0</v>
      </c>
      <c r="BD71" s="349">
        <f xml:space="preserve"> Capex!BD$96</f>
        <v>0</v>
      </c>
      <c r="BE71" s="349">
        <f xml:space="preserve"> Capex!BE$96</f>
        <v>0</v>
      </c>
      <c r="BF71" s="349">
        <f xml:space="preserve"> Capex!BF$96</f>
        <v>0</v>
      </c>
      <c r="BG71" s="349">
        <f xml:space="preserve"> Capex!BG$96</f>
        <v>0</v>
      </c>
      <c r="BH71" s="349">
        <f xml:space="preserve"> Capex!BH$96</f>
        <v>0</v>
      </c>
      <c r="BI71" s="349">
        <f xml:space="preserve"> Capex!BI$96</f>
        <v>0</v>
      </c>
      <c r="BJ71" s="349">
        <f xml:space="preserve"> Capex!BJ$96</f>
        <v>0</v>
      </c>
      <c r="BK71" s="349">
        <f xml:space="preserve"> Capex!BK$96</f>
        <v>0</v>
      </c>
      <c r="BL71" s="349">
        <f xml:space="preserve"> Capex!BL$96</f>
        <v>0</v>
      </c>
      <c r="BM71" s="349">
        <f xml:space="preserve"> Capex!BM$96</f>
        <v>0</v>
      </c>
      <c r="BN71" s="349">
        <f xml:space="preserve"> Capex!BN$96</f>
        <v>0</v>
      </c>
      <c r="BO71" s="349">
        <f xml:space="preserve"> Capex!BO$96</f>
        <v>0</v>
      </c>
      <c r="BP71" s="349">
        <f xml:space="preserve"> Capex!BP$96</f>
        <v>0</v>
      </c>
      <c r="BQ71" s="349">
        <f xml:space="preserve"> Capex!BQ$96</f>
        <v>0</v>
      </c>
      <c r="BR71" s="349">
        <f xml:space="preserve"> Capex!BR$96</f>
        <v>0</v>
      </c>
      <c r="BS71" s="349">
        <f xml:space="preserve"> Capex!BS$96</f>
        <v>0</v>
      </c>
      <c r="BT71" s="349">
        <f xml:space="preserve"> Capex!BT$96</f>
        <v>0</v>
      </c>
      <c r="BU71" s="349">
        <f xml:space="preserve"> Capex!BU$96</f>
        <v>0</v>
      </c>
      <c r="BV71" s="349">
        <f xml:space="preserve"> Capex!BV$96</f>
        <v>0</v>
      </c>
      <c r="BW71" s="349">
        <f xml:space="preserve"> Capex!BW$96</f>
        <v>0</v>
      </c>
      <c r="BX71" s="349">
        <f xml:space="preserve"> Capex!BX$96</f>
        <v>0</v>
      </c>
      <c r="BY71" s="349">
        <f xml:space="preserve"> Capex!BY$96</f>
        <v>0</v>
      </c>
      <c r="BZ71" s="349">
        <f xml:space="preserve"> Capex!BZ$96</f>
        <v>0</v>
      </c>
      <c r="CA71" s="349">
        <f xml:space="preserve"> Capex!CA$96</f>
        <v>0</v>
      </c>
    </row>
    <row r="72" spans="1:79" s="159" customFormat="1">
      <c r="A72" s="134"/>
      <c r="B72" s="135"/>
      <c r="C72" s="138"/>
      <c r="D72" s="410"/>
      <c r="E72" s="159" t="str">
        <f xml:space="preserve"> E$47</f>
        <v>PV discount factor</v>
      </c>
      <c r="F72" s="159">
        <f t="shared" ref="F72:BQ72" si="27" xml:space="preserve"> F$47</f>
        <v>0</v>
      </c>
      <c r="G72" s="159" t="str">
        <f t="shared" si="27"/>
        <v>factor</v>
      </c>
      <c r="H72" s="159">
        <f t="shared" si="27"/>
        <v>0</v>
      </c>
      <c r="I72" s="159">
        <f t="shared" si="27"/>
        <v>0</v>
      </c>
      <c r="J72" s="159">
        <f t="shared" si="27"/>
        <v>0.94589910949433997</v>
      </c>
      <c r="K72" s="159">
        <f t="shared" si="27"/>
        <v>0.85990828135849096</v>
      </c>
      <c r="L72" s="159">
        <f t="shared" si="27"/>
        <v>0.78153069833773192</v>
      </c>
      <c r="M72" s="159">
        <f t="shared" si="27"/>
        <v>0.7104824530343018</v>
      </c>
      <c r="N72" s="159">
        <f t="shared" si="27"/>
        <v>0.64589313912209245</v>
      </c>
      <c r="O72" s="159">
        <f t="shared" si="27"/>
        <v>0.58717558102008394</v>
      </c>
      <c r="P72" s="159">
        <f t="shared" si="27"/>
        <v>0.53365661411763832</v>
      </c>
      <c r="Q72" s="159">
        <f t="shared" si="27"/>
        <v>0.48514237647058034</v>
      </c>
      <c r="R72" s="159">
        <f t="shared" si="27"/>
        <v>0.44103852406416388</v>
      </c>
      <c r="S72" s="159">
        <f t="shared" si="27"/>
        <v>0.40094411278560355</v>
      </c>
      <c r="T72" s="159">
        <f t="shared" si="27"/>
        <v>0.36439948219210272</v>
      </c>
      <c r="U72" s="159">
        <f t="shared" si="27"/>
        <v>0.33127225653827519</v>
      </c>
      <c r="V72" s="159">
        <f t="shared" si="27"/>
        <v>0.30115659685297747</v>
      </c>
      <c r="W72" s="159">
        <f t="shared" si="27"/>
        <v>0.27377872441179762</v>
      </c>
      <c r="X72" s="159">
        <f t="shared" si="27"/>
        <v>0.24882476691762931</v>
      </c>
      <c r="Y72" s="159">
        <f t="shared" si="27"/>
        <v>0.22620433356148117</v>
      </c>
      <c r="Z72" s="159">
        <f t="shared" si="27"/>
        <v>0.20564030323771013</v>
      </c>
      <c r="AA72" s="159">
        <f t="shared" si="27"/>
        <v>0.18694573021610009</v>
      </c>
      <c r="AB72" s="159">
        <f t="shared" si="27"/>
        <v>0.16990629146660829</v>
      </c>
      <c r="AC72" s="159">
        <f t="shared" si="27"/>
        <v>0.15446026496964388</v>
      </c>
      <c r="AD72" s="159">
        <f t="shared" si="27"/>
        <v>0.14041842269967628</v>
      </c>
      <c r="AE72" s="159">
        <f t="shared" si="27"/>
        <v>0.12765311154516024</v>
      </c>
      <c r="AF72" s="159">
        <f t="shared" si="27"/>
        <v>0.1160179842125303</v>
      </c>
      <c r="AG72" s="159">
        <f t="shared" si="27"/>
        <v>0.10547089473866388</v>
      </c>
      <c r="AH72" s="159">
        <f t="shared" si="27"/>
        <v>9.588263158060352E-2</v>
      </c>
      <c r="AI72" s="159">
        <f t="shared" si="27"/>
        <v>8.7166028709639548E-2</v>
      </c>
      <c r="AJ72" s="159">
        <f t="shared" si="27"/>
        <v>7.9221155052897257E-2</v>
      </c>
      <c r="AK72" s="159">
        <f t="shared" si="27"/>
        <v>7.2019231866270239E-2</v>
      </c>
      <c r="AL72" s="159">
        <f t="shared" si="27"/>
        <v>6.5472028969336557E-2</v>
      </c>
      <c r="AM72" s="159">
        <f t="shared" si="27"/>
        <v>5.952002633576052E-2</v>
      </c>
      <c r="AN72" s="159">
        <f t="shared" si="27"/>
        <v>5.4094987518645075E-2</v>
      </c>
      <c r="AO72" s="159">
        <f t="shared" si="27"/>
        <v>4.9177261380586437E-2</v>
      </c>
      <c r="AP72" s="159">
        <f t="shared" si="27"/>
        <v>4.4706601255078568E-2</v>
      </c>
      <c r="AQ72" s="159">
        <f t="shared" si="27"/>
        <v>4.0642364777344155E-2</v>
      </c>
      <c r="AR72" s="159">
        <f t="shared" si="27"/>
        <v>3.6937957704459755E-2</v>
      </c>
      <c r="AS72" s="159">
        <f t="shared" si="27"/>
        <v>3.357996154950886E-2</v>
      </c>
      <c r="AT72" s="159">
        <f t="shared" si="27"/>
        <v>3.0527237772280783E-2</v>
      </c>
      <c r="AU72" s="159">
        <f t="shared" si="27"/>
        <v>2.7752034338437082E-2</v>
      </c>
      <c r="AV72" s="159">
        <f t="shared" si="27"/>
        <v>2.5222535062166016E-2</v>
      </c>
      <c r="AW72" s="159">
        <f t="shared" si="27"/>
        <v>2.2929577329241824E-2</v>
      </c>
      <c r="AX72" s="159">
        <f t="shared" si="27"/>
        <v>2.084507029931075E-2</v>
      </c>
      <c r="AY72" s="159">
        <f t="shared" si="27"/>
        <v>1.8950063908464321E-2</v>
      </c>
      <c r="AZ72" s="159">
        <f t="shared" si="27"/>
        <v>1.7222832947404232E-2</v>
      </c>
      <c r="BA72" s="159">
        <f t="shared" si="27"/>
        <v>1.5657120861276574E-2</v>
      </c>
      <c r="BB72" s="159">
        <f t="shared" si="27"/>
        <v>1.4233746237524159E-2</v>
      </c>
      <c r="BC72" s="159">
        <f t="shared" si="27"/>
        <v>1.2939769306840146E-2</v>
      </c>
      <c r="BD72" s="159">
        <f t="shared" si="27"/>
        <v>1.1760355333161344E-2</v>
      </c>
      <c r="BE72" s="159">
        <f t="shared" si="27"/>
        <v>1.0691232121055758E-2</v>
      </c>
      <c r="BF72" s="159">
        <f t="shared" si="27"/>
        <v>9.7193019282325079E-3</v>
      </c>
      <c r="BG72" s="159">
        <f t="shared" si="27"/>
        <v>8.8357290256659178E-3</v>
      </c>
      <c r="BH72" s="159">
        <f t="shared" si="27"/>
        <v>8.0303837344634539E-3</v>
      </c>
      <c r="BI72" s="159">
        <f t="shared" si="27"/>
        <v>7.3003488495122313E-3</v>
      </c>
      <c r="BJ72" s="159">
        <f t="shared" si="27"/>
        <v>6.6366807722838478E-3</v>
      </c>
      <c r="BK72" s="159">
        <f t="shared" si="27"/>
        <v>6.0333461566216802E-3</v>
      </c>
      <c r="BL72" s="159">
        <f t="shared" si="27"/>
        <v>5.4834281019466666E-3</v>
      </c>
      <c r="BM72" s="159">
        <f t="shared" si="27"/>
        <v>4.9849346381333343E-3</v>
      </c>
      <c r="BN72" s="159">
        <f t="shared" si="27"/>
        <v>4.5317587619393947E-3</v>
      </c>
      <c r="BO72" s="159">
        <f t="shared" si="27"/>
        <v>4.1197806926721774E-3</v>
      </c>
      <c r="BP72" s="159">
        <f t="shared" si="27"/>
        <v>3.7442773276422309E-3</v>
      </c>
      <c r="BQ72" s="159">
        <f t="shared" si="27"/>
        <v>3.4038884796747525E-3</v>
      </c>
      <c r="BR72" s="159">
        <f t="shared" ref="BR72:CA72" si="28" xml:space="preserve"> BR$47</f>
        <v>3.0944440724315933E-3</v>
      </c>
      <c r="BS72" s="159">
        <f t="shared" si="28"/>
        <v>2.8131309749378124E-3</v>
      </c>
      <c r="BT72" s="159">
        <f t="shared" si="28"/>
        <v>2.5567240867658183E-3</v>
      </c>
      <c r="BU72" s="159">
        <f t="shared" si="28"/>
        <v>2.3242946243325624E-3</v>
      </c>
      <c r="BV72" s="159">
        <f t="shared" si="28"/>
        <v>2.1129951130296042E-3</v>
      </c>
      <c r="BW72" s="159">
        <f t="shared" si="28"/>
        <v>1.9209046482087315E-3</v>
      </c>
      <c r="BX72" s="159">
        <f t="shared" si="28"/>
        <v>1.7458210180079699E-3</v>
      </c>
      <c r="BY72" s="159">
        <f t="shared" si="28"/>
        <v>1.5871100163708817E-3</v>
      </c>
      <c r="BZ72" s="159">
        <f t="shared" si="28"/>
        <v>1.4428272876098928E-3</v>
      </c>
      <c r="CA72" s="159">
        <f t="shared" si="28"/>
        <v>1.3116611705544469E-3</v>
      </c>
    </row>
    <row r="73" spans="1:79">
      <c r="E73" s="4" t="s">
        <v>258</v>
      </c>
      <c r="F73" s="9"/>
      <c r="G73" s="8" t="s">
        <v>560</v>
      </c>
      <c r="H73" s="4">
        <f xml:space="preserve"> SUM(J73:CA73)</f>
        <v>279.03049370620158</v>
      </c>
      <c r="J73" s="4">
        <f t="shared" ref="J73:AO73" si="29" xml:space="preserve"> J71 * J72</f>
        <v>0</v>
      </c>
      <c r="K73" s="4">
        <f t="shared" si="29"/>
        <v>0</v>
      </c>
      <c r="L73" s="4">
        <f t="shared" si="29"/>
        <v>0</v>
      </c>
      <c r="M73" s="4">
        <f t="shared" si="29"/>
        <v>0</v>
      </c>
      <c r="N73" s="4">
        <f t="shared" si="29"/>
        <v>0</v>
      </c>
      <c r="O73" s="4">
        <f t="shared" si="29"/>
        <v>101.8843505956583</v>
      </c>
      <c r="P73" s="4">
        <f t="shared" si="29"/>
        <v>92.790836867427402</v>
      </c>
      <c r="Q73" s="4">
        <f t="shared" si="29"/>
        <v>84.355306243115848</v>
      </c>
      <c r="R73" s="4">
        <f t="shared" si="29"/>
        <v>0</v>
      </c>
      <c r="S73" s="4">
        <f t="shared" si="29"/>
        <v>0</v>
      </c>
      <c r="T73" s="4">
        <f t="shared" si="29"/>
        <v>0</v>
      </c>
      <c r="U73" s="4">
        <f t="shared" si="29"/>
        <v>0</v>
      </c>
      <c r="V73" s="4">
        <f t="shared" si="29"/>
        <v>0</v>
      </c>
      <c r="W73" s="4">
        <f t="shared" si="29"/>
        <v>0</v>
      </c>
      <c r="X73" s="4">
        <f t="shared" si="29"/>
        <v>0</v>
      </c>
      <c r="Y73" s="4">
        <f t="shared" si="29"/>
        <v>0</v>
      </c>
      <c r="Z73" s="4">
        <f t="shared" si="29"/>
        <v>0</v>
      </c>
      <c r="AA73" s="4">
        <f t="shared" si="29"/>
        <v>0</v>
      </c>
      <c r="AB73" s="4">
        <f t="shared" si="29"/>
        <v>0</v>
      </c>
      <c r="AC73" s="4">
        <f t="shared" si="29"/>
        <v>0</v>
      </c>
      <c r="AD73" s="4">
        <f t="shared" si="29"/>
        <v>0</v>
      </c>
      <c r="AE73" s="4">
        <f t="shared" si="29"/>
        <v>0</v>
      </c>
      <c r="AF73" s="4">
        <f t="shared" si="29"/>
        <v>0</v>
      </c>
      <c r="AG73" s="4">
        <f t="shared" si="29"/>
        <v>0</v>
      </c>
      <c r="AH73" s="4">
        <f t="shared" si="29"/>
        <v>0</v>
      </c>
      <c r="AI73" s="4">
        <f t="shared" si="29"/>
        <v>0</v>
      </c>
      <c r="AJ73" s="4">
        <f t="shared" si="29"/>
        <v>0</v>
      </c>
      <c r="AK73" s="4">
        <f t="shared" si="29"/>
        <v>0</v>
      </c>
      <c r="AL73" s="4">
        <f t="shared" si="29"/>
        <v>0</v>
      </c>
      <c r="AM73" s="4">
        <f t="shared" si="29"/>
        <v>0</v>
      </c>
      <c r="AN73" s="4">
        <f t="shared" si="29"/>
        <v>0</v>
      </c>
      <c r="AO73" s="4">
        <f t="shared" si="29"/>
        <v>0</v>
      </c>
      <c r="AP73" s="4">
        <f t="shared" ref="AP73:BU73" si="30" xml:space="preserve"> AP71 * AP72</f>
        <v>0</v>
      </c>
      <c r="AQ73" s="4">
        <f t="shared" si="30"/>
        <v>0</v>
      </c>
      <c r="AR73" s="4">
        <f t="shared" si="30"/>
        <v>0</v>
      </c>
      <c r="AS73" s="4">
        <f t="shared" si="30"/>
        <v>0</v>
      </c>
      <c r="AT73" s="4">
        <f t="shared" si="30"/>
        <v>0</v>
      </c>
      <c r="AU73" s="4">
        <f t="shared" si="30"/>
        <v>0</v>
      </c>
      <c r="AV73" s="4">
        <f t="shared" si="30"/>
        <v>0</v>
      </c>
      <c r="AW73" s="4">
        <f t="shared" si="30"/>
        <v>0</v>
      </c>
      <c r="AX73" s="4">
        <f t="shared" si="30"/>
        <v>0</v>
      </c>
      <c r="AY73" s="4">
        <f t="shared" si="30"/>
        <v>0</v>
      </c>
      <c r="AZ73" s="4">
        <f t="shared" si="30"/>
        <v>0</v>
      </c>
      <c r="BA73" s="4">
        <f t="shared" si="30"/>
        <v>0</v>
      </c>
      <c r="BB73" s="4">
        <f t="shared" si="30"/>
        <v>0</v>
      </c>
      <c r="BC73" s="4">
        <f t="shared" si="30"/>
        <v>0</v>
      </c>
      <c r="BD73" s="4">
        <f t="shared" si="30"/>
        <v>0</v>
      </c>
      <c r="BE73" s="4">
        <f t="shared" si="30"/>
        <v>0</v>
      </c>
      <c r="BF73" s="4">
        <f t="shared" si="30"/>
        <v>0</v>
      </c>
      <c r="BG73" s="4">
        <f t="shared" si="30"/>
        <v>0</v>
      </c>
      <c r="BH73" s="4">
        <f t="shared" si="30"/>
        <v>0</v>
      </c>
      <c r="BI73" s="4">
        <f t="shared" si="30"/>
        <v>0</v>
      </c>
      <c r="BJ73" s="4">
        <f t="shared" si="30"/>
        <v>0</v>
      </c>
      <c r="BK73" s="4">
        <f t="shared" si="30"/>
        <v>0</v>
      </c>
      <c r="BL73" s="4">
        <f t="shared" si="30"/>
        <v>0</v>
      </c>
      <c r="BM73" s="4">
        <f t="shared" si="30"/>
        <v>0</v>
      </c>
      <c r="BN73" s="4">
        <f t="shared" si="30"/>
        <v>0</v>
      </c>
      <c r="BO73" s="4">
        <f t="shared" si="30"/>
        <v>0</v>
      </c>
      <c r="BP73" s="4">
        <f t="shared" si="30"/>
        <v>0</v>
      </c>
      <c r="BQ73" s="4">
        <f t="shared" si="30"/>
        <v>0</v>
      </c>
      <c r="BR73" s="4">
        <f t="shared" si="30"/>
        <v>0</v>
      </c>
      <c r="BS73" s="4">
        <f t="shared" si="30"/>
        <v>0</v>
      </c>
      <c r="BT73" s="4">
        <f t="shared" si="30"/>
        <v>0</v>
      </c>
      <c r="BU73" s="4">
        <f t="shared" si="30"/>
        <v>0</v>
      </c>
      <c r="BV73" s="4">
        <f t="shared" ref="BV73:CA73" si="31" xml:space="preserve"> BV71 * BV72</f>
        <v>0</v>
      </c>
      <c r="BW73" s="4">
        <f t="shared" si="31"/>
        <v>0</v>
      </c>
      <c r="BX73" s="4">
        <f t="shared" si="31"/>
        <v>0</v>
      </c>
      <c r="BY73" s="4">
        <f t="shared" si="31"/>
        <v>0</v>
      </c>
      <c r="BZ73" s="4">
        <f t="shared" si="31"/>
        <v>0</v>
      </c>
      <c r="CA73" s="4">
        <f t="shared" si="31"/>
        <v>0</v>
      </c>
    </row>
    <row r="74" spans="1:79">
      <c r="E74" s="4" t="s">
        <v>258</v>
      </c>
      <c r="F74" s="9">
        <f xml:space="preserve"> SUM( J73:CA73 )</f>
        <v>279.03049370620158</v>
      </c>
      <c r="G74" s="4" t="s">
        <v>560</v>
      </c>
    </row>
    <row r="76" spans="1:79">
      <c r="B76" s="1" t="s">
        <v>430</v>
      </c>
    </row>
    <row r="77" spans="1:79" s="235" customFormat="1">
      <c r="A77" s="232"/>
      <c r="B77" s="233"/>
      <c r="C77" s="234"/>
      <c r="D77" s="548"/>
      <c r="E77" s="236" t="str">
        <f xml:space="preserve"> OpCost!E$171</f>
        <v>Operating costs POS</v>
      </c>
      <c r="F77" s="236">
        <f xml:space="preserve"> OpCost!F$171</f>
        <v>0</v>
      </c>
      <c r="G77" s="236" t="str">
        <f xml:space="preserve"> OpCost!G$171</f>
        <v>£ MM</v>
      </c>
      <c r="H77" s="236">
        <f xml:space="preserve"> OpCost!H$171</f>
        <v>2811.7034768827607</v>
      </c>
      <c r="I77" s="236">
        <f xml:space="preserve"> OpCost!I$171</f>
        <v>0</v>
      </c>
      <c r="J77" s="236">
        <f xml:space="preserve"> OpCost!J$171</f>
        <v>0</v>
      </c>
      <c r="K77" s="236">
        <f xml:space="preserve"> OpCost!K$171</f>
        <v>0</v>
      </c>
      <c r="L77" s="236">
        <f xml:space="preserve"> OpCost!L$171</f>
        <v>0</v>
      </c>
      <c r="M77" s="236">
        <f xml:space="preserve"> OpCost!M$171</f>
        <v>0</v>
      </c>
      <c r="N77" s="236">
        <f xml:space="preserve"> OpCost!N$171</f>
        <v>0</v>
      </c>
      <c r="O77" s="236">
        <f xml:space="preserve"> OpCost!O$171</f>
        <v>0</v>
      </c>
      <c r="P77" s="236">
        <f xml:space="preserve"> OpCost!P$171</f>
        <v>0</v>
      </c>
      <c r="Q77" s="236">
        <f xml:space="preserve"> OpCost!Q$171</f>
        <v>0</v>
      </c>
      <c r="R77" s="236">
        <f xml:space="preserve"> OpCost!R$171</f>
        <v>140.50170777716738</v>
      </c>
      <c r="S77" s="236">
        <f xml:space="preserve"> OpCost!S$171</f>
        <v>140.50170777716738</v>
      </c>
      <c r="T77" s="236">
        <f xml:space="preserve"> OpCost!T$171</f>
        <v>140.83557204505004</v>
      </c>
      <c r="U77" s="236">
        <f xml:space="preserve"> OpCost!U$171</f>
        <v>140.50170777716738</v>
      </c>
      <c r="V77" s="236">
        <f xml:space="preserve"> OpCost!V$171</f>
        <v>140.50170777716738</v>
      </c>
      <c r="W77" s="236">
        <f xml:space="preserve"> OpCost!W$171</f>
        <v>140.50170777716738</v>
      </c>
      <c r="X77" s="236">
        <f xml:space="preserve"> OpCost!X$171</f>
        <v>140.83557204505004</v>
      </c>
      <c r="Y77" s="236">
        <f xml:space="preserve"> OpCost!Y$171</f>
        <v>140.50170777716738</v>
      </c>
      <c r="Z77" s="236">
        <f xml:space="preserve"> OpCost!Z$171</f>
        <v>140.50170777716738</v>
      </c>
      <c r="AA77" s="236">
        <f xml:space="preserve"> OpCost!AA$171</f>
        <v>140.50170777716738</v>
      </c>
      <c r="AB77" s="236">
        <f xml:space="preserve"> OpCost!AB$171</f>
        <v>140.83557204505004</v>
      </c>
      <c r="AC77" s="236">
        <f xml:space="preserve"> OpCost!AC$171</f>
        <v>140.50170777716738</v>
      </c>
      <c r="AD77" s="236">
        <f xml:space="preserve"> OpCost!AD$171</f>
        <v>140.50170777716738</v>
      </c>
      <c r="AE77" s="236">
        <f xml:space="preserve"> OpCost!AE$171</f>
        <v>140.50170777716738</v>
      </c>
      <c r="AF77" s="236">
        <f xml:space="preserve"> OpCost!AF$171</f>
        <v>140.83557204505004</v>
      </c>
      <c r="AG77" s="236">
        <f xml:space="preserve"> OpCost!AG$171</f>
        <v>140.50170777716738</v>
      </c>
      <c r="AH77" s="236">
        <f xml:space="preserve"> OpCost!AH$171</f>
        <v>140.50170777716738</v>
      </c>
      <c r="AI77" s="236">
        <f xml:space="preserve"> OpCost!AI$171</f>
        <v>140.50170777716738</v>
      </c>
      <c r="AJ77" s="236">
        <f xml:space="preserve"> OpCost!AJ$171</f>
        <v>140.83557204505004</v>
      </c>
      <c r="AK77" s="236">
        <f xml:space="preserve"> OpCost!AK$171</f>
        <v>140.50170777716738</v>
      </c>
      <c r="AL77" s="236">
        <f xml:space="preserve"> OpCost!AL$171</f>
        <v>0</v>
      </c>
      <c r="AM77" s="236">
        <f xml:space="preserve"> OpCost!AM$171</f>
        <v>0</v>
      </c>
      <c r="AN77" s="236">
        <f xml:space="preserve"> OpCost!AN$171</f>
        <v>0</v>
      </c>
      <c r="AO77" s="236">
        <f xml:space="preserve"> OpCost!AO$171</f>
        <v>0</v>
      </c>
      <c r="AP77" s="236">
        <f xml:space="preserve"> OpCost!AP$171</f>
        <v>0</v>
      </c>
      <c r="AQ77" s="236">
        <f xml:space="preserve"> OpCost!AQ$171</f>
        <v>0</v>
      </c>
      <c r="AR77" s="236">
        <f xml:space="preserve"> OpCost!AR$171</f>
        <v>0</v>
      </c>
      <c r="AS77" s="236">
        <f xml:space="preserve"> OpCost!AS$171</f>
        <v>0</v>
      </c>
      <c r="AT77" s="236">
        <f xml:space="preserve"> OpCost!AT$171</f>
        <v>0</v>
      </c>
      <c r="AU77" s="236">
        <f xml:space="preserve"> OpCost!AU$171</f>
        <v>0</v>
      </c>
      <c r="AV77" s="236">
        <f xml:space="preserve"> OpCost!AV$171</f>
        <v>0</v>
      </c>
      <c r="AW77" s="236">
        <f xml:space="preserve"> OpCost!AW$171</f>
        <v>0</v>
      </c>
      <c r="AX77" s="236">
        <f xml:space="preserve"> OpCost!AX$171</f>
        <v>0</v>
      </c>
      <c r="AY77" s="236">
        <f xml:space="preserve"> OpCost!AY$171</f>
        <v>0</v>
      </c>
      <c r="AZ77" s="236">
        <f xml:space="preserve"> OpCost!AZ$171</f>
        <v>0</v>
      </c>
      <c r="BA77" s="236">
        <f xml:space="preserve"> OpCost!BA$171</f>
        <v>0</v>
      </c>
      <c r="BB77" s="236">
        <f xml:space="preserve"> OpCost!BB$171</f>
        <v>0</v>
      </c>
      <c r="BC77" s="236">
        <f xml:space="preserve"> OpCost!BC$171</f>
        <v>0</v>
      </c>
      <c r="BD77" s="236">
        <f xml:space="preserve"> OpCost!BD$171</f>
        <v>0</v>
      </c>
      <c r="BE77" s="236">
        <f xml:space="preserve"> OpCost!BE$171</f>
        <v>0</v>
      </c>
      <c r="BF77" s="236">
        <f xml:space="preserve"> OpCost!BF$171</f>
        <v>0</v>
      </c>
      <c r="BG77" s="236">
        <f xml:space="preserve"> OpCost!BG$171</f>
        <v>0</v>
      </c>
      <c r="BH77" s="236">
        <f xml:space="preserve"> OpCost!BH$171</f>
        <v>0</v>
      </c>
      <c r="BI77" s="236">
        <f xml:space="preserve"> OpCost!BI$171</f>
        <v>0</v>
      </c>
      <c r="BJ77" s="236">
        <f xml:space="preserve"> OpCost!BJ$171</f>
        <v>0</v>
      </c>
      <c r="BK77" s="236">
        <f xml:space="preserve"> OpCost!BK$171</f>
        <v>0</v>
      </c>
      <c r="BL77" s="236">
        <f xml:space="preserve"> OpCost!BL$171</f>
        <v>0</v>
      </c>
      <c r="BM77" s="236">
        <f xml:space="preserve"> OpCost!BM$171</f>
        <v>0</v>
      </c>
      <c r="BN77" s="236">
        <f xml:space="preserve"> OpCost!BN$171</f>
        <v>0</v>
      </c>
      <c r="BO77" s="236">
        <f xml:space="preserve"> OpCost!BO$171</f>
        <v>0</v>
      </c>
      <c r="BP77" s="236">
        <f xml:space="preserve"> OpCost!BP$171</f>
        <v>0</v>
      </c>
      <c r="BQ77" s="236">
        <f xml:space="preserve"> OpCost!BQ$171</f>
        <v>0</v>
      </c>
      <c r="BR77" s="236">
        <f xml:space="preserve"> OpCost!BR$171</f>
        <v>0</v>
      </c>
      <c r="BS77" s="236">
        <f xml:space="preserve"> OpCost!BS$171</f>
        <v>0</v>
      </c>
      <c r="BT77" s="236">
        <f xml:space="preserve"> OpCost!BT$171</f>
        <v>0</v>
      </c>
      <c r="BU77" s="236">
        <f xml:space="preserve"> OpCost!BU$171</f>
        <v>0</v>
      </c>
      <c r="BV77" s="236">
        <f xml:space="preserve"> OpCost!BV$171</f>
        <v>0</v>
      </c>
      <c r="BW77" s="236">
        <f xml:space="preserve"> OpCost!BW$171</f>
        <v>0</v>
      </c>
      <c r="BX77" s="236">
        <f xml:space="preserve"> OpCost!BX$171</f>
        <v>0</v>
      </c>
      <c r="BY77" s="236">
        <f xml:space="preserve"> OpCost!BY$171</f>
        <v>0</v>
      </c>
      <c r="BZ77" s="236">
        <f xml:space="preserve"> OpCost!BZ$171</f>
        <v>0</v>
      </c>
      <c r="CA77" s="236">
        <f xml:space="preserve"> OpCost!CA$171</f>
        <v>0</v>
      </c>
    </row>
    <row r="78" spans="1:79" s="159" customFormat="1">
      <c r="A78" s="134"/>
      <c r="B78" s="135"/>
      <c r="C78" s="138"/>
      <c r="D78" s="410"/>
      <c r="E78" s="159" t="str">
        <f xml:space="preserve"> E$47</f>
        <v>PV discount factor</v>
      </c>
      <c r="F78" s="159">
        <f t="shared" ref="F78:BQ78" si="32" xml:space="preserve"> F$47</f>
        <v>0</v>
      </c>
      <c r="G78" s="159" t="str">
        <f t="shared" si="32"/>
        <v>factor</v>
      </c>
      <c r="H78" s="159">
        <f t="shared" si="32"/>
        <v>0</v>
      </c>
      <c r="I78" s="159">
        <f t="shared" si="32"/>
        <v>0</v>
      </c>
      <c r="J78" s="159">
        <f t="shared" si="32"/>
        <v>0.94589910949433997</v>
      </c>
      <c r="K78" s="159">
        <f t="shared" si="32"/>
        <v>0.85990828135849096</v>
      </c>
      <c r="L78" s="159">
        <f t="shared" si="32"/>
        <v>0.78153069833773192</v>
      </c>
      <c r="M78" s="159">
        <f t="shared" si="32"/>
        <v>0.7104824530343018</v>
      </c>
      <c r="N78" s="159">
        <f t="shared" si="32"/>
        <v>0.64589313912209245</v>
      </c>
      <c r="O78" s="159">
        <f t="shared" si="32"/>
        <v>0.58717558102008394</v>
      </c>
      <c r="P78" s="159">
        <f t="shared" si="32"/>
        <v>0.53365661411763832</v>
      </c>
      <c r="Q78" s="159">
        <f t="shared" si="32"/>
        <v>0.48514237647058034</v>
      </c>
      <c r="R78" s="159">
        <f t="shared" si="32"/>
        <v>0.44103852406416388</v>
      </c>
      <c r="S78" s="159">
        <f t="shared" si="32"/>
        <v>0.40094411278560355</v>
      </c>
      <c r="T78" s="159">
        <f t="shared" si="32"/>
        <v>0.36439948219210272</v>
      </c>
      <c r="U78" s="159">
        <f t="shared" si="32"/>
        <v>0.33127225653827519</v>
      </c>
      <c r="V78" s="159">
        <f t="shared" si="32"/>
        <v>0.30115659685297747</v>
      </c>
      <c r="W78" s="159">
        <f t="shared" si="32"/>
        <v>0.27377872441179762</v>
      </c>
      <c r="X78" s="159">
        <f t="shared" si="32"/>
        <v>0.24882476691762931</v>
      </c>
      <c r="Y78" s="159">
        <f t="shared" si="32"/>
        <v>0.22620433356148117</v>
      </c>
      <c r="Z78" s="159">
        <f t="shared" si="32"/>
        <v>0.20564030323771013</v>
      </c>
      <c r="AA78" s="159">
        <f t="shared" si="32"/>
        <v>0.18694573021610009</v>
      </c>
      <c r="AB78" s="159">
        <f t="shared" si="32"/>
        <v>0.16990629146660829</v>
      </c>
      <c r="AC78" s="159">
        <f t="shared" si="32"/>
        <v>0.15446026496964388</v>
      </c>
      <c r="AD78" s="159">
        <f t="shared" si="32"/>
        <v>0.14041842269967628</v>
      </c>
      <c r="AE78" s="159">
        <f t="shared" si="32"/>
        <v>0.12765311154516024</v>
      </c>
      <c r="AF78" s="159">
        <f t="shared" si="32"/>
        <v>0.1160179842125303</v>
      </c>
      <c r="AG78" s="159">
        <f t="shared" si="32"/>
        <v>0.10547089473866388</v>
      </c>
      <c r="AH78" s="159">
        <f t="shared" si="32"/>
        <v>9.588263158060352E-2</v>
      </c>
      <c r="AI78" s="159">
        <f t="shared" si="32"/>
        <v>8.7166028709639548E-2</v>
      </c>
      <c r="AJ78" s="159">
        <f t="shared" si="32"/>
        <v>7.9221155052897257E-2</v>
      </c>
      <c r="AK78" s="159">
        <f t="shared" si="32"/>
        <v>7.2019231866270239E-2</v>
      </c>
      <c r="AL78" s="159">
        <f t="shared" si="32"/>
        <v>6.5472028969336557E-2</v>
      </c>
      <c r="AM78" s="159">
        <f t="shared" si="32"/>
        <v>5.952002633576052E-2</v>
      </c>
      <c r="AN78" s="159">
        <f t="shared" si="32"/>
        <v>5.4094987518645075E-2</v>
      </c>
      <c r="AO78" s="159">
        <f t="shared" si="32"/>
        <v>4.9177261380586437E-2</v>
      </c>
      <c r="AP78" s="159">
        <f t="shared" si="32"/>
        <v>4.4706601255078568E-2</v>
      </c>
      <c r="AQ78" s="159">
        <f t="shared" si="32"/>
        <v>4.0642364777344155E-2</v>
      </c>
      <c r="AR78" s="159">
        <f t="shared" si="32"/>
        <v>3.6937957704459755E-2</v>
      </c>
      <c r="AS78" s="159">
        <f t="shared" si="32"/>
        <v>3.357996154950886E-2</v>
      </c>
      <c r="AT78" s="159">
        <f t="shared" si="32"/>
        <v>3.0527237772280783E-2</v>
      </c>
      <c r="AU78" s="159">
        <f t="shared" si="32"/>
        <v>2.7752034338437082E-2</v>
      </c>
      <c r="AV78" s="159">
        <f t="shared" si="32"/>
        <v>2.5222535062166016E-2</v>
      </c>
      <c r="AW78" s="159">
        <f t="shared" si="32"/>
        <v>2.2929577329241824E-2</v>
      </c>
      <c r="AX78" s="159">
        <f t="shared" si="32"/>
        <v>2.084507029931075E-2</v>
      </c>
      <c r="AY78" s="159">
        <f t="shared" si="32"/>
        <v>1.8950063908464321E-2</v>
      </c>
      <c r="AZ78" s="159">
        <f t="shared" si="32"/>
        <v>1.7222832947404232E-2</v>
      </c>
      <c r="BA78" s="159">
        <f t="shared" si="32"/>
        <v>1.5657120861276574E-2</v>
      </c>
      <c r="BB78" s="159">
        <f t="shared" si="32"/>
        <v>1.4233746237524159E-2</v>
      </c>
      <c r="BC78" s="159">
        <f t="shared" si="32"/>
        <v>1.2939769306840146E-2</v>
      </c>
      <c r="BD78" s="159">
        <f t="shared" si="32"/>
        <v>1.1760355333161344E-2</v>
      </c>
      <c r="BE78" s="159">
        <f t="shared" si="32"/>
        <v>1.0691232121055758E-2</v>
      </c>
      <c r="BF78" s="159">
        <f t="shared" si="32"/>
        <v>9.7193019282325079E-3</v>
      </c>
      <c r="BG78" s="159">
        <f t="shared" si="32"/>
        <v>8.8357290256659178E-3</v>
      </c>
      <c r="BH78" s="159">
        <f t="shared" si="32"/>
        <v>8.0303837344634539E-3</v>
      </c>
      <c r="BI78" s="159">
        <f t="shared" si="32"/>
        <v>7.3003488495122313E-3</v>
      </c>
      <c r="BJ78" s="159">
        <f t="shared" si="32"/>
        <v>6.6366807722838478E-3</v>
      </c>
      <c r="BK78" s="159">
        <f t="shared" si="32"/>
        <v>6.0333461566216802E-3</v>
      </c>
      <c r="BL78" s="159">
        <f t="shared" si="32"/>
        <v>5.4834281019466666E-3</v>
      </c>
      <c r="BM78" s="159">
        <f t="shared" si="32"/>
        <v>4.9849346381333343E-3</v>
      </c>
      <c r="BN78" s="159">
        <f t="shared" si="32"/>
        <v>4.5317587619393947E-3</v>
      </c>
      <c r="BO78" s="159">
        <f t="shared" si="32"/>
        <v>4.1197806926721774E-3</v>
      </c>
      <c r="BP78" s="159">
        <f t="shared" si="32"/>
        <v>3.7442773276422309E-3</v>
      </c>
      <c r="BQ78" s="159">
        <f t="shared" si="32"/>
        <v>3.4038884796747525E-3</v>
      </c>
      <c r="BR78" s="159">
        <f t="shared" ref="BR78:CA78" si="33" xml:space="preserve"> BR$47</f>
        <v>3.0944440724315933E-3</v>
      </c>
      <c r="BS78" s="159">
        <f t="shared" si="33"/>
        <v>2.8131309749378124E-3</v>
      </c>
      <c r="BT78" s="159">
        <f t="shared" si="33"/>
        <v>2.5567240867658183E-3</v>
      </c>
      <c r="BU78" s="159">
        <f t="shared" si="33"/>
        <v>2.3242946243325624E-3</v>
      </c>
      <c r="BV78" s="159">
        <f t="shared" si="33"/>
        <v>2.1129951130296042E-3</v>
      </c>
      <c r="BW78" s="159">
        <f t="shared" si="33"/>
        <v>1.9209046482087315E-3</v>
      </c>
      <c r="BX78" s="159">
        <f t="shared" si="33"/>
        <v>1.7458210180079699E-3</v>
      </c>
      <c r="BY78" s="159">
        <f t="shared" si="33"/>
        <v>1.5871100163708817E-3</v>
      </c>
      <c r="BZ78" s="159">
        <f t="shared" si="33"/>
        <v>1.4428272876098928E-3</v>
      </c>
      <c r="CA78" s="159">
        <f t="shared" si="33"/>
        <v>1.3116611705544469E-3</v>
      </c>
    </row>
    <row r="79" spans="1:79">
      <c r="E79" s="4" t="s">
        <v>431</v>
      </c>
      <c r="F79" s="9"/>
      <c r="G79" s="8" t="s">
        <v>560</v>
      </c>
      <c r="H79" s="4">
        <f xml:space="preserve"> SUM(J79:CA79)</f>
        <v>580.37682219028443</v>
      </c>
      <c r="J79" s="4">
        <f t="shared" ref="J79:BU79" si="34" xml:space="preserve"> J77 * J78</f>
        <v>0</v>
      </c>
      <c r="K79" s="4">
        <f t="shared" si="34"/>
        <v>0</v>
      </c>
      <c r="L79" s="4">
        <f t="shared" si="34"/>
        <v>0</v>
      </c>
      <c r="M79" s="4">
        <f t="shared" si="34"/>
        <v>0</v>
      </c>
      <c r="N79" s="4">
        <f t="shared" si="34"/>
        <v>0</v>
      </c>
      <c r="O79" s="4">
        <f t="shared" si="34"/>
        <v>0</v>
      </c>
      <c r="P79" s="4">
        <f t="shared" si="34"/>
        <v>0</v>
      </c>
      <c r="Q79" s="4">
        <f t="shared" si="34"/>
        <v>0</v>
      </c>
      <c r="R79" s="4">
        <f t="shared" si="34"/>
        <v>61.966665826536357</v>
      </c>
      <c r="S79" s="4">
        <f t="shared" si="34"/>
        <v>56.333332569578509</v>
      </c>
      <c r="T79" s="4">
        <f t="shared" si="34"/>
        <v>51.320409527444809</v>
      </c>
      <c r="U79" s="4">
        <f t="shared" si="34"/>
        <v>46.544317782823569</v>
      </c>
      <c r="V79" s="4">
        <f t="shared" si="34"/>
        <v>42.313016166203248</v>
      </c>
      <c r="W79" s="4">
        <f t="shared" si="34"/>
        <v>38.466378332912029</v>
      </c>
      <c r="X79" s="4">
        <f t="shared" si="34"/>
        <v>35.043378387820567</v>
      </c>
      <c r="Y79" s="4">
        <f t="shared" si="34"/>
        <v>31.782095171984125</v>
      </c>
      <c r="Z79" s="4">
        <f t="shared" si="34"/>
        <v>28.892813792712836</v>
      </c>
      <c r="AA79" s="4">
        <f t="shared" si="34"/>
        <v>26.266194357011663</v>
      </c>
      <c r="AB79" s="4">
        <f t="shared" si="34"/>
        <v>23.928849752752782</v>
      </c>
      <c r="AC79" s="4">
        <f t="shared" si="34"/>
        <v>21.701931011948748</v>
      </c>
      <c r="AD79" s="4">
        <f t="shared" si="34"/>
        <v>19.729028192680683</v>
      </c>
      <c r="AE79" s="4">
        <f t="shared" si="34"/>
        <v>17.935480175164255</v>
      </c>
      <c r="AF79" s="4">
        <f t="shared" si="34"/>
        <v>16.339459174085292</v>
      </c>
      <c r="AG79" s="4">
        <f t="shared" si="34"/>
        <v>14.818840831568133</v>
      </c>
      <c r="AH79" s="4">
        <f t="shared" si="34"/>
        <v>13.471673483243757</v>
      </c>
      <c r="AI79" s="4">
        <f t="shared" si="34"/>
        <v>12.246975893857957</v>
      </c>
      <c r="AJ79" s="4">
        <f t="shared" si="34"/>
        <v>11.157156689944392</v>
      </c>
      <c r="AK79" s="4">
        <f t="shared" si="34"/>
        <v>10.118825070010763</v>
      </c>
      <c r="AL79" s="4">
        <f t="shared" si="34"/>
        <v>0</v>
      </c>
      <c r="AM79" s="4">
        <f t="shared" si="34"/>
        <v>0</v>
      </c>
      <c r="AN79" s="4">
        <f t="shared" si="34"/>
        <v>0</v>
      </c>
      <c r="AO79" s="4">
        <f t="shared" si="34"/>
        <v>0</v>
      </c>
      <c r="AP79" s="4">
        <f t="shared" si="34"/>
        <v>0</v>
      </c>
      <c r="AQ79" s="4">
        <f t="shared" si="34"/>
        <v>0</v>
      </c>
      <c r="AR79" s="4">
        <f t="shared" si="34"/>
        <v>0</v>
      </c>
      <c r="AS79" s="4">
        <f t="shared" si="34"/>
        <v>0</v>
      </c>
      <c r="AT79" s="4">
        <f t="shared" si="34"/>
        <v>0</v>
      </c>
      <c r="AU79" s="4">
        <f t="shared" si="34"/>
        <v>0</v>
      </c>
      <c r="AV79" s="4">
        <f t="shared" si="34"/>
        <v>0</v>
      </c>
      <c r="AW79" s="4">
        <f t="shared" si="34"/>
        <v>0</v>
      </c>
      <c r="AX79" s="4">
        <f t="shared" si="34"/>
        <v>0</v>
      </c>
      <c r="AY79" s="4">
        <f t="shared" si="34"/>
        <v>0</v>
      </c>
      <c r="AZ79" s="4">
        <f t="shared" si="34"/>
        <v>0</v>
      </c>
      <c r="BA79" s="4">
        <f t="shared" si="34"/>
        <v>0</v>
      </c>
      <c r="BB79" s="4">
        <f t="shared" si="34"/>
        <v>0</v>
      </c>
      <c r="BC79" s="4">
        <f t="shared" si="34"/>
        <v>0</v>
      </c>
      <c r="BD79" s="4">
        <f t="shared" si="34"/>
        <v>0</v>
      </c>
      <c r="BE79" s="4">
        <f t="shared" si="34"/>
        <v>0</v>
      </c>
      <c r="BF79" s="4">
        <f t="shared" si="34"/>
        <v>0</v>
      </c>
      <c r="BG79" s="4">
        <f t="shared" si="34"/>
        <v>0</v>
      </c>
      <c r="BH79" s="4">
        <f t="shared" si="34"/>
        <v>0</v>
      </c>
      <c r="BI79" s="4">
        <f t="shared" si="34"/>
        <v>0</v>
      </c>
      <c r="BJ79" s="4">
        <f t="shared" si="34"/>
        <v>0</v>
      </c>
      <c r="BK79" s="4">
        <f t="shared" si="34"/>
        <v>0</v>
      </c>
      <c r="BL79" s="4">
        <f t="shared" si="34"/>
        <v>0</v>
      </c>
      <c r="BM79" s="4">
        <f t="shared" si="34"/>
        <v>0</v>
      </c>
      <c r="BN79" s="4">
        <f t="shared" si="34"/>
        <v>0</v>
      </c>
      <c r="BO79" s="4">
        <f t="shared" si="34"/>
        <v>0</v>
      </c>
      <c r="BP79" s="4">
        <f t="shared" si="34"/>
        <v>0</v>
      </c>
      <c r="BQ79" s="4">
        <f t="shared" si="34"/>
        <v>0</v>
      </c>
      <c r="BR79" s="4">
        <f t="shared" si="34"/>
        <v>0</v>
      </c>
      <c r="BS79" s="4">
        <f t="shared" si="34"/>
        <v>0</v>
      </c>
      <c r="BT79" s="4">
        <f t="shared" si="34"/>
        <v>0</v>
      </c>
      <c r="BU79" s="4">
        <f t="shared" si="34"/>
        <v>0</v>
      </c>
      <c r="BV79" s="4">
        <f t="shared" ref="BV79:CA79" si="35" xml:space="preserve"> BV77 * BV78</f>
        <v>0</v>
      </c>
      <c r="BW79" s="4">
        <f t="shared" si="35"/>
        <v>0</v>
      </c>
      <c r="BX79" s="4">
        <f t="shared" si="35"/>
        <v>0</v>
      </c>
      <c r="BY79" s="4">
        <f t="shared" si="35"/>
        <v>0</v>
      </c>
      <c r="BZ79" s="4">
        <f t="shared" si="35"/>
        <v>0</v>
      </c>
      <c r="CA79" s="4">
        <f t="shared" si="35"/>
        <v>0</v>
      </c>
    </row>
    <row r="80" spans="1:79">
      <c r="E80" s="4" t="s">
        <v>431</v>
      </c>
      <c r="F80" s="9">
        <f xml:space="preserve"> SUM( J79:CA79 )</f>
        <v>580.37682219028443</v>
      </c>
      <c r="G80" s="4" t="s">
        <v>560</v>
      </c>
    </row>
    <row r="83" spans="1:79">
      <c r="A83" s="9" t="s">
        <v>259</v>
      </c>
    </row>
    <row r="85" spans="1:79">
      <c r="E85" s="279" t="str">
        <f xml:space="preserve"> E$62</f>
        <v>Post-tax, project NPV</v>
      </c>
      <c r="F85" s="279">
        <f xml:space="preserve"> F$62</f>
        <v>305.36336864536111</v>
      </c>
      <c r="G85" s="279" t="str">
        <f xml:space="preserve"> G$62</f>
        <v>£ MM</v>
      </c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</row>
    <row r="86" spans="1:79">
      <c r="E86" s="279" t="str">
        <f xml:space="preserve"> E$74</f>
        <v>PV of capital expenditure</v>
      </c>
      <c r="F86" s="279">
        <f xml:space="preserve"> F$74</f>
        <v>279.03049370620158</v>
      </c>
      <c r="G86" s="279" t="str">
        <f xml:space="preserve"> G$74</f>
        <v>£ MM</v>
      </c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279"/>
      <c r="AR86" s="279"/>
      <c r="AS86" s="279"/>
      <c r="AT86" s="279"/>
      <c r="AU86" s="279"/>
      <c r="AV86" s="279"/>
      <c r="AW86" s="279"/>
      <c r="AX86" s="279"/>
      <c r="AY86" s="279"/>
      <c r="AZ86" s="279"/>
      <c r="BA86" s="279"/>
      <c r="BB86" s="279"/>
      <c r="BC86" s="279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</row>
    <row r="87" spans="1:79" s="565" customFormat="1">
      <c r="A87" s="233"/>
      <c r="B87" s="233"/>
      <c r="C87" s="234"/>
      <c r="D87" s="594"/>
      <c r="E87" s="565" t="s">
        <v>261</v>
      </c>
      <c r="F87" s="595">
        <f xml:space="preserve"> IF(F86 &gt; 0, (F85 + F86) / F86, 0)</f>
        <v>2.0943727496926772</v>
      </c>
      <c r="G87" s="565" t="s">
        <v>260</v>
      </c>
    </row>
    <row r="90" spans="1:79">
      <c r="A90" s="9" t="s">
        <v>292</v>
      </c>
    </row>
    <row r="92" spans="1:79">
      <c r="B92" s="1" t="s">
        <v>297</v>
      </c>
    </row>
    <row r="93" spans="1:79">
      <c r="E93" s="338" t="str">
        <f xml:space="preserve"> FinStat!E$39</f>
        <v>Post-tax, pre-financing cash flows</v>
      </c>
      <c r="F93" s="338">
        <f xml:space="preserve"> FinStat!F$39</f>
        <v>0</v>
      </c>
      <c r="G93" s="338" t="str">
        <f xml:space="preserve"> FinStat!G$39</f>
        <v>£ MM</v>
      </c>
      <c r="H93" s="338">
        <f xml:space="preserve"> FinStat!H$39</f>
        <v>2281.7317842941661</v>
      </c>
      <c r="I93" s="338">
        <f xml:space="preserve"> FinStat!I$39</f>
        <v>0</v>
      </c>
      <c r="J93" s="338">
        <f xml:space="preserve"> FinStat!J$39</f>
        <v>0</v>
      </c>
      <c r="K93" s="338">
        <f xml:space="preserve"> FinStat!K$39</f>
        <v>0</v>
      </c>
      <c r="L93" s="338">
        <f xml:space="preserve"> FinStat!L$39</f>
        <v>0</v>
      </c>
      <c r="M93" s="338">
        <f xml:space="preserve"> FinStat!M$39</f>
        <v>0</v>
      </c>
      <c r="N93" s="338">
        <f xml:space="preserve"> FinStat!N$39</f>
        <v>0</v>
      </c>
      <c r="O93" s="338">
        <f xml:space="preserve"> FinStat!O$39</f>
        <v>-173.51598719186759</v>
      </c>
      <c r="P93" s="338">
        <f xml:space="preserve"> FinStat!P$39</f>
        <v>-173.87742307073282</v>
      </c>
      <c r="Q93" s="338">
        <f xml:space="preserve"> FinStat!Q$39</f>
        <v>-173.87742307073285</v>
      </c>
      <c r="R93" s="338">
        <f xml:space="preserve"> FinStat!R$39</f>
        <v>147.22187544007778</v>
      </c>
      <c r="S93" s="338">
        <f xml:space="preserve"> FinStat!S$39</f>
        <v>145.83458758442299</v>
      </c>
      <c r="T93" s="338">
        <f xml:space="preserve"> FinStat!T$39</f>
        <v>144.96174775028538</v>
      </c>
      <c r="U93" s="338">
        <f xml:space="preserve"> FinStat!U$39</f>
        <v>143.34723210228015</v>
      </c>
      <c r="V93" s="338">
        <f xml:space="preserve"> FinStat!V$39</f>
        <v>142.22834659870873</v>
      </c>
      <c r="W93" s="338">
        <f xml:space="preserve"> FinStat!W$39</f>
        <v>141.18166231826228</v>
      </c>
      <c r="X93" s="338">
        <f xml:space="preserve"> FinStat!X$39</f>
        <v>140.61101640567716</v>
      </c>
      <c r="Y93" s="338">
        <f xml:space="preserve"> FinStat!Y$39</f>
        <v>139.27673894972568</v>
      </c>
      <c r="Z93" s="338">
        <f xml:space="preserve"> FinStat!Z$39</f>
        <v>138.80302672480258</v>
      </c>
      <c r="AA93" s="338">
        <f xml:space="preserve"> FinStat!AA$39</f>
        <v>138.37668572237175</v>
      </c>
      <c r="AB93" s="338">
        <f xml:space="preserve"> FinStat!AB$39</f>
        <v>138.40294876319905</v>
      </c>
      <c r="AC93" s="338">
        <f xml:space="preserve"> FinStat!AC$39</f>
        <v>137.64764260821505</v>
      </c>
      <c r="AD93" s="338">
        <f xml:space="preserve"> FinStat!AD$39</f>
        <v>137.336840017443</v>
      </c>
      <c r="AE93" s="338">
        <f xml:space="preserve"> FinStat!AE$39</f>
        <v>137.05711768574815</v>
      </c>
      <c r="AF93" s="338">
        <f xml:space="preserve"> FinStat!AF$39</f>
        <v>137.2153375302378</v>
      </c>
      <c r="AG93" s="338">
        <f xml:space="preserve"> FinStat!AG$39</f>
        <v>136.57879249854994</v>
      </c>
      <c r="AH93" s="338">
        <f xml:space="preserve"> FinStat!AH$39</f>
        <v>136.37487491874438</v>
      </c>
      <c r="AI93" s="338">
        <f xml:space="preserve"> FinStat!AI$39</f>
        <v>136.1913490969194</v>
      </c>
      <c r="AJ93" s="338">
        <f xml:space="preserve"> FinStat!AJ$39</f>
        <v>136.43614580029194</v>
      </c>
      <c r="AK93" s="338">
        <f xml:space="preserve"> FinStat!AK$39</f>
        <v>147.91864911153658</v>
      </c>
      <c r="AL93" s="338">
        <f xml:space="preserve"> FinStat!AL$39</f>
        <v>0</v>
      </c>
      <c r="AM93" s="338">
        <f xml:space="preserve"> FinStat!AM$39</f>
        <v>0</v>
      </c>
      <c r="AN93" s="338">
        <f xml:space="preserve"> FinStat!AN$39</f>
        <v>0</v>
      </c>
      <c r="AO93" s="338">
        <f xml:space="preserve"> FinStat!AO$39</f>
        <v>0</v>
      </c>
      <c r="AP93" s="338">
        <f xml:space="preserve"> FinStat!AP$39</f>
        <v>0</v>
      </c>
      <c r="AQ93" s="338">
        <f xml:space="preserve"> FinStat!AQ$39</f>
        <v>0</v>
      </c>
      <c r="AR93" s="338">
        <f xml:space="preserve"> FinStat!AR$39</f>
        <v>0</v>
      </c>
      <c r="AS93" s="338">
        <f xml:space="preserve"> FinStat!AS$39</f>
        <v>0</v>
      </c>
      <c r="AT93" s="338">
        <f xml:space="preserve"> FinStat!AT$39</f>
        <v>0</v>
      </c>
      <c r="AU93" s="338">
        <f xml:space="preserve"> FinStat!AU$39</f>
        <v>0</v>
      </c>
      <c r="AV93" s="338">
        <f xml:space="preserve"> FinStat!AV$39</f>
        <v>0</v>
      </c>
      <c r="AW93" s="338">
        <f xml:space="preserve"> FinStat!AW$39</f>
        <v>0</v>
      </c>
      <c r="AX93" s="338">
        <f xml:space="preserve"> FinStat!AX$39</f>
        <v>0</v>
      </c>
      <c r="AY93" s="338">
        <f xml:space="preserve"> FinStat!AY$39</f>
        <v>0</v>
      </c>
      <c r="AZ93" s="338">
        <f xml:space="preserve"> FinStat!AZ$39</f>
        <v>0</v>
      </c>
      <c r="BA93" s="338">
        <f xml:space="preserve"> FinStat!BA$39</f>
        <v>0</v>
      </c>
      <c r="BB93" s="338">
        <f xml:space="preserve"> FinStat!BB$39</f>
        <v>0</v>
      </c>
      <c r="BC93" s="338">
        <f xml:space="preserve"> FinStat!BC$39</f>
        <v>0</v>
      </c>
      <c r="BD93" s="338">
        <f xml:space="preserve"> FinStat!BD$39</f>
        <v>0</v>
      </c>
      <c r="BE93" s="338">
        <f xml:space="preserve"> FinStat!BE$39</f>
        <v>0</v>
      </c>
      <c r="BF93" s="338">
        <f xml:space="preserve"> FinStat!BF$39</f>
        <v>0</v>
      </c>
      <c r="BG93" s="338">
        <f xml:space="preserve"> FinStat!BG$39</f>
        <v>0</v>
      </c>
      <c r="BH93" s="338">
        <f xml:space="preserve"> FinStat!BH$39</f>
        <v>0</v>
      </c>
      <c r="BI93" s="338">
        <f xml:space="preserve"> FinStat!BI$39</f>
        <v>0</v>
      </c>
      <c r="BJ93" s="338">
        <f xml:space="preserve"> FinStat!BJ$39</f>
        <v>0</v>
      </c>
      <c r="BK93" s="338">
        <f xml:space="preserve"> FinStat!BK$39</f>
        <v>0</v>
      </c>
      <c r="BL93" s="338">
        <f xml:space="preserve"> FinStat!BL$39</f>
        <v>0</v>
      </c>
      <c r="BM93" s="338">
        <f xml:space="preserve"> FinStat!BM$39</f>
        <v>0</v>
      </c>
      <c r="BN93" s="338">
        <f xml:space="preserve"> FinStat!BN$39</f>
        <v>0</v>
      </c>
      <c r="BO93" s="338">
        <f xml:space="preserve"> FinStat!BO$39</f>
        <v>0</v>
      </c>
      <c r="BP93" s="338">
        <f xml:space="preserve"> FinStat!BP$39</f>
        <v>0</v>
      </c>
      <c r="BQ93" s="338">
        <f xml:space="preserve"> FinStat!BQ$39</f>
        <v>0</v>
      </c>
      <c r="BR93" s="338">
        <f xml:space="preserve"> FinStat!BR$39</f>
        <v>0</v>
      </c>
      <c r="BS93" s="338">
        <f xml:space="preserve"> FinStat!BS$39</f>
        <v>0</v>
      </c>
      <c r="BT93" s="338">
        <f xml:space="preserve"> FinStat!BT$39</f>
        <v>0</v>
      </c>
      <c r="BU93" s="338">
        <f xml:space="preserve"> FinStat!BU$39</f>
        <v>0</v>
      </c>
      <c r="BV93" s="338">
        <f xml:space="preserve"> FinStat!BV$39</f>
        <v>0</v>
      </c>
      <c r="BW93" s="338">
        <f xml:space="preserve"> FinStat!BW$39</f>
        <v>0</v>
      </c>
      <c r="BX93" s="338">
        <f xml:space="preserve"> FinStat!BX$39</f>
        <v>0</v>
      </c>
      <c r="BY93" s="338">
        <f xml:space="preserve"> FinStat!BY$39</f>
        <v>0</v>
      </c>
      <c r="BZ93" s="338">
        <f xml:space="preserve"> FinStat!BZ$39</f>
        <v>0</v>
      </c>
      <c r="CA93" s="338">
        <f xml:space="preserve"> FinStat!CA$39</f>
        <v>0</v>
      </c>
    </row>
    <row r="94" spans="1:79" s="25" customFormat="1">
      <c r="A94" s="9"/>
      <c r="B94" s="1"/>
      <c r="C94" s="51"/>
      <c r="D94" s="24"/>
      <c r="E94" s="279" t="s">
        <v>295</v>
      </c>
      <c r="F94" s="279"/>
      <c r="G94" s="279" t="s">
        <v>560</v>
      </c>
      <c r="H94" s="279"/>
      <c r="I94" s="462"/>
      <c r="J94" s="279">
        <f xml:space="preserve"> J93 + I94</f>
        <v>0</v>
      </c>
      <c r="K94" s="279">
        <f t="shared" ref="K94:BV94" si="36" xml:space="preserve"> K93 + J94</f>
        <v>0</v>
      </c>
      <c r="L94" s="279">
        <f t="shared" si="36"/>
        <v>0</v>
      </c>
      <c r="M94" s="279">
        <f t="shared" si="36"/>
        <v>0</v>
      </c>
      <c r="N94" s="279">
        <f t="shared" si="36"/>
        <v>0</v>
      </c>
      <c r="O94" s="279">
        <f t="shared" si="36"/>
        <v>-173.51598719186759</v>
      </c>
      <c r="P94" s="279">
        <f t="shared" si="36"/>
        <v>-347.39341026260041</v>
      </c>
      <c r="Q94" s="279">
        <f t="shared" si="36"/>
        <v>-521.27083333333326</v>
      </c>
      <c r="R94" s="279">
        <f t="shared" si="36"/>
        <v>-374.04895789325548</v>
      </c>
      <c r="S94" s="279">
        <f t="shared" si="36"/>
        <v>-228.21437030883249</v>
      </c>
      <c r="T94" s="279">
        <f t="shared" si="36"/>
        <v>-83.252622558547102</v>
      </c>
      <c r="U94" s="279">
        <f t="shared" si="36"/>
        <v>60.094609543733043</v>
      </c>
      <c r="V94" s="279">
        <f t="shared" si="36"/>
        <v>202.32295614244177</v>
      </c>
      <c r="W94" s="279">
        <f t="shared" si="36"/>
        <v>343.50461846070402</v>
      </c>
      <c r="X94" s="279">
        <f t="shared" si="36"/>
        <v>484.11563486638119</v>
      </c>
      <c r="Y94" s="279">
        <f t="shared" si="36"/>
        <v>623.3923738161069</v>
      </c>
      <c r="Z94" s="279">
        <f t="shared" si="36"/>
        <v>762.19540054090953</v>
      </c>
      <c r="AA94" s="279">
        <f t="shared" si="36"/>
        <v>900.57208626328134</v>
      </c>
      <c r="AB94" s="279">
        <f t="shared" si="36"/>
        <v>1038.9750350264803</v>
      </c>
      <c r="AC94" s="279">
        <f t="shared" si="36"/>
        <v>1176.6226776346953</v>
      </c>
      <c r="AD94" s="279">
        <f t="shared" si="36"/>
        <v>1313.9595176521382</v>
      </c>
      <c r="AE94" s="279">
        <f t="shared" si="36"/>
        <v>1451.0166353378863</v>
      </c>
      <c r="AF94" s="279">
        <f t="shared" si="36"/>
        <v>1588.2319728681241</v>
      </c>
      <c r="AG94" s="279">
        <f t="shared" si="36"/>
        <v>1724.8107653666741</v>
      </c>
      <c r="AH94" s="279">
        <f t="shared" si="36"/>
        <v>1861.1856402854185</v>
      </c>
      <c r="AI94" s="279">
        <f t="shared" si="36"/>
        <v>1997.3769893823378</v>
      </c>
      <c r="AJ94" s="279">
        <f t="shared" si="36"/>
        <v>2133.8131351826296</v>
      </c>
      <c r="AK94" s="279">
        <f t="shared" si="36"/>
        <v>2281.7317842941661</v>
      </c>
      <c r="AL94" s="279">
        <f t="shared" si="36"/>
        <v>2281.7317842941661</v>
      </c>
      <c r="AM94" s="279">
        <f t="shared" si="36"/>
        <v>2281.7317842941661</v>
      </c>
      <c r="AN94" s="279">
        <f t="shared" si="36"/>
        <v>2281.7317842941661</v>
      </c>
      <c r="AO94" s="279">
        <f t="shared" si="36"/>
        <v>2281.7317842941661</v>
      </c>
      <c r="AP94" s="279">
        <f t="shared" si="36"/>
        <v>2281.7317842941661</v>
      </c>
      <c r="AQ94" s="279">
        <f t="shared" si="36"/>
        <v>2281.7317842941661</v>
      </c>
      <c r="AR94" s="279">
        <f t="shared" si="36"/>
        <v>2281.7317842941661</v>
      </c>
      <c r="AS94" s="279">
        <f t="shared" si="36"/>
        <v>2281.7317842941661</v>
      </c>
      <c r="AT94" s="279">
        <f t="shared" si="36"/>
        <v>2281.7317842941661</v>
      </c>
      <c r="AU94" s="279">
        <f t="shared" si="36"/>
        <v>2281.7317842941661</v>
      </c>
      <c r="AV94" s="279">
        <f t="shared" si="36"/>
        <v>2281.7317842941661</v>
      </c>
      <c r="AW94" s="279">
        <f t="shared" si="36"/>
        <v>2281.7317842941661</v>
      </c>
      <c r="AX94" s="279">
        <f t="shared" si="36"/>
        <v>2281.7317842941661</v>
      </c>
      <c r="AY94" s="279">
        <f t="shared" si="36"/>
        <v>2281.7317842941661</v>
      </c>
      <c r="AZ94" s="279">
        <f t="shared" si="36"/>
        <v>2281.7317842941661</v>
      </c>
      <c r="BA94" s="279">
        <f t="shared" si="36"/>
        <v>2281.7317842941661</v>
      </c>
      <c r="BB94" s="279">
        <f t="shared" si="36"/>
        <v>2281.7317842941661</v>
      </c>
      <c r="BC94" s="279">
        <f t="shared" si="36"/>
        <v>2281.7317842941661</v>
      </c>
      <c r="BD94" s="279">
        <f t="shared" si="36"/>
        <v>2281.7317842941661</v>
      </c>
      <c r="BE94" s="279">
        <f t="shared" si="36"/>
        <v>2281.7317842941661</v>
      </c>
      <c r="BF94" s="279">
        <f t="shared" si="36"/>
        <v>2281.7317842941661</v>
      </c>
      <c r="BG94" s="279">
        <f t="shared" si="36"/>
        <v>2281.7317842941661</v>
      </c>
      <c r="BH94" s="279">
        <f t="shared" si="36"/>
        <v>2281.7317842941661</v>
      </c>
      <c r="BI94" s="279">
        <f t="shared" si="36"/>
        <v>2281.7317842941661</v>
      </c>
      <c r="BJ94" s="279">
        <f t="shared" si="36"/>
        <v>2281.7317842941661</v>
      </c>
      <c r="BK94" s="279">
        <f t="shared" si="36"/>
        <v>2281.7317842941661</v>
      </c>
      <c r="BL94" s="279">
        <f t="shared" si="36"/>
        <v>2281.7317842941661</v>
      </c>
      <c r="BM94" s="279">
        <f t="shared" si="36"/>
        <v>2281.7317842941661</v>
      </c>
      <c r="BN94" s="279">
        <f t="shared" si="36"/>
        <v>2281.7317842941661</v>
      </c>
      <c r="BO94" s="279">
        <f t="shared" si="36"/>
        <v>2281.7317842941661</v>
      </c>
      <c r="BP94" s="279">
        <f t="shared" si="36"/>
        <v>2281.7317842941661</v>
      </c>
      <c r="BQ94" s="279">
        <f t="shared" si="36"/>
        <v>2281.7317842941661</v>
      </c>
      <c r="BR94" s="279">
        <f t="shared" si="36"/>
        <v>2281.7317842941661</v>
      </c>
      <c r="BS94" s="279">
        <f t="shared" si="36"/>
        <v>2281.7317842941661</v>
      </c>
      <c r="BT94" s="279">
        <f t="shared" si="36"/>
        <v>2281.7317842941661</v>
      </c>
      <c r="BU94" s="279">
        <f t="shared" si="36"/>
        <v>2281.7317842941661</v>
      </c>
      <c r="BV94" s="279">
        <f t="shared" si="36"/>
        <v>2281.7317842941661</v>
      </c>
      <c r="BW94" s="279">
        <f xml:space="preserve"> BW93 + BV94</f>
        <v>2281.7317842941661</v>
      </c>
      <c r="BX94" s="279">
        <f xml:space="preserve"> BX93 + BW94</f>
        <v>2281.7317842941661</v>
      </c>
      <c r="BY94" s="279">
        <f xml:space="preserve"> BY93 + BX94</f>
        <v>2281.7317842941661</v>
      </c>
      <c r="BZ94" s="279">
        <f xml:space="preserve"> BZ93 + BY94</f>
        <v>2281.7317842941661</v>
      </c>
      <c r="CA94" s="279">
        <f xml:space="preserve"> CA93 + BZ94</f>
        <v>2281.7317842941661</v>
      </c>
    </row>
    <row r="95" spans="1:79" s="18" customFormat="1">
      <c r="A95" s="1"/>
      <c r="B95" s="1"/>
      <c r="C95" s="51"/>
      <c r="D95" s="52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S95" s="386"/>
      <c r="T95" s="386"/>
      <c r="U95" s="386"/>
      <c r="V95" s="386"/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6"/>
      <c r="AH95" s="386"/>
      <c r="AI95" s="386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86"/>
      <c r="BL95" s="386"/>
      <c r="BM95" s="386"/>
      <c r="BN95" s="386"/>
      <c r="BO95" s="386"/>
      <c r="BP95" s="386"/>
      <c r="BQ95" s="386"/>
      <c r="BR95" s="386"/>
      <c r="BS95" s="386"/>
      <c r="BT95" s="386"/>
      <c r="BU95" s="386"/>
      <c r="BV95" s="386"/>
      <c r="BW95" s="386"/>
      <c r="BX95" s="386"/>
      <c r="BY95" s="386"/>
      <c r="BZ95" s="386"/>
      <c r="CA95" s="386"/>
    </row>
    <row r="96" spans="1:79" s="18" customFormat="1">
      <c r="A96" s="1"/>
      <c r="B96" s="1"/>
      <c r="C96" s="51"/>
      <c r="D96" s="52"/>
      <c r="E96" s="386" t="str">
        <f xml:space="preserve"> E$94</f>
        <v>Cum. Post-tax, pre-financing cash flows</v>
      </c>
      <c r="F96" s="386">
        <f t="shared" ref="F96:BQ96" si="37" xml:space="preserve"> F$94</f>
        <v>0</v>
      </c>
      <c r="G96" s="386" t="str">
        <f t="shared" si="37"/>
        <v>£ MM</v>
      </c>
      <c r="H96" s="386">
        <f t="shared" si="37"/>
        <v>0</v>
      </c>
      <c r="I96" s="386">
        <f t="shared" si="37"/>
        <v>0</v>
      </c>
      <c r="J96" s="386">
        <f t="shared" si="37"/>
        <v>0</v>
      </c>
      <c r="K96" s="386">
        <f t="shared" si="37"/>
        <v>0</v>
      </c>
      <c r="L96" s="386">
        <f t="shared" si="37"/>
        <v>0</v>
      </c>
      <c r="M96" s="386">
        <f t="shared" si="37"/>
        <v>0</v>
      </c>
      <c r="N96" s="386">
        <f t="shared" si="37"/>
        <v>0</v>
      </c>
      <c r="O96" s="386">
        <f t="shared" si="37"/>
        <v>-173.51598719186759</v>
      </c>
      <c r="P96" s="386">
        <f t="shared" si="37"/>
        <v>-347.39341026260041</v>
      </c>
      <c r="Q96" s="386">
        <f t="shared" si="37"/>
        <v>-521.27083333333326</v>
      </c>
      <c r="R96" s="386">
        <f t="shared" si="37"/>
        <v>-374.04895789325548</v>
      </c>
      <c r="S96" s="386">
        <f t="shared" si="37"/>
        <v>-228.21437030883249</v>
      </c>
      <c r="T96" s="386">
        <f t="shared" si="37"/>
        <v>-83.252622558547102</v>
      </c>
      <c r="U96" s="386">
        <f t="shared" si="37"/>
        <v>60.094609543733043</v>
      </c>
      <c r="V96" s="386">
        <f t="shared" si="37"/>
        <v>202.32295614244177</v>
      </c>
      <c r="W96" s="386">
        <f t="shared" si="37"/>
        <v>343.50461846070402</v>
      </c>
      <c r="X96" s="386">
        <f t="shared" si="37"/>
        <v>484.11563486638119</v>
      </c>
      <c r="Y96" s="386">
        <f t="shared" si="37"/>
        <v>623.3923738161069</v>
      </c>
      <c r="Z96" s="386">
        <f t="shared" si="37"/>
        <v>762.19540054090953</v>
      </c>
      <c r="AA96" s="386">
        <f t="shared" si="37"/>
        <v>900.57208626328134</v>
      </c>
      <c r="AB96" s="386">
        <f t="shared" si="37"/>
        <v>1038.9750350264803</v>
      </c>
      <c r="AC96" s="386">
        <f t="shared" si="37"/>
        <v>1176.6226776346953</v>
      </c>
      <c r="AD96" s="386">
        <f t="shared" si="37"/>
        <v>1313.9595176521382</v>
      </c>
      <c r="AE96" s="386">
        <f t="shared" si="37"/>
        <v>1451.0166353378863</v>
      </c>
      <c r="AF96" s="386">
        <f t="shared" si="37"/>
        <v>1588.2319728681241</v>
      </c>
      <c r="AG96" s="386">
        <f t="shared" si="37"/>
        <v>1724.8107653666741</v>
      </c>
      <c r="AH96" s="386">
        <f t="shared" si="37"/>
        <v>1861.1856402854185</v>
      </c>
      <c r="AI96" s="386">
        <f t="shared" si="37"/>
        <v>1997.3769893823378</v>
      </c>
      <c r="AJ96" s="386">
        <f t="shared" si="37"/>
        <v>2133.8131351826296</v>
      </c>
      <c r="AK96" s="386">
        <f t="shared" si="37"/>
        <v>2281.7317842941661</v>
      </c>
      <c r="AL96" s="386">
        <f t="shared" si="37"/>
        <v>2281.7317842941661</v>
      </c>
      <c r="AM96" s="386">
        <f t="shared" si="37"/>
        <v>2281.7317842941661</v>
      </c>
      <c r="AN96" s="386">
        <f t="shared" si="37"/>
        <v>2281.7317842941661</v>
      </c>
      <c r="AO96" s="386">
        <f t="shared" si="37"/>
        <v>2281.7317842941661</v>
      </c>
      <c r="AP96" s="386">
        <f t="shared" si="37"/>
        <v>2281.7317842941661</v>
      </c>
      <c r="AQ96" s="386">
        <f t="shared" si="37"/>
        <v>2281.7317842941661</v>
      </c>
      <c r="AR96" s="386">
        <f t="shared" si="37"/>
        <v>2281.7317842941661</v>
      </c>
      <c r="AS96" s="386">
        <f t="shared" si="37"/>
        <v>2281.7317842941661</v>
      </c>
      <c r="AT96" s="386">
        <f t="shared" si="37"/>
        <v>2281.7317842941661</v>
      </c>
      <c r="AU96" s="386">
        <f t="shared" si="37"/>
        <v>2281.7317842941661</v>
      </c>
      <c r="AV96" s="386">
        <f t="shared" si="37"/>
        <v>2281.7317842941661</v>
      </c>
      <c r="AW96" s="386">
        <f t="shared" si="37"/>
        <v>2281.7317842941661</v>
      </c>
      <c r="AX96" s="386">
        <f t="shared" si="37"/>
        <v>2281.7317842941661</v>
      </c>
      <c r="AY96" s="386">
        <f t="shared" si="37"/>
        <v>2281.7317842941661</v>
      </c>
      <c r="AZ96" s="386">
        <f t="shared" si="37"/>
        <v>2281.7317842941661</v>
      </c>
      <c r="BA96" s="386">
        <f t="shared" si="37"/>
        <v>2281.7317842941661</v>
      </c>
      <c r="BB96" s="386">
        <f t="shared" si="37"/>
        <v>2281.7317842941661</v>
      </c>
      <c r="BC96" s="386">
        <f t="shared" si="37"/>
        <v>2281.7317842941661</v>
      </c>
      <c r="BD96" s="386">
        <f t="shared" si="37"/>
        <v>2281.7317842941661</v>
      </c>
      <c r="BE96" s="386">
        <f t="shared" si="37"/>
        <v>2281.7317842941661</v>
      </c>
      <c r="BF96" s="386">
        <f t="shared" si="37"/>
        <v>2281.7317842941661</v>
      </c>
      <c r="BG96" s="386">
        <f t="shared" si="37"/>
        <v>2281.7317842941661</v>
      </c>
      <c r="BH96" s="386">
        <f t="shared" si="37"/>
        <v>2281.7317842941661</v>
      </c>
      <c r="BI96" s="386">
        <f t="shared" si="37"/>
        <v>2281.7317842941661</v>
      </c>
      <c r="BJ96" s="386">
        <f t="shared" si="37"/>
        <v>2281.7317842941661</v>
      </c>
      <c r="BK96" s="386">
        <f t="shared" si="37"/>
        <v>2281.7317842941661</v>
      </c>
      <c r="BL96" s="386">
        <f t="shared" si="37"/>
        <v>2281.7317842941661</v>
      </c>
      <c r="BM96" s="386">
        <f t="shared" si="37"/>
        <v>2281.7317842941661</v>
      </c>
      <c r="BN96" s="386">
        <f t="shared" si="37"/>
        <v>2281.7317842941661</v>
      </c>
      <c r="BO96" s="386">
        <f t="shared" si="37"/>
        <v>2281.7317842941661</v>
      </c>
      <c r="BP96" s="386">
        <f t="shared" si="37"/>
        <v>2281.7317842941661</v>
      </c>
      <c r="BQ96" s="386">
        <f t="shared" si="37"/>
        <v>2281.7317842941661</v>
      </c>
      <c r="BR96" s="386">
        <f t="shared" ref="BR96:CA96" si="38" xml:space="preserve"> BR$94</f>
        <v>2281.7317842941661</v>
      </c>
      <c r="BS96" s="386">
        <f t="shared" si="38"/>
        <v>2281.7317842941661</v>
      </c>
      <c r="BT96" s="386">
        <f t="shared" si="38"/>
        <v>2281.7317842941661</v>
      </c>
      <c r="BU96" s="386">
        <f t="shared" si="38"/>
        <v>2281.7317842941661</v>
      </c>
      <c r="BV96" s="386">
        <f t="shared" si="38"/>
        <v>2281.7317842941661</v>
      </c>
      <c r="BW96" s="386">
        <f t="shared" si="38"/>
        <v>2281.7317842941661</v>
      </c>
      <c r="BX96" s="386">
        <f t="shared" si="38"/>
        <v>2281.7317842941661</v>
      </c>
      <c r="BY96" s="386">
        <f t="shared" si="38"/>
        <v>2281.7317842941661</v>
      </c>
      <c r="BZ96" s="386">
        <f t="shared" si="38"/>
        <v>2281.7317842941661</v>
      </c>
      <c r="CA96" s="386">
        <f t="shared" si="38"/>
        <v>2281.7317842941661</v>
      </c>
    </row>
    <row r="97" spans="1:79" s="18" customFormat="1">
      <c r="A97" s="1"/>
      <c r="B97" s="1"/>
      <c r="C97" s="51"/>
      <c r="D97" s="52"/>
      <c r="E97" s="386" t="s">
        <v>294</v>
      </c>
      <c r="F97" s="386"/>
      <c r="G97" s="386" t="s">
        <v>3</v>
      </c>
      <c r="H97" s="386">
        <f xml:space="preserve"> SUM(J97:CA97)</f>
        <v>1</v>
      </c>
      <c r="I97" s="386"/>
      <c r="J97" s="386">
        <f xml:space="preserve"> IF( AND( I96 &lt; 0, J96 &gt;= 0 ), 1, 0 )</f>
        <v>0</v>
      </c>
      <c r="K97" s="386">
        <f t="shared" ref="K97:BV97" si="39" xml:space="preserve"> IF( AND( J96 &lt; 0, K96 &gt;= 0 ), 1, 0 )</f>
        <v>0</v>
      </c>
      <c r="L97" s="386">
        <f t="shared" si="39"/>
        <v>0</v>
      </c>
      <c r="M97" s="386">
        <f t="shared" si="39"/>
        <v>0</v>
      </c>
      <c r="N97" s="386">
        <f t="shared" si="39"/>
        <v>0</v>
      </c>
      <c r="O97" s="386">
        <f t="shared" si="39"/>
        <v>0</v>
      </c>
      <c r="P97" s="386">
        <f t="shared" si="39"/>
        <v>0</v>
      </c>
      <c r="Q97" s="386">
        <f t="shared" si="39"/>
        <v>0</v>
      </c>
      <c r="R97" s="386">
        <f t="shared" si="39"/>
        <v>0</v>
      </c>
      <c r="S97" s="386">
        <f t="shared" si="39"/>
        <v>0</v>
      </c>
      <c r="T97" s="386">
        <f t="shared" si="39"/>
        <v>0</v>
      </c>
      <c r="U97" s="386">
        <f t="shared" si="39"/>
        <v>1</v>
      </c>
      <c r="V97" s="386">
        <f t="shared" si="39"/>
        <v>0</v>
      </c>
      <c r="W97" s="386">
        <f t="shared" si="39"/>
        <v>0</v>
      </c>
      <c r="X97" s="386">
        <f t="shared" si="39"/>
        <v>0</v>
      </c>
      <c r="Y97" s="386">
        <f t="shared" si="39"/>
        <v>0</v>
      </c>
      <c r="Z97" s="386">
        <f t="shared" si="39"/>
        <v>0</v>
      </c>
      <c r="AA97" s="386">
        <f t="shared" si="39"/>
        <v>0</v>
      </c>
      <c r="AB97" s="386">
        <f t="shared" si="39"/>
        <v>0</v>
      </c>
      <c r="AC97" s="386">
        <f t="shared" si="39"/>
        <v>0</v>
      </c>
      <c r="AD97" s="386">
        <f t="shared" si="39"/>
        <v>0</v>
      </c>
      <c r="AE97" s="386">
        <f t="shared" si="39"/>
        <v>0</v>
      </c>
      <c r="AF97" s="386">
        <f t="shared" si="39"/>
        <v>0</v>
      </c>
      <c r="AG97" s="386">
        <f t="shared" si="39"/>
        <v>0</v>
      </c>
      <c r="AH97" s="386">
        <f t="shared" si="39"/>
        <v>0</v>
      </c>
      <c r="AI97" s="386">
        <f t="shared" si="39"/>
        <v>0</v>
      </c>
      <c r="AJ97" s="386">
        <f t="shared" si="39"/>
        <v>0</v>
      </c>
      <c r="AK97" s="386">
        <f t="shared" si="39"/>
        <v>0</v>
      </c>
      <c r="AL97" s="386">
        <f t="shared" si="39"/>
        <v>0</v>
      </c>
      <c r="AM97" s="386">
        <f t="shared" si="39"/>
        <v>0</v>
      </c>
      <c r="AN97" s="386">
        <f t="shared" si="39"/>
        <v>0</v>
      </c>
      <c r="AO97" s="386">
        <f t="shared" si="39"/>
        <v>0</v>
      </c>
      <c r="AP97" s="386">
        <f t="shared" si="39"/>
        <v>0</v>
      </c>
      <c r="AQ97" s="386">
        <f t="shared" si="39"/>
        <v>0</v>
      </c>
      <c r="AR97" s="386">
        <f t="shared" si="39"/>
        <v>0</v>
      </c>
      <c r="AS97" s="386">
        <f t="shared" si="39"/>
        <v>0</v>
      </c>
      <c r="AT97" s="386">
        <f t="shared" si="39"/>
        <v>0</v>
      </c>
      <c r="AU97" s="386">
        <f t="shared" si="39"/>
        <v>0</v>
      </c>
      <c r="AV97" s="386">
        <f t="shared" si="39"/>
        <v>0</v>
      </c>
      <c r="AW97" s="386">
        <f t="shared" si="39"/>
        <v>0</v>
      </c>
      <c r="AX97" s="386">
        <f t="shared" si="39"/>
        <v>0</v>
      </c>
      <c r="AY97" s="386">
        <f t="shared" si="39"/>
        <v>0</v>
      </c>
      <c r="AZ97" s="386">
        <f t="shared" si="39"/>
        <v>0</v>
      </c>
      <c r="BA97" s="386">
        <f t="shared" si="39"/>
        <v>0</v>
      </c>
      <c r="BB97" s="386">
        <f t="shared" si="39"/>
        <v>0</v>
      </c>
      <c r="BC97" s="386">
        <f t="shared" si="39"/>
        <v>0</v>
      </c>
      <c r="BD97" s="386">
        <f t="shared" si="39"/>
        <v>0</v>
      </c>
      <c r="BE97" s="386">
        <f t="shared" si="39"/>
        <v>0</v>
      </c>
      <c r="BF97" s="386">
        <f t="shared" si="39"/>
        <v>0</v>
      </c>
      <c r="BG97" s="386">
        <f t="shared" si="39"/>
        <v>0</v>
      </c>
      <c r="BH97" s="386">
        <f t="shared" si="39"/>
        <v>0</v>
      </c>
      <c r="BI97" s="386">
        <f t="shared" si="39"/>
        <v>0</v>
      </c>
      <c r="BJ97" s="386">
        <f t="shared" si="39"/>
        <v>0</v>
      </c>
      <c r="BK97" s="386">
        <f t="shared" si="39"/>
        <v>0</v>
      </c>
      <c r="BL97" s="386">
        <f t="shared" si="39"/>
        <v>0</v>
      </c>
      <c r="BM97" s="386">
        <f t="shared" si="39"/>
        <v>0</v>
      </c>
      <c r="BN97" s="386">
        <f t="shared" si="39"/>
        <v>0</v>
      </c>
      <c r="BO97" s="386">
        <f t="shared" si="39"/>
        <v>0</v>
      </c>
      <c r="BP97" s="386">
        <f t="shared" si="39"/>
        <v>0</v>
      </c>
      <c r="BQ97" s="386">
        <f t="shared" si="39"/>
        <v>0</v>
      </c>
      <c r="BR97" s="386">
        <f t="shared" si="39"/>
        <v>0</v>
      </c>
      <c r="BS97" s="386">
        <f t="shared" si="39"/>
        <v>0</v>
      </c>
      <c r="BT97" s="386">
        <f t="shared" si="39"/>
        <v>0</v>
      </c>
      <c r="BU97" s="386">
        <f t="shared" si="39"/>
        <v>0</v>
      </c>
      <c r="BV97" s="386">
        <f t="shared" si="39"/>
        <v>0</v>
      </c>
      <c r="BW97" s="386">
        <f xml:space="preserve"> IF( AND( BV96 &lt; 0, BW96 &gt;= 0 ), 1, 0 )</f>
        <v>0</v>
      </c>
      <c r="BX97" s="386">
        <f xml:space="preserve"> IF( AND( BW96 &lt; 0, BX96 &gt;= 0 ), 1, 0 )</f>
        <v>0</v>
      </c>
      <c r="BY97" s="386">
        <f xml:space="preserve"> IF( AND( BX96 &lt; 0, BY96 &gt;= 0 ), 1, 0 )</f>
        <v>0</v>
      </c>
      <c r="BZ97" s="386">
        <f xml:space="preserve"> IF( AND( BY96 &lt; 0, BZ96 &gt;= 0 ), 1, 0 )</f>
        <v>0</v>
      </c>
      <c r="CA97" s="386">
        <f xml:space="preserve"> IF( AND( BZ96 &lt; 0, CA96 &gt;= 0 ), 1, 0 )</f>
        <v>0</v>
      </c>
    </row>
    <row r="98" spans="1:79" s="18" customFormat="1">
      <c r="A98" s="1"/>
      <c r="B98" s="1"/>
      <c r="C98" s="51"/>
      <c r="D98" s="52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  <c r="W98" s="386"/>
      <c r="X98" s="386"/>
      <c r="Y98" s="386"/>
      <c r="Z98" s="386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386"/>
      <c r="AL98" s="386"/>
      <c r="AM98" s="386"/>
      <c r="AN98" s="386"/>
      <c r="AO98" s="386"/>
      <c r="AP98" s="386"/>
      <c r="AQ98" s="386"/>
      <c r="AR98" s="386"/>
      <c r="AS98" s="386"/>
      <c r="AT98" s="386"/>
      <c r="AU98" s="386"/>
      <c r="AV98" s="386"/>
      <c r="AW98" s="386"/>
      <c r="AX98" s="386"/>
      <c r="AY98" s="386"/>
      <c r="AZ98" s="386"/>
      <c r="BA98" s="386"/>
      <c r="BB98" s="386"/>
      <c r="BC98" s="386"/>
      <c r="BD98" s="386"/>
      <c r="BE98" s="386"/>
      <c r="BF98" s="386"/>
      <c r="BG98" s="386"/>
      <c r="BH98" s="386"/>
      <c r="BI98" s="386"/>
      <c r="BJ98" s="386"/>
      <c r="BK98" s="386"/>
      <c r="BL98" s="386"/>
      <c r="BM98" s="386"/>
      <c r="BN98" s="386"/>
      <c r="BO98" s="386"/>
      <c r="BP98" s="386"/>
      <c r="BQ98" s="386"/>
      <c r="BR98" s="386"/>
      <c r="BS98" s="386"/>
      <c r="BT98" s="386"/>
      <c r="BU98" s="386"/>
      <c r="BV98" s="386"/>
      <c r="BW98" s="386"/>
      <c r="BX98" s="386"/>
      <c r="BY98" s="386"/>
      <c r="BZ98" s="386"/>
      <c r="CA98" s="386"/>
    </row>
    <row r="99" spans="1:79" s="18" customFormat="1">
      <c r="A99" s="1"/>
      <c r="B99" s="1"/>
      <c r="C99" s="51"/>
      <c r="D99" s="52"/>
      <c r="E99" s="463" t="str">
        <f xml:space="preserve"> Time!E$23</f>
        <v>Model period ending</v>
      </c>
      <c r="F99" s="463">
        <f xml:space="preserve"> Time!F$23</f>
        <v>0</v>
      </c>
      <c r="G99" s="463" t="str">
        <f xml:space="preserve"> Time!G$23</f>
        <v>date</v>
      </c>
      <c r="H99" s="463">
        <f xml:space="preserve"> Time!H$23</f>
        <v>0</v>
      </c>
      <c r="I99" s="463">
        <f xml:space="preserve"> Time!I$23</f>
        <v>0</v>
      </c>
      <c r="J99" s="463">
        <f xml:space="preserve"> Time!J$23</f>
        <v>44926</v>
      </c>
      <c r="K99" s="463">
        <f xml:space="preserve"> Time!K$23</f>
        <v>45291</v>
      </c>
      <c r="L99" s="463">
        <f xml:space="preserve"> Time!L$23</f>
        <v>45657</v>
      </c>
      <c r="M99" s="463">
        <f xml:space="preserve"> Time!M$23</f>
        <v>46022</v>
      </c>
      <c r="N99" s="463">
        <f xml:space="preserve"> Time!N$23</f>
        <v>46387</v>
      </c>
      <c r="O99" s="463">
        <f xml:space="preserve"> Time!O$23</f>
        <v>46752</v>
      </c>
      <c r="P99" s="463">
        <f xml:space="preserve"> Time!P$23</f>
        <v>47118</v>
      </c>
      <c r="Q99" s="463">
        <f xml:space="preserve"> Time!Q$23</f>
        <v>47483</v>
      </c>
      <c r="R99" s="463">
        <f xml:space="preserve"> Time!R$23</f>
        <v>47848</v>
      </c>
      <c r="S99" s="463">
        <f xml:space="preserve"> Time!S$23</f>
        <v>48213</v>
      </c>
      <c r="T99" s="463">
        <f xml:space="preserve"> Time!T$23</f>
        <v>48579</v>
      </c>
      <c r="U99" s="463">
        <f xml:space="preserve"> Time!U$23</f>
        <v>48944</v>
      </c>
      <c r="V99" s="463">
        <f xml:space="preserve"> Time!V$23</f>
        <v>49309</v>
      </c>
      <c r="W99" s="463">
        <f xml:space="preserve"> Time!W$23</f>
        <v>49674</v>
      </c>
      <c r="X99" s="463">
        <f xml:space="preserve"> Time!X$23</f>
        <v>50040</v>
      </c>
      <c r="Y99" s="463">
        <f xml:space="preserve"> Time!Y$23</f>
        <v>50405</v>
      </c>
      <c r="Z99" s="463">
        <f xml:space="preserve"> Time!Z$23</f>
        <v>50770</v>
      </c>
      <c r="AA99" s="463">
        <f xml:space="preserve"> Time!AA$23</f>
        <v>51135</v>
      </c>
      <c r="AB99" s="463">
        <f xml:space="preserve"> Time!AB$23</f>
        <v>51501</v>
      </c>
      <c r="AC99" s="463">
        <f xml:space="preserve"> Time!AC$23</f>
        <v>51866</v>
      </c>
      <c r="AD99" s="463">
        <f xml:space="preserve"> Time!AD$23</f>
        <v>52231</v>
      </c>
      <c r="AE99" s="463">
        <f xml:space="preserve"> Time!AE$23</f>
        <v>52596</v>
      </c>
      <c r="AF99" s="463">
        <f xml:space="preserve"> Time!AF$23</f>
        <v>52962</v>
      </c>
      <c r="AG99" s="463">
        <f xml:space="preserve"> Time!AG$23</f>
        <v>53327</v>
      </c>
      <c r="AH99" s="463">
        <f xml:space="preserve"> Time!AH$23</f>
        <v>53692</v>
      </c>
      <c r="AI99" s="463">
        <f xml:space="preserve"> Time!AI$23</f>
        <v>54057</v>
      </c>
      <c r="AJ99" s="463">
        <f xml:space="preserve"> Time!AJ$23</f>
        <v>54423</v>
      </c>
      <c r="AK99" s="463">
        <f xml:space="preserve"> Time!AK$23</f>
        <v>54788</v>
      </c>
      <c r="AL99" s="463">
        <f xml:space="preserve"> Time!AL$23</f>
        <v>55153</v>
      </c>
      <c r="AM99" s="463">
        <f xml:space="preserve"> Time!AM$23</f>
        <v>55518</v>
      </c>
      <c r="AN99" s="463">
        <f xml:space="preserve"> Time!AN$23</f>
        <v>55884</v>
      </c>
      <c r="AO99" s="463">
        <f xml:space="preserve"> Time!AO$23</f>
        <v>56249</v>
      </c>
      <c r="AP99" s="463">
        <f xml:space="preserve"> Time!AP$23</f>
        <v>56614</v>
      </c>
      <c r="AQ99" s="463">
        <f xml:space="preserve"> Time!AQ$23</f>
        <v>56979</v>
      </c>
      <c r="AR99" s="463">
        <f xml:space="preserve"> Time!AR$23</f>
        <v>57345</v>
      </c>
      <c r="AS99" s="463">
        <f xml:space="preserve"> Time!AS$23</f>
        <v>57710</v>
      </c>
      <c r="AT99" s="463">
        <f xml:space="preserve"> Time!AT$23</f>
        <v>58075</v>
      </c>
      <c r="AU99" s="463">
        <f xml:space="preserve"> Time!AU$23</f>
        <v>58440</v>
      </c>
      <c r="AV99" s="463">
        <f xml:space="preserve"> Time!AV$23</f>
        <v>58806</v>
      </c>
      <c r="AW99" s="463">
        <f xml:space="preserve"> Time!AW$23</f>
        <v>59171</v>
      </c>
      <c r="AX99" s="463">
        <f xml:space="preserve"> Time!AX$23</f>
        <v>59536</v>
      </c>
      <c r="AY99" s="463">
        <f xml:space="preserve"> Time!AY$23</f>
        <v>59901</v>
      </c>
      <c r="AZ99" s="463">
        <f xml:space="preserve"> Time!AZ$23</f>
        <v>60267</v>
      </c>
      <c r="BA99" s="463">
        <f xml:space="preserve"> Time!BA$23</f>
        <v>60632</v>
      </c>
      <c r="BB99" s="463">
        <f xml:space="preserve"> Time!BB$23</f>
        <v>60997</v>
      </c>
      <c r="BC99" s="463">
        <f xml:space="preserve"> Time!BC$23</f>
        <v>61362</v>
      </c>
      <c r="BD99" s="463">
        <f xml:space="preserve"> Time!BD$23</f>
        <v>61728</v>
      </c>
      <c r="BE99" s="463">
        <f xml:space="preserve"> Time!BE$23</f>
        <v>62093</v>
      </c>
      <c r="BF99" s="463">
        <f xml:space="preserve"> Time!BF$23</f>
        <v>62458</v>
      </c>
      <c r="BG99" s="463">
        <f xml:space="preserve"> Time!BG$23</f>
        <v>62823</v>
      </c>
      <c r="BH99" s="463">
        <f xml:space="preserve"> Time!BH$23</f>
        <v>63189</v>
      </c>
      <c r="BI99" s="463">
        <f xml:space="preserve"> Time!BI$23</f>
        <v>63554</v>
      </c>
      <c r="BJ99" s="463">
        <f xml:space="preserve"> Time!BJ$23</f>
        <v>63919</v>
      </c>
      <c r="BK99" s="463">
        <f xml:space="preserve"> Time!BK$23</f>
        <v>64284</v>
      </c>
      <c r="BL99" s="463">
        <f xml:space="preserve"> Time!BL$23</f>
        <v>64650</v>
      </c>
      <c r="BM99" s="463">
        <f xml:space="preserve"> Time!BM$23</f>
        <v>65015</v>
      </c>
      <c r="BN99" s="463">
        <f xml:space="preserve"> Time!BN$23</f>
        <v>65380</v>
      </c>
      <c r="BO99" s="463">
        <f xml:space="preserve"> Time!BO$23</f>
        <v>65745</v>
      </c>
      <c r="BP99" s="463">
        <f xml:space="preserve"> Time!BP$23</f>
        <v>66111</v>
      </c>
      <c r="BQ99" s="463">
        <f xml:space="preserve"> Time!BQ$23</f>
        <v>66476</v>
      </c>
      <c r="BR99" s="463">
        <f xml:space="preserve"> Time!BR$23</f>
        <v>66841</v>
      </c>
      <c r="BS99" s="463">
        <f xml:space="preserve"> Time!BS$23</f>
        <v>67206</v>
      </c>
      <c r="BT99" s="463">
        <f xml:space="preserve"> Time!BT$23</f>
        <v>67572</v>
      </c>
      <c r="BU99" s="463">
        <f xml:space="preserve"> Time!BU$23</f>
        <v>67937</v>
      </c>
      <c r="BV99" s="463">
        <f xml:space="preserve"> Time!BV$23</f>
        <v>68302</v>
      </c>
      <c r="BW99" s="463">
        <f xml:space="preserve"> Time!BW$23</f>
        <v>68667</v>
      </c>
      <c r="BX99" s="463">
        <f xml:space="preserve"> Time!BX$23</f>
        <v>69033</v>
      </c>
      <c r="BY99" s="463">
        <f xml:space="preserve"> Time!BY$23</f>
        <v>69398</v>
      </c>
      <c r="BZ99" s="463">
        <f xml:space="preserve"> Time!BZ$23</f>
        <v>69763</v>
      </c>
      <c r="CA99" s="463">
        <f xml:space="preserve"> Time!CA$23</f>
        <v>70128</v>
      </c>
    </row>
    <row r="100" spans="1:79" s="18" customFormat="1">
      <c r="A100" s="1"/>
      <c r="B100" s="1"/>
      <c r="C100" s="51"/>
      <c r="D100" s="52"/>
      <c r="E100" s="386" t="str">
        <f xml:space="preserve"> E$97</f>
        <v>Post-tax, pre-financing cash flows payback flag</v>
      </c>
      <c r="F100" s="386">
        <f t="shared" ref="F100:BQ100" si="40" xml:space="preserve"> F$97</f>
        <v>0</v>
      </c>
      <c r="G100" s="386" t="str">
        <f t="shared" si="40"/>
        <v>flag</v>
      </c>
      <c r="H100" s="386">
        <f t="shared" si="40"/>
        <v>1</v>
      </c>
      <c r="I100" s="386">
        <f t="shared" si="40"/>
        <v>0</v>
      </c>
      <c r="J100" s="386">
        <f t="shared" si="40"/>
        <v>0</v>
      </c>
      <c r="K100" s="386">
        <f t="shared" si="40"/>
        <v>0</v>
      </c>
      <c r="L100" s="386">
        <f t="shared" si="40"/>
        <v>0</v>
      </c>
      <c r="M100" s="386">
        <f t="shared" si="40"/>
        <v>0</v>
      </c>
      <c r="N100" s="386">
        <f t="shared" si="40"/>
        <v>0</v>
      </c>
      <c r="O100" s="386">
        <f t="shared" si="40"/>
        <v>0</v>
      </c>
      <c r="P100" s="386">
        <f t="shared" si="40"/>
        <v>0</v>
      </c>
      <c r="Q100" s="386">
        <f t="shared" si="40"/>
        <v>0</v>
      </c>
      <c r="R100" s="386">
        <f t="shared" si="40"/>
        <v>0</v>
      </c>
      <c r="S100" s="386">
        <f t="shared" si="40"/>
        <v>0</v>
      </c>
      <c r="T100" s="386">
        <f t="shared" si="40"/>
        <v>0</v>
      </c>
      <c r="U100" s="386">
        <f t="shared" si="40"/>
        <v>1</v>
      </c>
      <c r="V100" s="386">
        <f t="shared" si="40"/>
        <v>0</v>
      </c>
      <c r="W100" s="386">
        <f t="shared" si="40"/>
        <v>0</v>
      </c>
      <c r="X100" s="386">
        <f t="shared" si="40"/>
        <v>0</v>
      </c>
      <c r="Y100" s="386">
        <f t="shared" si="40"/>
        <v>0</v>
      </c>
      <c r="Z100" s="386">
        <f t="shared" si="40"/>
        <v>0</v>
      </c>
      <c r="AA100" s="386">
        <f t="shared" si="40"/>
        <v>0</v>
      </c>
      <c r="AB100" s="386">
        <f t="shared" si="40"/>
        <v>0</v>
      </c>
      <c r="AC100" s="386">
        <f t="shared" si="40"/>
        <v>0</v>
      </c>
      <c r="AD100" s="386">
        <f t="shared" si="40"/>
        <v>0</v>
      </c>
      <c r="AE100" s="386">
        <f t="shared" si="40"/>
        <v>0</v>
      </c>
      <c r="AF100" s="386">
        <f t="shared" si="40"/>
        <v>0</v>
      </c>
      <c r="AG100" s="386">
        <f t="shared" si="40"/>
        <v>0</v>
      </c>
      <c r="AH100" s="386">
        <f t="shared" si="40"/>
        <v>0</v>
      </c>
      <c r="AI100" s="386">
        <f t="shared" si="40"/>
        <v>0</v>
      </c>
      <c r="AJ100" s="386">
        <f t="shared" si="40"/>
        <v>0</v>
      </c>
      <c r="AK100" s="386">
        <f t="shared" si="40"/>
        <v>0</v>
      </c>
      <c r="AL100" s="386">
        <f t="shared" si="40"/>
        <v>0</v>
      </c>
      <c r="AM100" s="386">
        <f t="shared" si="40"/>
        <v>0</v>
      </c>
      <c r="AN100" s="386">
        <f t="shared" si="40"/>
        <v>0</v>
      </c>
      <c r="AO100" s="386">
        <f t="shared" si="40"/>
        <v>0</v>
      </c>
      <c r="AP100" s="386">
        <f t="shared" si="40"/>
        <v>0</v>
      </c>
      <c r="AQ100" s="386">
        <f t="shared" si="40"/>
        <v>0</v>
      </c>
      <c r="AR100" s="386">
        <f t="shared" si="40"/>
        <v>0</v>
      </c>
      <c r="AS100" s="386">
        <f t="shared" si="40"/>
        <v>0</v>
      </c>
      <c r="AT100" s="386">
        <f t="shared" si="40"/>
        <v>0</v>
      </c>
      <c r="AU100" s="386">
        <f t="shared" si="40"/>
        <v>0</v>
      </c>
      <c r="AV100" s="386">
        <f t="shared" si="40"/>
        <v>0</v>
      </c>
      <c r="AW100" s="386">
        <f t="shared" si="40"/>
        <v>0</v>
      </c>
      <c r="AX100" s="386">
        <f t="shared" si="40"/>
        <v>0</v>
      </c>
      <c r="AY100" s="386">
        <f t="shared" si="40"/>
        <v>0</v>
      </c>
      <c r="AZ100" s="386">
        <f t="shared" si="40"/>
        <v>0</v>
      </c>
      <c r="BA100" s="386">
        <f t="shared" si="40"/>
        <v>0</v>
      </c>
      <c r="BB100" s="386">
        <f t="shared" si="40"/>
        <v>0</v>
      </c>
      <c r="BC100" s="386">
        <f t="shared" si="40"/>
        <v>0</v>
      </c>
      <c r="BD100" s="386">
        <f t="shared" si="40"/>
        <v>0</v>
      </c>
      <c r="BE100" s="386">
        <f t="shared" si="40"/>
        <v>0</v>
      </c>
      <c r="BF100" s="386">
        <f t="shared" si="40"/>
        <v>0</v>
      </c>
      <c r="BG100" s="386">
        <f t="shared" si="40"/>
        <v>0</v>
      </c>
      <c r="BH100" s="386">
        <f t="shared" si="40"/>
        <v>0</v>
      </c>
      <c r="BI100" s="386">
        <f t="shared" si="40"/>
        <v>0</v>
      </c>
      <c r="BJ100" s="386">
        <f t="shared" si="40"/>
        <v>0</v>
      </c>
      <c r="BK100" s="386">
        <f t="shared" si="40"/>
        <v>0</v>
      </c>
      <c r="BL100" s="386">
        <f t="shared" si="40"/>
        <v>0</v>
      </c>
      <c r="BM100" s="386">
        <f t="shared" si="40"/>
        <v>0</v>
      </c>
      <c r="BN100" s="386">
        <f t="shared" si="40"/>
        <v>0</v>
      </c>
      <c r="BO100" s="386">
        <f t="shared" si="40"/>
        <v>0</v>
      </c>
      <c r="BP100" s="386">
        <f t="shared" si="40"/>
        <v>0</v>
      </c>
      <c r="BQ100" s="386">
        <f t="shared" si="40"/>
        <v>0</v>
      </c>
      <c r="BR100" s="386">
        <f t="shared" ref="BR100:CA100" si="41" xml:space="preserve"> BR$97</f>
        <v>0</v>
      </c>
      <c r="BS100" s="386">
        <f t="shared" si="41"/>
        <v>0</v>
      </c>
      <c r="BT100" s="386">
        <f t="shared" si="41"/>
        <v>0</v>
      </c>
      <c r="BU100" s="386">
        <f t="shared" si="41"/>
        <v>0</v>
      </c>
      <c r="BV100" s="386">
        <f t="shared" si="41"/>
        <v>0</v>
      </c>
      <c r="BW100" s="386">
        <f t="shared" si="41"/>
        <v>0</v>
      </c>
      <c r="BX100" s="386">
        <f t="shared" si="41"/>
        <v>0</v>
      </c>
      <c r="BY100" s="386">
        <f t="shared" si="41"/>
        <v>0</v>
      </c>
      <c r="BZ100" s="386">
        <f t="shared" si="41"/>
        <v>0</v>
      </c>
      <c r="CA100" s="386">
        <f t="shared" si="41"/>
        <v>0</v>
      </c>
    </row>
    <row r="101" spans="1:79" s="259" customFormat="1">
      <c r="A101" s="63"/>
      <c r="B101" s="63"/>
      <c r="C101" s="157"/>
      <c r="D101" s="549"/>
      <c r="E101" s="259" t="s">
        <v>296</v>
      </c>
      <c r="F101" s="259">
        <f xml:space="preserve"> SUMPRODUCT(J99:CA99, J100:CA100)</f>
        <v>48944</v>
      </c>
      <c r="G101" s="259" t="s">
        <v>4</v>
      </c>
    </row>
    <row r="102" spans="1:79" s="18" customFormat="1">
      <c r="A102" s="1"/>
      <c r="B102" s="1"/>
      <c r="C102" s="51"/>
      <c r="D102" s="52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6"/>
      <c r="U102" s="386"/>
      <c r="V102" s="386"/>
      <c r="W102" s="386"/>
      <c r="X102" s="386"/>
      <c r="Y102" s="386"/>
      <c r="Z102" s="386"/>
      <c r="AA102" s="386"/>
      <c r="AB102" s="386"/>
      <c r="AC102" s="386"/>
      <c r="AD102" s="386"/>
      <c r="AE102" s="386"/>
      <c r="AF102" s="386"/>
      <c r="AG102" s="386"/>
      <c r="AH102" s="386"/>
      <c r="AI102" s="386"/>
      <c r="AJ102" s="386"/>
      <c r="AK102" s="386"/>
      <c r="AL102" s="386"/>
      <c r="AM102" s="386"/>
      <c r="AN102" s="386"/>
      <c r="AO102" s="386"/>
      <c r="AP102" s="386"/>
      <c r="AQ102" s="386"/>
      <c r="AR102" s="386"/>
      <c r="AS102" s="386"/>
      <c r="AT102" s="386"/>
      <c r="AU102" s="386"/>
      <c r="AV102" s="386"/>
      <c r="AW102" s="386"/>
      <c r="AX102" s="386"/>
      <c r="AY102" s="386"/>
      <c r="AZ102" s="386"/>
      <c r="BA102" s="386"/>
      <c r="BB102" s="386"/>
      <c r="BC102" s="386"/>
      <c r="BD102" s="386"/>
      <c r="BE102" s="386"/>
      <c r="BF102" s="386"/>
      <c r="BG102" s="386"/>
      <c r="BH102" s="386"/>
      <c r="BI102" s="386"/>
      <c r="BJ102" s="386"/>
      <c r="BK102" s="386"/>
      <c r="BL102" s="386"/>
      <c r="BM102" s="386"/>
      <c r="BN102" s="386"/>
      <c r="BO102" s="386"/>
      <c r="BP102" s="386"/>
      <c r="BQ102" s="386"/>
      <c r="BR102" s="386"/>
      <c r="BS102" s="386"/>
      <c r="BT102" s="386"/>
      <c r="BU102" s="386"/>
      <c r="BV102" s="386"/>
      <c r="BW102" s="386"/>
      <c r="BX102" s="386"/>
      <c r="BY102" s="386"/>
      <c r="BZ102" s="386"/>
      <c r="CA102" s="386"/>
    </row>
    <row r="103" spans="1:79" s="259" customFormat="1">
      <c r="A103" s="63"/>
      <c r="B103" s="63"/>
      <c r="C103" s="157"/>
      <c r="D103" s="549"/>
      <c r="E103" s="259" t="str">
        <f xml:space="preserve"> E$101</f>
        <v>Post-tax, pre-financing cash flows payback period ending</v>
      </c>
      <c r="F103" s="259">
        <f xml:space="preserve"> F$101</f>
        <v>48944</v>
      </c>
      <c r="G103" s="259" t="str">
        <f xml:space="preserve"> G$101</f>
        <v>date</v>
      </c>
    </row>
    <row r="104" spans="1:79" s="259" customFormat="1">
      <c r="A104" s="63"/>
      <c r="B104" s="63"/>
      <c r="C104" s="157"/>
      <c r="D104" s="549"/>
      <c r="E104" s="464" t="str">
        <f xml:space="preserve"> Input!E$22</f>
        <v>Development period start (FID) date</v>
      </c>
      <c r="F104" s="464">
        <f xml:space="preserve"> Input!F$22</f>
        <v>46388</v>
      </c>
      <c r="G104" s="464" t="str">
        <f xml:space="preserve"> Input!G$22</f>
        <v>date</v>
      </c>
      <c r="H104" s="464"/>
      <c r="I104" s="464"/>
      <c r="J104" s="464"/>
      <c r="K104" s="464"/>
      <c r="L104" s="464"/>
      <c r="M104" s="464"/>
      <c r="N104" s="464"/>
      <c r="O104" s="464"/>
      <c r="P104" s="464"/>
      <c r="Q104" s="464"/>
      <c r="R104" s="464"/>
      <c r="S104" s="464"/>
      <c r="T104" s="464"/>
      <c r="U104" s="464"/>
      <c r="V104" s="464"/>
      <c r="W104" s="464"/>
      <c r="X104" s="464"/>
      <c r="Y104" s="464"/>
      <c r="Z104" s="464"/>
      <c r="AA104" s="464"/>
      <c r="AB104" s="464"/>
      <c r="AC104" s="464"/>
      <c r="AD104" s="464"/>
      <c r="AE104" s="464"/>
      <c r="AF104" s="464"/>
      <c r="AG104" s="464"/>
      <c r="AH104" s="464"/>
      <c r="AI104" s="464"/>
      <c r="AJ104" s="464"/>
      <c r="AK104" s="464"/>
      <c r="AL104" s="464"/>
      <c r="AM104" s="464"/>
      <c r="AN104" s="464"/>
      <c r="AO104" s="464"/>
      <c r="AP104" s="464"/>
      <c r="AQ104" s="464"/>
      <c r="AR104" s="464"/>
      <c r="AS104" s="464"/>
      <c r="AT104" s="464"/>
      <c r="AU104" s="464"/>
      <c r="AV104" s="464"/>
      <c r="AW104" s="464"/>
      <c r="AX104" s="464"/>
      <c r="AY104" s="464"/>
      <c r="AZ104" s="464"/>
      <c r="BA104" s="464"/>
      <c r="BB104" s="464"/>
      <c r="BC104" s="464"/>
      <c r="BD104" s="464"/>
      <c r="BE104" s="464"/>
      <c r="BF104" s="464"/>
      <c r="BG104" s="464"/>
      <c r="BH104" s="464"/>
      <c r="BI104" s="464"/>
      <c r="BJ104" s="464"/>
      <c r="BK104" s="464"/>
      <c r="BL104" s="464"/>
      <c r="BM104" s="464"/>
      <c r="BN104" s="464"/>
      <c r="BO104" s="464"/>
      <c r="BP104" s="464"/>
      <c r="BQ104" s="464"/>
      <c r="BR104" s="464"/>
      <c r="BS104" s="464"/>
      <c r="BT104" s="464"/>
      <c r="BU104" s="464"/>
      <c r="BV104" s="464"/>
      <c r="BW104" s="464"/>
      <c r="BX104" s="464"/>
      <c r="BY104" s="464"/>
      <c r="BZ104" s="464"/>
      <c r="CA104" s="464"/>
    </row>
    <row r="105" spans="1:79" s="252" customFormat="1">
      <c r="A105" s="233"/>
      <c r="B105" s="233"/>
      <c r="C105" s="234"/>
      <c r="D105" s="550"/>
      <c r="E105" s="465" t="str">
        <f xml:space="preserve"> Input!E$200</f>
        <v>Days in a year</v>
      </c>
      <c r="F105" s="465">
        <f xml:space="preserve"> Input!F$200</f>
        <v>365.25</v>
      </c>
      <c r="G105" s="465" t="str">
        <f xml:space="preserve"> Input!G$200</f>
        <v>days</v>
      </c>
      <c r="H105" s="465"/>
      <c r="I105" s="465"/>
      <c r="J105" s="465"/>
      <c r="K105" s="465"/>
      <c r="L105" s="465"/>
      <c r="M105" s="465"/>
      <c r="N105" s="465"/>
      <c r="O105" s="465"/>
      <c r="P105" s="465"/>
      <c r="Q105" s="465"/>
      <c r="R105" s="465"/>
      <c r="S105" s="465"/>
      <c r="T105" s="465"/>
      <c r="U105" s="465"/>
      <c r="V105" s="465"/>
      <c r="W105" s="465"/>
      <c r="X105" s="465"/>
      <c r="Y105" s="465"/>
      <c r="Z105" s="465"/>
      <c r="AA105" s="465"/>
      <c r="AB105" s="465"/>
      <c r="AC105" s="465"/>
      <c r="AD105" s="465"/>
      <c r="AE105" s="465"/>
      <c r="AF105" s="465"/>
      <c r="AG105" s="465"/>
      <c r="AH105" s="465"/>
      <c r="AI105" s="465"/>
      <c r="AJ105" s="465"/>
      <c r="AK105" s="465"/>
      <c r="AL105" s="465"/>
      <c r="AM105" s="465"/>
      <c r="AN105" s="465"/>
      <c r="AO105" s="465"/>
      <c r="AP105" s="465"/>
      <c r="AQ105" s="465"/>
      <c r="AR105" s="465"/>
      <c r="AS105" s="465"/>
      <c r="AT105" s="465"/>
      <c r="AU105" s="465"/>
      <c r="AV105" s="465"/>
      <c r="AW105" s="465"/>
      <c r="AX105" s="465"/>
      <c r="AY105" s="465"/>
      <c r="AZ105" s="465"/>
      <c r="BA105" s="465"/>
      <c r="BB105" s="465"/>
      <c r="BC105" s="465"/>
      <c r="BD105" s="465"/>
      <c r="BE105" s="465"/>
      <c r="BF105" s="465"/>
      <c r="BG105" s="465"/>
      <c r="BH105" s="465"/>
      <c r="BI105" s="465"/>
      <c r="BJ105" s="465"/>
      <c r="BK105" s="465"/>
      <c r="BL105" s="465"/>
      <c r="BM105" s="465"/>
      <c r="BN105" s="465"/>
      <c r="BO105" s="465"/>
      <c r="BP105" s="465"/>
      <c r="BQ105" s="465"/>
      <c r="BR105" s="465"/>
      <c r="BS105" s="465"/>
      <c r="BT105" s="465"/>
      <c r="BU105" s="465"/>
      <c r="BV105" s="465"/>
      <c r="BW105" s="465"/>
      <c r="BX105" s="465"/>
      <c r="BY105" s="465"/>
      <c r="BZ105" s="465"/>
      <c r="CA105" s="465"/>
    </row>
    <row r="106" spans="1:79" s="252" customFormat="1">
      <c r="A106" s="233"/>
      <c r="B106" s="233"/>
      <c r="C106" s="234"/>
      <c r="D106" s="550"/>
      <c r="E106" s="252" t="s">
        <v>293</v>
      </c>
      <c r="F106" s="233">
        <f xml:space="preserve"> ( F103 - F104 ) / F105</f>
        <v>6.9979466119096507</v>
      </c>
      <c r="G106" s="252" t="s">
        <v>2</v>
      </c>
    </row>
    <row r="109" spans="1:79">
      <c r="A109" s="9" t="s">
        <v>527</v>
      </c>
    </row>
    <row r="111" spans="1:79">
      <c r="B111" s="1" t="s">
        <v>516</v>
      </c>
    </row>
    <row r="112" spans="1:79" s="46" customFormat="1">
      <c r="A112" s="1"/>
      <c r="B112" s="1"/>
      <c r="C112" s="51"/>
      <c r="D112" s="123"/>
      <c r="E112" s="349" t="str">
        <f xml:space="preserve"> OpRev!E$14</f>
        <v>Hydrogen export (to NTS)</v>
      </c>
      <c r="F112" s="349">
        <f xml:space="preserve"> OpRev!F$14</f>
        <v>0</v>
      </c>
      <c r="G112" s="349" t="str">
        <f xml:space="preserve"> OpRev!G$14</f>
        <v>MWh</v>
      </c>
      <c r="H112" s="349">
        <f xml:space="preserve"> OpRev!H$14</f>
        <v>61362000</v>
      </c>
      <c r="I112" s="349">
        <f xml:space="preserve"> OpRev!I$14</f>
        <v>0</v>
      </c>
      <c r="J112" s="349">
        <f xml:space="preserve"> OpRev!J$14</f>
        <v>0</v>
      </c>
      <c r="K112" s="349">
        <f xml:space="preserve"> OpRev!K$14</f>
        <v>0</v>
      </c>
      <c r="L112" s="349">
        <f xml:space="preserve"> OpRev!L$14</f>
        <v>0</v>
      </c>
      <c r="M112" s="349">
        <f xml:space="preserve"> OpRev!M$14</f>
        <v>0</v>
      </c>
      <c r="N112" s="349">
        <f xml:space="preserve"> OpRev!N$14</f>
        <v>0</v>
      </c>
      <c r="O112" s="349">
        <f xml:space="preserve"> OpRev!O$14</f>
        <v>0</v>
      </c>
      <c r="P112" s="349">
        <f xml:space="preserve"> OpRev!P$14</f>
        <v>0</v>
      </c>
      <c r="Q112" s="349">
        <f xml:space="preserve"> OpRev!Q$14</f>
        <v>0</v>
      </c>
      <c r="R112" s="349">
        <f xml:space="preserve"> OpRev!R$14</f>
        <v>3066000</v>
      </c>
      <c r="S112" s="349">
        <f xml:space="preserve"> OpRev!S$14</f>
        <v>3066000</v>
      </c>
      <c r="T112" s="349">
        <f xml:space="preserve"> OpRev!T$14</f>
        <v>3074400</v>
      </c>
      <c r="U112" s="349">
        <f xml:space="preserve"> OpRev!U$14</f>
        <v>3066000</v>
      </c>
      <c r="V112" s="349">
        <f xml:space="preserve"> OpRev!V$14</f>
        <v>3066000</v>
      </c>
      <c r="W112" s="349">
        <f xml:space="preserve"> OpRev!W$14</f>
        <v>3066000</v>
      </c>
      <c r="X112" s="349">
        <f xml:space="preserve"> OpRev!X$14</f>
        <v>3074400</v>
      </c>
      <c r="Y112" s="349">
        <f xml:space="preserve"> OpRev!Y$14</f>
        <v>3066000</v>
      </c>
      <c r="Z112" s="349">
        <f xml:space="preserve"> OpRev!Z$14</f>
        <v>3066000</v>
      </c>
      <c r="AA112" s="349">
        <f xml:space="preserve"> OpRev!AA$14</f>
        <v>3066000</v>
      </c>
      <c r="AB112" s="349">
        <f xml:space="preserve"> OpRev!AB$14</f>
        <v>3074400</v>
      </c>
      <c r="AC112" s="349">
        <f xml:space="preserve"> OpRev!AC$14</f>
        <v>3066000</v>
      </c>
      <c r="AD112" s="349">
        <f xml:space="preserve"> OpRev!AD$14</f>
        <v>3066000</v>
      </c>
      <c r="AE112" s="349">
        <f xml:space="preserve"> OpRev!AE$14</f>
        <v>3066000</v>
      </c>
      <c r="AF112" s="349">
        <f xml:space="preserve"> OpRev!AF$14</f>
        <v>3074400</v>
      </c>
      <c r="AG112" s="349">
        <f xml:space="preserve"> OpRev!AG$14</f>
        <v>3066000</v>
      </c>
      <c r="AH112" s="349">
        <f xml:space="preserve"> OpRev!AH$14</f>
        <v>3066000</v>
      </c>
      <c r="AI112" s="349">
        <f xml:space="preserve"> OpRev!AI$14</f>
        <v>3066000</v>
      </c>
      <c r="AJ112" s="349">
        <f xml:space="preserve"> OpRev!AJ$14</f>
        <v>3074400</v>
      </c>
      <c r="AK112" s="349">
        <f xml:space="preserve"> OpRev!AK$14</f>
        <v>3066000</v>
      </c>
      <c r="AL112" s="349">
        <f xml:space="preserve"> OpRev!AL$14</f>
        <v>0</v>
      </c>
      <c r="AM112" s="349">
        <f xml:space="preserve"> OpRev!AM$14</f>
        <v>0</v>
      </c>
      <c r="AN112" s="349">
        <f xml:space="preserve"> OpRev!AN$14</f>
        <v>0</v>
      </c>
      <c r="AO112" s="349">
        <f xml:space="preserve"> OpRev!AO$14</f>
        <v>0</v>
      </c>
      <c r="AP112" s="349">
        <f xml:space="preserve"> OpRev!AP$14</f>
        <v>0</v>
      </c>
      <c r="AQ112" s="349">
        <f xml:space="preserve"> OpRev!AQ$14</f>
        <v>0</v>
      </c>
      <c r="AR112" s="349">
        <f xml:space="preserve"> OpRev!AR$14</f>
        <v>0</v>
      </c>
      <c r="AS112" s="349">
        <f xml:space="preserve"> OpRev!AS$14</f>
        <v>0</v>
      </c>
      <c r="AT112" s="349">
        <f xml:space="preserve"> OpRev!AT$14</f>
        <v>0</v>
      </c>
      <c r="AU112" s="349">
        <f xml:space="preserve"> OpRev!AU$14</f>
        <v>0</v>
      </c>
      <c r="AV112" s="349">
        <f xml:space="preserve"> OpRev!AV$14</f>
        <v>0</v>
      </c>
      <c r="AW112" s="349">
        <f xml:space="preserve"> OpRev!AW$14</f>
        <v>0</v>
      </c>
      <c r="AX112" s="349">
        <f xml:space="preserve"> OpRev!AX$14</f>
        <v>0</v>
      </c>
      <c r="AY112" s="349">
        <f xml:space="preserve"> OpRev!AY$14</f>
        <v>0</v>
      </c>
      <c r="AZ112" s="349">
        <f xml:space="preserve"> OpRev!AZ$14</f>
        <v>0</v>
      </c>
      <c r="BA112" s="349">
        <f xml:space="preserve"> OpRev!BA$14</f>
        <v>0</v>
      </c>
      <c r="BB112" s="349">
        <f xml:space="preserve"> OpRev!BB$14</f>
        <v>0</v>
      </c>
      <c r="BC112" s="349">
        <f xml:space="preserve"> OpRev!BC$14</f>
        <v>0</v>
      </c>
      <c r="BD112" s="349">
        <f xml:space="preserve"> OpRev!BD$14</f>
        <v>0</v>
      </c>
      <c r="BE112" s="349">
        <f xml:space="preserve"> OpRev!BE$14</f>
        <v>0</v>
      </c>
      <c r="BF112" s="349">
        <f xml:space="preserve"> OpRev!BF$14</f>
        <v>0</v>
      </c>
      <c r="BG112" s="349">
        <f xml:space="preserve"> OpRev!BG$14</f>
        <v>0</v>
      </c>
      <c r="BH112" s="349">
        <f xml:space="preserve"> OpRev!BH$14</f>
        <v>0</v>
      </c>
      <c r="BI112" s="349">
        <f xml:space="preserve"> OpRev!BI$14</f>
        <v>0</v>
      </c>
      <c r="BJ112" s="349">
        <f xml:space="preserve"> OpRev!BJ$14</f>
        <v>0</v>
      </c>
      <c r="BK112" s="349">
        <f xml:space="preserve"> OpRev!BK$14</f>
        <v>0</v>
      </c>
      <c r="BL112" s="349">
        <f xml:space="preserve"> OpRev!BL$14</f>
        <v>0</v>
      </c>
      <c r="BM112" s="349">
        <f xml:space="preserve"> OpRev!BM$14</f>
        <v>0</v>
      </c>
      <c r="BN112" s="349">
        <f xml:space="preserve"> OpRev!BN$14</f>
        <v>0</v>
      </c>
      <c r="BO112" s="349">
        <f xml:space="preserve"> OpRev!BO$14</f>
        <v>0</v>
      </c>
      <c r="BP112" s="349">
        <f xml:space="preserve"> OpRev!BP$14</f>
        <v>0</v>
      </c>
      <c r="BQ112" s="349">
        <f xml:space="preserve"> OpRev!BQ$14</f>
        <v>0</v>
      </c>
      <c r="BR112" s="349">
        <f xml:space="preserve"> OpRev!BR$14</f>
        <v>0</v>
      </c>
      <c r="BS112" s="349">
        <f xml:space="preserve"> OpRev!BS$14</f>
        <v>0</v>
      </c>
      <c r="BT112" s="349">
        <f xml:space="preserve"> OpRev!BT$14</f>
        <v>0</v>
      </c>
      <c r="BU112" s="349">
        <f xml:space="preserve"> OpRev!BU$14</f>
        <v>0</v>
      </c>
      <c r="BV112" s="349">
        <f xml:space="preserve"> OpRev!BV$14</f>
        <v>0</v>
      </c>
      <c r="BW112" s="349">
        <f xml:space="preserve"> OpRev!BW$14</f>
        <v>0</v>
      </c>
      <c r="BX112" s="349">
        <f xml:space="preserve"> OpRev!BX$14</f>
        <v>0</v>
      </c>
      <c r="BY112" s="349">
        <f xml:space="preserve"> OpRev!BY$14</f>
        <v>0</v>
      </c>
      <c r="BZ112" s="349">
        <f xml:space="preserve"> OpRev!BZ$14</f>
        <v>0</v>
      </c>
      <c r="CA112" s="349">
        <f xml:space="preserve"> OpRev!CA$14</f>
        <v>0</v>
      </c>
    </row>
    <row r="113" spans="1:79">
      <c r="E113" s="555" t="str">
        <f xml:space="preserve"> E$47</f>
        <v>PV discount factor</v>
      </c>
      <c r="F113" s="555">
        <f t="shared" ref="F113:BQ113" si="42" xml:space="preserve"> F$47</f>
        <v>0</v>
      </c>
      <c r="G113" s="555" t="str">
        <f t="shared" si="42"/>
        <v>factor</v>
      </c>
      <c r="H113" s="555">
        <f t="shared" si="42"/>
        <v>0</v>
      </c>
      <c r="I113" s="555">
        <f t="shared" si="42"/>
        <v>0</v>
      </c>
      <c r="J113" s="555">
        <f t="shared" si="42"/>
        <v>0.94589910949433997</v>
      </c>
      <c r="K113" s="555">
        <f t="shared" si="42"/>
        <v>0.85990828135849096</v>
      </c>
      <c r="L113" s="555">
        <f t="shared" si="42"/>
        <v>0.78153069833773192</v>
      </c>
      <c r="M113" s="555">
        <f t="shared" si="42"/>
        <v>0.7104824530343018</v>
      </c>
      <c r="N113" s="555">
        <f t="shared" si="42"/>
        <v>0.64589313912209245</v>
      </c>
      <c r="O113" s="555">
        <f t="shared" si="42"/>
        <v>0.58717558102008394</v>
      </c>
      <c r="P113" s="555">
        <f t="shared" si="42"/>
        <v>0.53365661411763832</v>
      </c>
      <c r="Q113" s="555">
        <f t="shared" si="42"/>
        <v>0.48514237647058034</v>
      </c>
      <c r="R113" s="555">
        <f t="shared" si="42"/>
        <v>0.44103852406416388</v>
      </c>
      <c r="S113" s="555">
        <f t="shared" si="42"/>
        <v>0.40094411278560355</v>
      </c>
      <c r="T113" s="555">
        <f t="shared" si="42"/>
        <v>0.36439948219210272</v>
      </c>
      <c r="U113" s="555">
        <f t="shared" si="42"/>
        <v>0.33127225653827519</v>
      </c>
      <c r="V113" s="555">
        <f t="shared" si="42"/>
        <v>0.30115659685297747</v>
      </c>
      <c r="W113" s="555">
        <f t="shared" si="42"/>
        <v>0.27377872441179762</v>
      </c>
      <c r="X113" s="555">
        <f t="shared" si="42"/>
        <v>0.24882476691762931</v>
      </c>
      <c r="Y113" s="555">
        <f t="shared" si="42"/>
        <v>0.22620433356148117</v>
      </c>
      <c r="Z113" s="555">
        <f t="shared" si="42"/>
        <v>0.20564030323771013</v>
      </c>
      <c r="AA113" s="555">
        <f t="shared" si="42"/>
        <v>0.18694573021610009</v>
      </c>
      <c r="AB113" s="555">
        <f t="shared" si="42"/>
        <v>0.16990629146660829</v>
      </c>
      <c r="AC113" s="555">
        <f t="shared" si="42"/>
        <v>0.15446026496964388</v>
      </c>
      <c r="AD113" s="555">
        <f t="shared" si="42"/>
        <v>0.14041842269967628</v>
      </c>
      <c r="AE113" s="555">
        <f t="shared" si="42"/>
        <v>0.12765311154516024</v>
      </c>
      <c r="AF113" s="555">
        <f t="shared" si="42"/>
        <v>0.1160179842125303</v>
      </c>
      <c r="AG113" s="555">
        <f t="shared" si="42"/>
        <v>0.10547089473866388</v>
      </c>
      <c r="AH113" s="555">
        <f t="shared" si="42"/>
        <v>9.588263158060352E-2</v>
      </c>
      <c r="AI113" s="555">
        <f t="shared" si="42"/>
        <v>8.7166028709639548E-2</v>
      </c>
      <c r="AJ113" s="555">
        <f t="shared" si="42"/>
        <v>7.9221155052897257E-2</v>
      </c>
      <c r="AK113" s="555">
        <f t="shared" si="42"/>
        <v>7.2019231866270239E-2</v>
      </c>
      <c r="AL113" s="555">
        <f t="shared" si="42"/>
        <v>6.5472028969336557E-2</v>
      </c>
      <c r="AM113" s="555">
        <f t="shared" si="42"/>
        <v>5.952002633576052E-2</v>
      </c>
      <c r="AN113" s="555">
        <f t="shared" si="42"/>
        <v>5.4094987518645075E-2</v>
      </c>
      <c r="AO113" s="555">
        <f t="shared" si="42"/>
        <v>4.9177261380586437E-2</v>
      </c>
      <c r="AP113" s="555">
        <f t="shared" si="42"/>
        <v>4.4706601255078568E-2</v>
      </c>
      <c r="AQ113" s="555">
        <f t="shared" si="42"/>
        <v>4.0642364777344155E-2</v>
      </c>
      <c r="AR113" s="555">
        <f t="shared" si="42"/>
        <v>3.6937957704459755E-2</v>
      </c>
      <c r="AS113" s="555">
        <f t="shared" si="42"/>
        <v>3.357996154950886E-2</v>
      </c>
      <c r="AT113" s="555">
        <f t="shared" si="42"/>
        <v>3.0527237772280783E-2</v>
      </c>
      <c r="AU113" s="555">
        <f t="shared" si="42"/>
        <v>2.7752034338437082E-2</v>
      </c>
      <c r="AV113" s="555">
        <f t="shared" si="42"/>
        <v>2.5222535062166016E-2</v>
      </c>
      <c r="AW113" s="555">
        <f t="shared" si="42"/>
        <v>2.2929577329241824E-2</v>
      </c>
      <c r="AX113" s="555">
        <f t="shared" si="42"/>
        <v>2.084507029931075E-2</v>
      </c>
      <c r="AY113" s="555">
        <f t="shared" si="42"/>
        <v>1.8950063908464321E-2</v>
      </c>
      <c r="AZ113" s="555">
        <f t="shared" si="42"/>
        <v>1.7222832947404232E-2</v>
      </c>
      <c r="BA113" s="555">
        <f t="shared" si="42"/>
        <v>1.5657120861276574E-2</v>
      </c>
      <c r="BB113" s="555">
        <f t="shared" si="42"/>
        <v>1.4233746237524159E-2</v>
      </c>
      <c r="BC113" s="555">
        <f t="shared" si="42"/>
        <v>1.2939769306840146E-2</v>
      </c>
      <c r="BD113" s="555">
        <f t="shared" si="42"/>
        <v>1.1760355333161344E-2</v>
      </c>
      <c r="BE113" s="555">
        <f t="shared" si="42"/>
        <v>1.0691232121055758E-2</v>
      </c>
      <c r="BF113" s="555">
        <f t="shared" si="42"/>
        <v>9.7193019282325079E-3</v>
      </c>
      <c r="BG113" s="555">
        <f t="shared" si="42"/>
        <v>8.8357290256659178E-3</v>
      </c>
      <c r="BH113" s="555">
        <f t="shared" si="42"/>
        <v>8.0303837344634539E-3</v>
      </c>
      <c r="BI113" s="555">
        <f t="shared" si="42"/>
        <v>7.3003488495122313E-3</v>
      </c>
      <c r="BJ113" s="555">
        <f t="shared" si="42"/>
        <v>6.6366807722838478E-3</v>
      </c>
      <c r="BK113" s="555">
        <f t="shared" si="42"/>
        <v>6.0333461566216802E-3</v>
      </c>
      <c r="BL113" s="555">
        <f t="shared" si="42"/>
        <v>5.4834281019466666E-3</v>
      </c>
      <c r="BM113" s="555">
        <f t="shared" si="42"/>
        <v>4.9849346381333343E-3</v>
      </c>
      <c r="BN113" s="555">
        <f t="shared" si="42"/>
        <v>4.5317587619393947E-3</v>
      </c>
      <c r="BO113" s="555">
        <f t="shared" si="42"/>
        <v>4.1197806926721774E-3</v>
      </c>
      <c r="BP113" s="555">
        <f t="shared" si="42"/>
        <v>3.7442773276422309E-3</v>
      </c>
      <c r="BQ113" s="555">
        <f t="shared" si="42"/>
        <v>3.4038884796747525E-3</v>
      </c>
      <c r="BR113" s="555">
        <f t="shared" ref="BR113:CA113" si="43" xml:space="preserve"> BR$47</f>
        <v>3.0944440724315933E-3</v>
      </c>
      <c r="BS113" s="555">
        <f t="shared" si="43"/>
        <v>2.8131309749378124E-3</v>
      </c>
      <c r="BT113" s="555">
        <f t="shared" si="43"/>
        <v>2.5567240867658183E-3</v>
      </c>
      <c r="BU113" s="555">
        <f t="shared" si="43"/>
        <v>2.3242946243325624E-3</v>
      </c>
      <c r="BV113" s="555">
        <f t="shared" si="43"/>
        <v>2.1129951130296042E-3</v>
      </c>
      <c r="BW113" s="555">
        <f t="shared" si="43"/>
        <v>1.9209046482087315E-3</v>
      </c>
      <c r="BX113" s="555">
        <f t="shared" si="43"/>
        <v>1.7458210180079699E-3</v>
      </c>
      <c r="BY113" s="555">
        <f t="shared" si="43"/>
        <v>1.5871100163708817E-3</v>
      </c>
      <c r="BZ113" s="555">
        <f t="shared" si="43"/>
        <v>1.4428272876098928E-3</v>
      </c>
      <c r="CA113" s="555">
        <f t="shared" si="43"/>
        <v>1.3116611705544469E-3</v>
      </c>
    </row>
    <row r="114" spans="1:79" s="235" customFormat="1">
      <c r="A114" s="232"/>
      <c r="B114" s="233"/>
      <c r="C114" s="234"/>
      <c r="E114" s="235" t="s">
        <v>528</v>
      </c>
      <c r="G114" s="235" t="s">
        <v>470</v>
      </c>
      <c r="J114" s="624">
        <f xml:space="preserve"> J112 * J113</f>
        <v>0</v>
      </c>
      <c r="K114" s="624">
        <f t="shared" ref="K114:BV114" si="44" xml:space="preserve"> K112 * K113</f>
        <v>0</v>
      </c>
      <c r="L114" s="624">
        <f t="shared" si="44"/>
        <v>0</v>
      </c>
      <c r="M114" s="624">
        <f t="shared" si="44"/>
        <v>0</v>
      </c>
      <c r="N114" s="624">
        <f t="shared" si="44"/>
        <v>0</v>
      </c>
      <c r="O114" s="624">
        <f t="shared" si="44"/>
        <v>0</v>
      </c>
      <c r="P114" s="624">
        <f t="shared" si="44"/>
        <v>0</v>
      </c>
      <c r="Q114" s="624">
        <f t="shared" si="44"/>
        <v>0</v>
      </c>
      <c r="R114" s="624">
        <f t="shared" si="44"/>
        <v>1352224.1147807264</v>
      </c>
      <c r="S114" s="624">
        <f t="shared" si="44"/>
        <v>1229294.6498006606</v>
      </c>
      <c r="T114" s="624">
        <f t="shared" si="44"/>
        <v>1120309.7680514005</v>
      </c>
      <c r="U114" s="624">
        <f t="shared" si="44"/>
        <v>1015680.7385463518</v>
      </c>
      <c r="V114" s="624">
        <f t="shared" si="44"/>
        <v>923346.1259512289</v>
      </c>
      <c r="W114" s="624">
        <f t="shared" si="44"/>
        <v>839405.5690465715</v>
      </c>
      <c r="X114" s="624">
        <f t="shared" si="44"/>
        <v>764986.86341155949</v>
      </c>
      <c r="Y114" s="624">
        <f t="shared" si="44"/>
        <v>693542.48669950129</v>
      </c>
      <c r="Z114" s="624">
        <f t="shared" si="44"/>
        <v>630493.16972681927</v>
      </c>
      <c r="AA114" s="624">
        <f t="shared" si="44"/>
        <v>573175.60884256288</v>
      </c>
      <c r="AB114" s="624">
        <f t="shared" si="44"/>
        <v>522359.90248494054</v>
      </c>
      <c r="AC114" s="624">
        <f t="shared" si="44"/>
        <v>473575.17239692813</v>
      </c>
      <c r="AD114" s="624">
        <f t="shared" si="44"/>
        <v>430522.88399720745</v>
      </c>
      <c r="AE114" s="624">
        <f t="shared" si="44"/>
        <v>391384.43999746128</v>
      </c>
      <c r="AF114" s="624">
        <f t="shared" si="44"/>
        <v>356685.69066300319</v>
      </c>
      <c r="AG114" s="624">
        <f t="shared" si="44"/>
        <v>323373.76326874347</v>
      </c>
      <c r="AH114" s="624">
        <f t="shared" si="44"/>
        <v>293976.14842613041</v>
      </c>
      <c r="AI114" s="624">
        <f t="shared" si="44"/>
        <v>267251.04402375483</v>
      </c>
      <c r="AJ114" s="624">
        <f t="shared" si="44"/>
        <v>243557.51909462732</v>
      </c>
      <c r="AK114" s="624">
        <f t="shared" si="44"/>
        <v>220810.96490198455</v>
      </c>
      <c r="AL114" s="624">
        <f t="shared" si="44"/>
        <v>0</v>
      </c>
      <c r="AM114" s="624">
        <f t="shared" si="44"/>
        <v>0</v>
      </c>
      <c r="AN114" s="624">
        <f t="shared" si="44"/>
        <v>0</v>
      </c>
      <c r="AO114" s="624">
        <f t="shared" si="44"/>
        <v>0</v>
      </c>
      <c r="AP114" s="624">
        <f t="shared" si="44"/>
        <v>0</v>
      </c>
      <c r="AQ114" s="624">
        <f t="shared" si="44"/>
        <v>0</v>
      </c>
      <c r="AR114" s="624">
        <f t="shared" si="44"/>
        <v>0</v>
      </c>
      <c r="AS114" s="624">
        <f t="shared" si="44"/>
        <v>0</v>
      </c>
      <c r="AT114" s="624">
        <f t="shared" si="44"/>
        <v>0</v>
      </c>
      <c r="AU114" s="624">
        <f t="shared" si="44"/>
        <v>0</v>
      </c>
      <c r="AV114" s="624">
        <f t="shared" si="44"/>
        <v>0</v>
      </c>
      <c r="AW114" s="624">
        <f t="shared" si="44"/>
        <v>0</v>
      </c>
      <c r="AX114" s="624">
        <f t="shared" si="44"/>
        <v>0</v>
      </c>
      <c r="AY114" s="624">
        <f t="shared" si="44"/>
        <v>0</v>
      </c>
      <c r="AZ114" s="624">
        <f t="shared" si="44"/>
        <v>0</v>
      </c>
      <c r="BA114" s="624">
        <f t="shared" si="44"/>
        <v>0</v>
      </c>
      <c r="BB114" s="624">
        <f t="shared" si="44"/>
        <v>0</v>
      </c>
      <c r="BC114" s="624">
        <f t="shared" si="44"/>
        <v>0</v>
      </c>
      <c r="BD114" s="624">
        <f t="shared" si="44"/>
        <v>0</v>
      </c>
      <c r="BE114" s="624">
        <f t="shared" si="44"/>
        <v>0</v>
      </c>
      <c r="BF114" s="624">
        <f t="shared" si="44"/>
        <v>0</v>
      </c>
      <c r="BG114" s="624">
        <f t="shared" si="44"/>
        <v>0</v>
      </c>
      <c r="BH114" s="624">
        <f t="shared" si="44"/>
        <v>0</v>
      </c>
      <c r="BI114" s="624">
        <f t="shared" si="44"/>
        <v>0</v>
      </c>
      <c r="BJ114" s="624">
        <f t="shared" si="44"/>
        <v>0</v>
      </c>
      <c r="BK114" s="624">
        <f t="shared" si="44"/>
        <v>0</v>
      </c>
      <c r="BL114" s="624">
        <f t="shared" si="44"/>
        <v>0</v>
      </c>
      <c r="BM114" s="624">
        <f t="shared" si="44"/>
        <v>0</v>
      </c>
      <c r="BN114" s="624">
        <f t="shared" si="44"/>
        <v>0</v>
      </c>
      <c r="BO114" s="624">
        <f t="shared" si="44"/>
        <v>0</v>
      </c>
      <c r="BP114" s="624">
        <f t="shared" si="44"/>
        <v>0</v>
      </c>
      <c r="BQ114" s="624">
        <f t="shared" si="44"/>
        <v>0</v>
      </c>
      <c r="BR114" s="624">
        <f t="shared" si="44"/>
        <v>0</v>
      </c>
      <c r="BS114" s="624">
        <f t="shared" si="44"/>
        <v>0</v>
      </c>
      <c r="BT114" s="624">
        <f t="shared" si="44"/>
        <v>0</v>
      </c>
      <c r="BU114" s="624">
        <f t="shared" si="44"/>
        <v>0</v>
      </c>
      <c r="BV114" s="624">
        <f t="shared" si="44"/>
        <v>0</v>
      </c>
      <c r="BW114" s="624">
        <f t="shared" ref="BW114:CA114" si="45" xml:space="preserve"> BW112 * BW113</f>
        <v>0</v>
      </c>
      <c r="BX114" s="624">
        <f t="shared" si="45"/>
        <v>0</v>
      </c>
      <c r="BY114" s="624">
        <f t="shared" si="45"/>
        <v>0</v>
      </c>
      <c r="BZ114" s="624">
        <f t="shared" si="45"/>
        <v>0</v>
      </c>
      <c r="CA114" s="624">
        <f t="shared" si="45"/>
        <v>0</v>
      </c>
    </row>
    <row r="115" spans="1:79" s="235" customFormat="1">
      <c r="A115" s="232"/>
      <c r="B115" s="233"/>
      <c r="C115" s="234"/>
      <c r="E115" s="235" t="s">
        <v>528</v>
      </c>
      <c r="F115" s="190">
        <f xml:space="preserve"> SUM( J114:CA114 )</f>
        <v>12665956.624112161</v>
      </c>
      <c r="G115" s="235" t="s">
        <v>470</v>
      </c>
    </row>
    <row r="117" spans="1:79">
      <c r="B117" s="1" t="s">
        <v>448</v>
      </c>
    </row>
    <row r="118" spans="1:79" s="46" customFormat="1">
      <c r="A118" s="1"/>
      <c r="B118" s="1"/>
      <c r="C118" s="51"/>
      <c r="D118" s="123"/>
      <c r="E118" s="349" t="str">
        <f xml:space="preserve"> OpCost!E$13</f>
        <v>Fixed operating cost POS</v>
      </c>
      <c r="F118" s="349">
        <f xml:space="preserve"> OpCost!F$13</f>
        <v>0</v>
      </c>
      <c r="G118" s="349" t="str">
        <f xml:space="preserve"> OpCost!G$13</f>
        <v>£ MM</v>
      </c>
      <c r="H118" s="349">
        <f xml:space="preserve"> OpCost!H$13</f>
        <v>372.82500000000016</v>
      </c>
      <c r="I118" s="349">
        <f xml:space="preserve"> OpCost!I$13</f>
        <v>0</v>
      </c>
      <c r="J118" s="349">
        <f xml:space="preserve"> OpCost!J$13</f>
        <v>0</v>
      </c>
      <c r="K118" s="349">
        <f xml:space="preserve"> OpCost!K$13</f>
        <v>0</v>
      </c>
      <c r="L118" s="349">
        <f xml:space="preserve"> OpCost!L$13</f>
        <v>0</v>
      </c>
      <c r="M118" s="349">
        <f xml:space="preserve"> OpCost!M$13</f>
        <v>0</v>
      </c>
      <c r="N118" s="349">
        <f xml:space="preserve"> OpCost!N$13</f>
        <v>0</v>
      </c>
      <c r="O118" s="349">
        <f xml:space="preserve"> OpCost!O$13</f>
        <v>0</v>
      </c>
      <c r="P118" s="349">
        <f xml:space="preserve"> OpCost!P$13</f>
        <v>0</v>
      </c>
      <c r="Q118" s="349">
        <f xml:space="preserve"> OpCost!Q$13</f>
        <v>0</v>
      </c>
      <c r="R118" s="349">
        <f xml:space="preserve"> OpCost!R$13</f>
        <v>18.641249999999999</v>
      </c>
      <c r="S118" s="349">
        <f xml:space="preserve"> OpCost!S$13</f>
        <v>18.641249999999999</v>
      </c>
      <c r="T118" s="349">
        <f xml:space="preserve"> OpCost!T$13</f>
        <v>18.641249999999999</v>
      </c>
      <c r="U118" s="349">
        <f xml:space="preserve"> OpCost!U$13</f>
        <v>18.641249999999999</v>
      </c>
      <c r="V118" s="349">
        <f xml:space="preserve"> OpCost!V$13</f>
        <v>18.641249999999999</v>
      </c>
      <c r="W118" s="349">
        <f xml:space="preserve"> OpCost!W$13</f>
        <v>18.641249999999999</v>
      </c>
      <c r="X118" s="349">
        <f xml:space="preserve"> OpCost!X$13</f>
        <v>18.641249999999999</v>
      </c>
      <c r="Y118" s="349">
        <f xml:space="preserve"> OpCost!Y$13</f>
        <v>18.641249999999999</v>
      </c>
      <c r="Z118" s="349">
        <f xml:space="preserve"> OpCost!Z$13</f>
        <v>18.641249999999999</v>
      </c>
      <c r="AA118" s="349">
        <f xml:space="preserve"> OpCost!AA$13</f>
        <v>18.641249999999999</v>
      </c>
      <c r="AB118" s="349">
        <f xml:space="preserve"> OpCost!AB$13</f>
        <v>18.641249999999999</v>
      </c>
      <c r="AC118" s="349">
        <f xml:space="preserve"> OpCost!AC$13</f>
        <v>18.641249999999999</v>
      </c>
      <c r="AD118" s="349">
        <f xml:space="preserve"> OpCost!AD$13</f>
        <v>18.641249999999999</v>
      </c>
      <c r="AE118" s="349">
        <f xml:space="preserve"> OpCost!AE$13</f>
        <v>18.641249999999999</v>
      </c>
      <c r="AF118" s="349">
        <f xml:space="preserve"> OpCost!AF$13</f>
        <v>18.641249999999999</v>
      </c>
      <c r="AG118" s="349">
        <f xml:space="preserve"> OpCost!AG$13</f>
        <v>18.641249999999999</v>
      </c>
      <c r="AH118" s="349">
        <f xml:space="preserve"> OpCost!AH$13</f>
        <v>18.641249999999999</v>
      </c>
      <c r="AI118" s="349">
        <f xml:space="preserve"> OpCost!AI$13</f>
        <v>18.641249999999999</v>
      </c>
      <c r="AJ118" s="349">
        <f xml:space="preserve"> OpCost!AJ$13</f>
        <v>18.641249999999999</v>
      </c>
      <c r="AK118" s="349">
        <f xml:space="preserve"> OpCost!AK$13</f>
        <v>18.641249999999999</v>
      </c>
      <c r="AL118" s="349">
        <f xml:space="preserve"> OpCost!AL$13</f>
        <v>0</v>
      </c>
      <c r="AM118" s="349">
        <f xml:space="preserve"> OpCost!AM$13</f>
        <v>0</v>
      </c>
      <c r="AN118" s="349">
        <f xml:space="preserve"> OpCost!AN$13</f>
        <v>0</v>
      </c>
      <c r="AO118" s="349">
        <f xml:space="preserve"> OpCost!AO$13</f>
        <v>0</v>
      </c>
      <c r="AP118" s="349">
        <f xml:space="preserve"> OpCost!AP$13</f>
        <v>0</v>
      </c>
      <c r="AQ118" s="349">
        <f xml:space="preserve"> OpCost!AQ$13</f>
        <v>0</v>
      </c>
      <c r="AR118" s="349">
        <f xml:space="preserve"> OpCost!AR$13</f>
        <v>0</v>
      </c>
      <c r="AS118" s="349">
        <f xml:space="preserve"> OpCost!AS$13</f>
        <v>0</v>
      </c>
      <c r="AT118" s="349">
        <f xml:space="preserve"> OpCost!AT$13</f>
        <v>0</v>
      </c>
      <c r="AU118" s="349">
        <f xml:space="preserve"> OpCost!AU$13</f>
        <v>0</v>
      </c>
      <c r="AV118" s="349">
        <f xml:space="preserve"> OpCost!AV$13</f>
        <v>0</v>
      </c>
      <c r="AW118" s="349">
        <f xml:space="preserve"> OpCost!AW$13</f>
        <v>0</v>
      </c>
      <c r="AX118" s="349">
        <f xml:space="preserve"> OpCost!AX$13</f>
        <v>0</v>
      </c>
      <c r="AY118" s="349">
        <f xml:space="preserve"> OpCost!AY$13</f>
        <v>0</v>
      </c>
      <c r="AZ118" s="349">
        <f xml:space="preserve"> OpCost!AZ$13</f>
        <v>0</v>
      </c>
      <c r="BA118" s="349">
        <f xml:space="preserve"> OpCost!BA$13</f>
        <v>0</v>
      </c>
      <c r="BB118" s="349">
        <f xml:space="preserve"> OpCost!BB$13</f>
        <v>0</v>
      </c>
      <c r="BC118" s="349">
        <f xml:space="preserve"> OpCost!BC$13</f>
        <v>0</v>
      </c>
      <c r="BD118" s="349">
        <f xml:space="preserve"> OpCost!BD$13</f>
        <v>0</v>
      </c>
      <c r="BE118" s="349">
        <f xml:space="preserve"> OpCost!BE$13</f>
        <v>0</v>
      </c>
      <c r="BF118" s="349">
        <f xml:space="preserve"> OpCost!BF$13</f>
        <v>0</v>
      </c>
      <c r="BG118" s="349">
        <f xml:space="preserve"> OpCost!BG$13</f>
        <v>0</v>
      </c>
      <c r="BH118" s="349">
        <f xml:space="preserve"> OpCost!BH$13</f>
        <v>0</v>
      </c>
      <c r="BI118" s="349">
        <f xml:space="preserve"> OpCost!BI$13</f>
        <v>0</v>
      </c>
      <c r="BJ118" s="349">
        <f xml:space="preserve"> OpCost!BJ$13</f>
        <v>0</v>
      </c>
      <c r="BK118" s="349">
        <f xml:space="preserve"> OpCost!BK$13</f>
        <v>0</v>
      </c>
      <c r="BL118" s="349">
        <f xml:space="preserve"> OpCost!BL$13</f>
        <v>0</v>
      </c>
      <c r="BM118" s="349">
        <f xml:space="preserve"> OpCost!BM$13</f>
        <v>0</v>
      </c>
      <c r="BN118" s="349">
        <f xml:space="preserve"> OpCost!BN$13</f>
        <v>0</v>
      </c>
      <c r="BO118" s="349">
        <f xml:space="preserve"> OpCost!BO$13</f>
        <v>0</v>
      </c>
      <c r="BP118" s="349">
        <f xml:space="preserve"> OpCost!BP$13</f>
        <v>0</v>
      </c>
      <c r="BQ118" s="349">
        <f xml:space="preserve"> OpCost!BQ$13</f>
        <v>0</v>
      </c>
      <c r="BR118" s="349">
        <f xml:space="preserve"> OpCost!BR$13</f>
        <v>0</v>
      </c>
      <c r="BS118" s="349">
        <f xml:space="preserve"> OpCost!BS$13</f>
        <v>0</v>
      </c>
      <c r="BT118" s="349">
        <f xml:space="preserve"> OpCost!BT$13</f>
        <v>0</v>
      </c>
      <c r="BU118" s="349">
        <f xml:space="preserve"> OpCost!BU$13</f>
        <v>0</v>
      </c>
      <c r="BV118" s="349">
        <f xml:space="preserve"> OpCost!BV$13</f>
        <v>0</v>
      </c>
      <c r="BW118" s="349">
        <f xml:space="preserve"> OpCost!BW$13</f>
        <v>0</v>
      </c>
      <c r="BX118" s="349">
        <f xml:space="preserve"> OpCost!BX$13</f>
        <v>0</v>
      </c>
      <c r="BY118" s="349">
        <f xml:space="preserve"> OpCost!BY$13</f>
        <v>0</v>
      </c>
      <c r="BZ118" s="349">
        <f xml:space="preserve"> OpCost!BZ$13</f>
        <v>0</v>
      </c>
      <c r="CA118" s="349">
        <f xml:space="preserve"> OpCost!CA$13</f>
        <v>0</v>
      </c>
    </row>
    <row r="119" spans="1:79" s="176" customFormat="1">
      <c r="A119" s="341"/>
      <c r="B119" s="341"/>
      <c r="C119" s="342"/>
      <c r="E119" s="343" t="str">
        <f xml:space="preserve"> Esc!E$26</f>
        <v>Indexation factor - opcost</v>
      </c>
      <c r="F119" s="343">
        <f xml:space="preserve"> Esc!F$26</f>
        <v>0</v>
      </c>
      <c r="G119" s="343" t="str">
        <f xml:space="preserve"> Esc!G$26</f>
        <v>factor</v>
      </c>
      <c r="H119" s="343">
        <f xml:space="preserve"> Esc!H$26</f>
        <v>0</v>
      </c>
      <c r="I119" s="343">
        <f xml:space="preserve"> Esc!I$26</f>
        <v>0</v>
      </c>
      <c r="J119" s="343">
        <f xml:space="preserve"> Esc!J$26</f>
        <v>1</v>
      </c>
      <c r="K119" s="343">
        <f xml:space="preserve"> Esc!K$26</f>
        <v>1</v>
      </c>
      <c r="L119" s="343">
        <f xml:space="preserve"> Esc!L$26</f>
        <v>1</v>
      </c>
      <c r="M119" s="343">
        <f xml:space="preserve"> Esc!M$26</f>
        <v>1</v>
      </c>
      <c r="N119" s="343">
        <f xml:space="preserve"> Esc!N$26</f>
        <v>1</v>
      </c>
      <c r="O119" s="343">
        <f xml:space="preserve"> Esc!O$26</f>
        <v>1</v>
      </c>
      <c r="P119" s="343">
        <f xml:space="preserve"> Esc!P$26</f>
        <v>1</v>
      </c>
      <c r="Q119" s="343">
        <f xml:space="preserve"> Esc!Q$26</f>
        <v>1</v>
      </c>
      <c r="R119" s="343">
        <f xml:space="preserve"> Esc!R$26</f>
        <v>1</v>
      </c>
      <c r="S119" s="343">
        <f xml:space="preserve"> Esc!S$26</f>
        <v>1</v>
      </c>
      <c r="T119" s="343">
        <f xml:space="preserve"> Esc!T$26</f>
        <v>1</v>
      </c>
      <c r="U119" s="343">
        <f xml:space="preserve"> Esc!U$26</f>
        <v>1</v>
      </c>
      <c r="V119" s="343">
        <f xml:space="preserve"> Esc!V$26</f>
        <v>1</v>
      </c>
      <c r="W119" s="343">
        <f xml:space="preserve"> Esc!W$26</f>
        <v>1</v>
      </c>
      <c r="X119" s="343">
        <f xml:space="preserve"> Esc!X$26</f>
        <v>1</v>
      </c>
      <c r="Y119" s="343">
        <f xml:space="preserve"> Esc!Y$26</f>
        <v>1</v>
      </c>
      <c r="Z119" s="343">
        <f xml:space="preserve"> Esc!Z$26</f>
        <v>1</v>
      </c>
      <c r="AA119" s="343">
        <f xml:space="preserve"> Esc!AA$26</f>
        <v>1</v>
      </c>
      <c r="AB119" s="343">
        <f xml:space="preserve"> Esc!AB$26</f>
        <v>1</v>
      </c>
      <c r="AC119" s="343">
        <f xml:space="preserve"> Esc!AC$26</f>
        <v>1</v>
      </c>
      <c r="AD119" s="343">
        <f xml:space="preserve"> Esc!AD$26</f>
        <v>1</v>
      </c>
      <c r="AE119" s="343">
        <f xml:space="preserve"> Esc!AE$26</f>
        <v>1</v>
      </c>
      <c r="AF119" s="343">
        <f xml:space="preserve"> Esc!AF$26</f>
        <v>1</v>
      </c>
      <c r="AG119" s="343">
        <f xml:space="preserve"> Esc!AG$26</f>
        <v>1</v>
      </c>
      <c r="AH119" s="343">
        <f xml:space="preserve"> Esc!AH$26</f>
        <v>1</v>
      </c>
      <c r="AI119" s="343">
        <f xml:space="preserve"> Esc!AI$26</f>
        <v>1</v>
      </c>
      <c r="AJ119" s="343">
        <f xml:space="preserve"> Esc!AJ$26</f>
        <v>1</v>
      </c>
      <c r="AK119" s="343">
        <f xml:space="preserve"> Esc!AK$26</f>
        <v>1</v>
      </c>
      <c r="AL119" s="343">
        <f xml:space="preserve"> Esc!AL$26</f>
        <v>1</v>
      </c>
      <c r="AM119" s="343">
        <f xml:space="preserve"> Esc!AM$26</f>
        <v>1</v>
      </c>
      <c r="AN119" s="343">
        <f xml:space="preserve"> Esc!AN$26</f>
        <v>1</v>
      </c>
      <c r="AO119" s="343">
        <f xml:space="preserve"> Esc!AO$26</f>
        <v>1</v>
      </c>
      <c r="AP119" s="343">
        <f xml:space="preserve"> Esc!AP$26</f>
        <v>1</v>
      </c>
      <c r="AQ119" s="343">
        <f xml:space="preserve"> Esc!AQ$26</f>
        <v>1</v>
      </c>
      <c r="AR119" s="343">
        <f xml:space="preserve"> Esc!AR$26</f>
        <v>1</v>
      </c>
      <c r="AS119" s="343">
        <f xml:space="preserve"> Esc!AS$26</f>
        <v>1</v>
      </c>
      <c r="AT119" s="343">
        <f xml:space="preserve"> Esc!AT$26</f>
        <v>1</v>
      </c>
      <c r="AU119" s="343">
        <f xml:space="preserve"> Esc!AU$26</f>
        <v>1</v>
      </c>
      <c r="AV119" s="343">
        <f xml:space="preserve"> Esc!AV$26</f>
        <v>1</v>
      </c>
      <c r="AW119" s="343">
        <f xml:space="preserve"> Esc!AW$26</f>
        <v>1</v>
      </c>
      <c r="AX119" s="343">
        <f xml:space="preserve"> Esc!AX$26</f>
        <v>1</v>
      </c>
      <c r="AY119" s="343">
        <f xml:space="preserve"> Esc!AY$26</f>
        <v>1</v>
      </c>
      <c r="AZ119" s="343">
        <f xml:space="preserve"> Esc!AZ$26</f>
        <v>1</v>
      </c>
      <c r="BA119" s="343">
        <f xml:space="preserve"> Esc!BA$26</f>
        <v>1</v>
      </c>
      <c r="BB119" s="343">
        <f xml:space="preserve"> Esc!BB$26</f>
        <v>1</v>
      </c>
      <c r="BC119" s="343">
        <f xml:space="preserve"> Esc!BC$26</f>
        <v>1</v>
      </c>
      <c r="BD119" s="343">
        <f xml:space="preserve"> Esc!BD$26</f>
        <v>1</v>
      </c>
      <c r="BE119" s="343">
        <f xml:space="preserve"> Esc!BE$26</f>
        <v>1</v>
      </c>
      <c r="BF119" s="343">
        <f xml:space="preserve"> Esc!BF$26</f>
        <v>1</v>
      </c>
      <c r="BG119" s="343">
        <f xml:space="preserve"> Esc!BG$26</f>
        <v>1</v>
      </c>
      <c r="BH119" s="343">
        <f xml:space="preserve"> Esc!BH$26</f>
        <v>1</v>
      </c>
      <c r="BI119" s="343">
        <f xml:space="preserve"> Esc!BI$26</f>
        <v>1</v>
      </c>
      <c r="BJ119" s="343">
        <f xml:space="preserve"> Esc!BJ$26</f>
        <v>1</v>
      </c>
      <c r="BK119" s="343">
        <f xml:space="preserve"> Esc!BK$26</f>
        <v>1</v>
      </c>
      <c r="BL119" s="343">
        <f xml:space="preserve"> Esc!BL$26</f>
        <v>1</v>
      </c>
      <c r="BM119" s="343">
        <f xml:space="preserve"> Esc!BM$26</f>
        <v>1</v>
      </c>
      <c r="BN119" s="343">
        <f xml:space="preserve"> Esc!BN$26</f>
        <v>1</v>
      </c>
      <c r="BO119" s="343">
        <f xml:space="preserve"> Esc!BO$26</f>
        <v>1</v>
      </c>
      <c r="BP119" s="343">
        <f xml:space="preserve"> Esc!BP$26</f>
        <v>1</v>
      </c>
      <c r="BQ119" s="343">
        <f xml:space="preserve"> Esc!BQ$26</f>
        <v>1</v>
      </c>
      <c r="BR119" s="343">
        <f xml:space="preserve"> Esc!BR$26</f>
        <v>1</v>
      </c>
      <c r="BS119" s="343">
        <f xml:space="preserve"> Esc!BS$26</f>
        <v>1</v>
      </c>
      <c r="BT119" s="343">
        <f xml:space="preserve"> Esc!BT$26</f>
        <v>1</v>
      </c>
      <c r="BU119" s="343">
        <f xml:space="preserve"> Esc!BU$26</f>
        <v>1</v>
      </c>
      <c r="BV119" s="343">
        <f xml:space="preserve"> Esc!BV$26</f>
        <v>1</v>
      </c>
      <c r="BW119" s="343">
        <f xml:space="preserve"> Esc!BW$26</f>
        <v>1</v>
      </c>
      <c r="BX119" s="343">
        <f xml:space="preserve"> Esc!BX$26</f>
        <v>1</v>
      </c>
      <c r="BY119" s="343">
        <f xml:space="preserve"> Esc!BY$26</f>
        <v>1</v>
      </c>
      <c r="BZ119" s="343">
        <f xml:space="preserve"> Esc!BZ$26</f>
        <v>1</v>
      </c>
      <c r="CA119" s="343">
        <f xml:space="preserve"> Esc!CA$26</f>
        <v>1</v>
      </c>
    </row>
    <row r="120" spans="1:79" s="224" customFormat="1">
      <c r="A120" s="190"/>
      <c r="B120" s="175"/>
      <c r="C120" s="191"/>
      <c r="E120" s="224" t="s">
        <v>472</v>
      </c>
      <c r="G120" s="224" t="s">
        <v>560</v>
      </c>
      <c r="H120" s="224">
        <f xml:space="preserve"> SUM(J120:CA120)</f>
        <v>372.82500000000016</v>
      </c>
      <c r="J120" s="247">
        <f xml:space="preserve"> IF(J119 &gt; 0, J118 / J119, 0)</f>
        <v>0</v>
      </c>
      <c r="K120" s="247">
        <f t="shared" ref="K120:BV120" si="46" xml:space="preserve"> IF(K119 &gt; 0, K118 / K119, 0)</f>
        <v>0</v>
      </c>
      <c r="L120" s="247">
        <f t="shared" si="46"/>
        <v>0</v>
      </c>
      <c r="M120" s="247">
        <f t="shared" si="46"/>
        <v>0</v>
      </c>
      <c r="N120" s="247">
        <f t="shared" si="46"/>
        <v>0</v>
      </c>
      <c r="O120" s="247">
        <f t="shared" si="46"/>
        <v>0</v>
      </c>
      <c r="P120" s="247">
        <f t="shared" si="46"/>
        <v>0</v>
      </c>
      <c r="Q120" s="247">
        <f t="shared" si="46"/>
        <v>0</v>
      </c>
      <c r="R120" s="247">
        <f t="shared" si="46"/>
        <v>18.641249999999999</v>
      </c>
      <c r="S120" s="247">
        <f t="shared" si="46"/>
        <v>18.641249999999999</v>
      </c>
      <c r="T120" s="247">
        <f t="shared" si="46"/>
        <v>18.641249999999999</v>
      </c>
      <c r="U120" s="247">
        <f t="shared" si="46"/>
        <v>18.641249999999999</v>
      </c>
      <c r="V120" s="247">
        <f t="shared" si="46"/>
        <v>18.641249999999999</v>
      </c>
      <c r="W120" s="247">
        <f t="shared" si="46"/>
        <v>18.641249999999999</v>
      </c>
      <c r="X120" s="247">
        <f t="shared" si="46"/>
        <v>18.641249999999999</v>
      </c>
      <c r="Y120" s="247">
        <f t="shared" si="46"/>
        <v>18.641249999999999</v>
      </c>
      <c r="Z120" s="247">
        <f t="shared" si="46"/>
        <v>18.641249999999999</v>
      </c>
      <c r="AA120" s="247">
        <f t="shared" si="46"/>
        <v>18.641249999999999</v>
      </c>
      <c r="AB120" s="247">
        <f t="shared" si="46"/>
        <v>18.641249999999999</v>
      </c>
      <c r="AC120" s="247">
        <f t="shared" si="46"/>
        <v>18.641249999999999</v>
      </c>
      <c r="AD120" s="247">
        <f t="shared" si="46"/>
        <v>18.641249999999999</v>
      </c>
      <c r="AE120" s="247">
        <f t="shared" si="46"/>
        <v>18.641249999999999</v>
      </c>
      <c r="AF120" s="247">
        <f t="shared" si="46"/>
        <v>18.641249999999999</v>
      </c>
      <c r="AG120" s="247">
        <f t="shared" si="46"/>
        <v>18.641249999999999</v>
      </c>
      <c r="AH120" s="247">
        <f t="shared" si="46"/>
        <v>18.641249999999999</v>
      </c>
      <c r="AI120" s="247">
        <f t="shared" si="46"/>
        <v>18.641249999999999</v>
      </c>
      <c r="AJ120" s="247">
        <f t="shared" si="46"/>
        <v>18.641249999999999</v>
      </c>
      <c r="AK120" s="247">
        <f t="shared" si="46"/>
        <v>18.641249999999999</v>
      </c>
      <c r="AL120" s="247">
        <f t="shared" si="46"/>
        <v>0</v>
      </c>
      <c r="AM120" s="247">
        <f t="shared" si="46"/>
        <v>0</v>
      </c>
      <c r="AN120" s="247">
        <f t="shared" si="46"/>
        <v>0</v>
      </c>
      <c r="AO120" s="247">
        <f t="shared" si="46"/>
        <v>0</v>
      </c>
      <c r="AP120" s="247">
        <f t="shared" si="46"/>
        <v>0</v>
      </c>
      <c r="AQ120" s="247">
        <f t="shared" si="46"/>
        <v>0</v>
      </c>
      <c r="AR120" s="247">
        <f t="shared" si="46"/>
        <v>0</v>
      </c>
      <c r="AS120" s="247">
        <f t="shared" si="46"/>
        <v>0</v>
      </c>
      <c r="AT120" s="247">
        <f t="shared" si="46"/>
        <v>0</v>
      </c>
      <c r="AU120" s="247">
        <f t="shared" si="46"/>
        <v>0</v>
      </c>
      <c r="AV120" s="247">
        <f t="shared" si="46"/>
        <v>0</v>
      </c>
      <c r="AW120" s="247">
        <f t="shared" si="46"/>
        <v>0</v>
      </c>
      <c r="AX120" s="247">
        <f t="shared" si="46"/>
        <v>0</v>
      </c>
      <c r="AY120" s="247">
        <f t="shared" si="46"/>
        <v>0</v>
      </c>
      <c r="AZ120" s="247">
        <f t="shared" si="46"/>
        <v>0</v>
      </c>
      <c r="BA120" s="247">
        <f t="shared" si="46"/>
        <v>0</v>
      </c>
      <c r="BB120" s="247">
        <f t="shared" si="46"/>
        <v>0</v>
      </c>
      <c r="BC120" s="247">
        <f t="shared" si="46"/>
        <v>0</v>
      </c>
      <c r="BD120" s="247">
        <f t="shared" si="46"/>
        <v>0</v>
      </c>
      <c r="BE120" s="247">
        <f t="shared" si="46"/>
        <v>0</v>
      </c>
      <c r="BF120" s="247">
        <f t="shared" si="46"/>
        <v>0</v>
      </c>
      <c r="BG120" s="247">
        <f t="shared" si="46"/>
        <v>0</v>
      </c>
      <c r="BH120" s="247">
        <f t="shared" si="46"/>
        <v>0</v>
      </c>
      <c r="BI120" s="247">
        <f t="shared" si="46"/>
        <v>0</v>
      </c>
      <c r="BJ120" s="247">
        <f t="shared" si="46"/>
        <v>0</v>
      </c>
      <c r="BK120" s="247">
        <f t="shared" si="46"/>
        <v>0</v>
      </c>
      <c r="BL120" s="247">
        <f t="shared" si="46"/>
        <v>0</v>
      </c>
      <c r="BM120" s="247">
        <f t="shared" si="46"/>
        <v>0</v>
      </c>
      <c r="BN120" s="247">
        <f t="shared" si="46"/>
        <v>0</v>
      </c>
      <c r="BO120" s="247">
        <f t="shared" si="46"/>
        <v>0</v>
      </c>
      <c r="BP120" s="247">
        <f t="shared" si="46"/>
        <v>0</v>
      </c>
      <c r="BQ120" s="247">
        <f t="shared" si="46"/>
        <v>0</v>
      </c>
      <c r="BR120" s="247">
        <f t="shared" si="46"/>
        <v>0</v>
      </c>
      <c r="BS120" s="247">
        <f t="shared" si="46"/>
        <v>0</v>
      </c>
      <c r="BT120" s="247">
        <f t="shared" si="46"/>
        <v>0</v>
      </c>
      <c r="BU120" s="247">
        <f t="shared" si="46"/>
        <v>0</v>
      </c>
      <c r="BV120" s="247">
        <f t="shared" si="46"/>
        <v>0</v>
      </c>
      <c r="BW120" s="247">
        <f t="shared" ref="BW120:CA120" si="47" xml:space="preserve"> IF(BW119 &gt; 0, BW118 / BW119, 0)</f>
        <v>0</v>
      </c>
      <c r="BX120" s="247">
        <f t="shared" si="47"/>
        <v>0</v>
      </c>
      <c r="BY120" s="247">
        <f t="shared" si="47"/>
        <v>0</v>
      </c>
      <c r="BZ120" s="247">
        <f t="shared" si="47"/>
        <v>0</v>
      </c>
      <c r="CA120" s="247">
        <f t="shared" si="47"/>
        <v>0</v>
      </c>
    </row>
    <row r="121" spans="1:79" s="224" customFormat="1">
      <c r="A121" s="190"/>
      <c r="B121" s="175"/>
      <c r="C121" s="191"/>
      <c r="E121" s="224" t="str">
        <f xml:space="preserve"> E120</f>
        <v>Fixed operating cost - real</v>
      </c>
      <c r="F121" s="224">
        <f xml:space="preserve"> SUM( J120:CA120 )</f>
        <v>372.82500000000016</v>
      </c>
      <c r="G121" s="224" t="s">
        <v>560</v>
      </c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247"/>
      <c r="AR121" s="247"/>
      <c r="AS121" s="247"/>
      <c r="AT121" s="247"/>
      <c r="AU121" s="247"/>
      <c r="AV121" s="247"/>
      <c r="AW121" s="247"/>
      <c r="AX121" s="247"/>
      <c r="AY121" s="247"/>
      <c r="AZ121" s="247"/>
      <c r="BA121" s="247"/>
      <c r="BB121" s="247"/>
      <c r="BC121" s="247"/>
      <c r="BD121" s="247"/>
      <c r="BE121" s="247"/>
      <c r="BF121" s="247"/>
      <c r="BG121" s="247"/>
      <c r="BH121" s="247"/>
      <c r="BI121" s="247"/>
      <c r="BJ121" s="247"/>
      <c r="BK121" s="247"/>
      <c r="BL121" s="247"/>
      <c r="BM121" s="247"/>
      <c r="BN121" s="247"/>
      <c r="BO121" s="247"/>
      <c r="BP121" s="247"/>
      <c r="BQ121" s="247"/>
      <c r="BR121" s="247"/>
      <c r="BS121" s="247"/>
      <c r="BT121" s="247"/>
      <c r="BU121" s="247"/>
      <c r="BV121" s="247"/>
      <c r="BW121" s="247"/>
      <c r="BX121" s="247"/>
      <c r="BY121" s="247"/>
      <c r="BZ121" s="247"/>
      <c r="CA121" s="247"/>
    </row>
    <row r="123" spans="1:79" s="224" customFormat="1">
      <c r="A123" s="190"/>
      <c r="B123" s="175"/>
      <c r="C123" s="191"/>
      <c r="E123" s="247" t="str">
        <f xml:space="preserve"> E$120</f>
        <v>Fixed operating cost - real</v>
      </c>
      <c r="F123" s="247">
        <f t="shared" ref="F123:BQ123" si="48" xml:space="preserve"> F$120</f>
        <v>0</v>
      </c>
      <c r="G123" s="247" t="str">
        <f t="shared" si="48"/>
        <v>£ MM</v>
      </c>
      <c r="H123" s="247">
        <f t="shared" si="48"/>
        <v>372.82500000000016</v>
      </c>
      <c r="I123" s="247">
        <f t="shared" si="48"/>
        <v>0</v>
      </c>
      <c r="J123" s="247">
        <f t="shared" si="48"/>
        <v>0</v>
      </c>
      <c r="K123" s="247">
        <f t="shared" si="48"/>
        <v>0</v>
      </c>
      <c r="L123" s="247">
        <f t="shared" si="48"/>
        <v>0</v>
      </c>
      <c r="M123" s="247">
        <f t="shared" si="48"/>
        <v>0</v>
      </c>
      <c r="N123" s="247">
        <f t="shared" si="48"/>
        <v>0</v>
      </c>
      <c r="O123" s="247">
        <f t="shared" si="48"/>
        <v>0</v>
      </c>
      <c r="P123" s="247">
        <f t="shared" si="48"/>
        <v>0</v>
      </c>
      <c r="Q123" s="247">
        <f t="shared" si="48"/>
        <v>0</v>
      </c>
      <c r="R123" s="247">
        <f t="shared" si="48"/>
        <v>18.641249999999999</v>
      </c>
      <c r="S123" s="247">
        <f t="shared" si="48"/>
        <v>18.641249999999999</v>
      </c>
      <c r="T123" s="247">
        <f t="shared" si="48"/>
        <v>18.641249999999999</v>
      </c>
      <c r="U123" s="247">
        <f t="shared" si="48"/>
        <v>18.641249999999999</v>
      </c>
      <c r="V123" s="247">
        <f t="shared" si="48"/>
        <v>18.641249999999999</v>
      </c>
      <c r="W123" s="247">
        <f t="shared" si="48"/>
        <v>18.641249999999999</v>
      </c>
      <c r="X123" s="247">
        <f t="shared" si="48"/>
        <v>18.641249999999999</v>
      </c>
      <c r="Y123" s="247">
        <f t="shared" si="48"/>
        <v>18.641249999999999</v>
      </c>
      <c r="Z123" s="247">
        <f t="shared" si="48"/>
        <v>18.641249999999999</v>
      </c>
      <c r="AA123" s="247">
        <f t="shared" si="48"/>
        <v>18.641249999999999</v>
      </c>
      <c r="AB123" s="247">
        <f t="shared" si="48"/>
        <v>18.641249999999999</v>
      </c>
      <c r="AC123" s="247">
        <f t="shared" si="48"/>
        <v>18.641249999999999</v>
      </c>
      <c r="AD123" s="247">
        <f t="shared" si="48"/>
        <v>18.641249999999999</v>
      </c>
      <c r="AE123" s="247">
        <f t="shared" si="48"/>
        <v>18.641249999999999</v>
      </c>
      <c r="AF123" s="247">
        <f t="shared" si="48"/>
        <v>18.641249999999999</v>
      </c>
      <c r="AG123" s="247">
        <f t="shared" si="48"/>
        <v>18.641249999999999</v>
      </c>
      <c r="AH123" s="247">
        <f t="shared" si="48"/>
        <v>18.641249999999999</v>
      </c>
      <c r="AI123" s="247">
        <f t="shared" si="48"/>
        <v>18.641249999999999</v>
      </c>
      <c r="AJ123" s="247">
        <f t="shared" si="48"/>
        <v>18.641249999999999</v>
      </c>
      <c r="AK123" s="247">
        <f t="shared" si="48"/>
        <v>18.641249999999999</v>
      </c>
      <c r="AL123" s="247">
        <f t="shared" si="48"/>
        <v>0</v>
      </c>
      <c r="AM123" s="247">
        <f t="shared" si="48"/>
        <v>0</v>
      </c>
      <c r="AN123" s="247">
        <f t="shared" si="48"/>
        <v>0</v>
      </c>
      <c r="AO123" s="247">
        <f t="shared" si="48"/>
        <v>0</v>
      </c>
      <c r="AP123" s="247">
        <f t="shared" si="48"/>
        <v>0</v>
      </c>
      <c r="AQ123" s="247">
        <f t="shared" si="48"/>
        <v>0</v>
      </c>
      <c r="AR123" s="247">
        <f t="shared" si="48"/>
        <v>0</v>
      </c>
      <c r="AS123" s="247">
        <f t="shared" si="48"/>
        <v>0</v>
      </c>
      <c r="AT123" s="247">
        <f t="shared" si="48"/>
        <v>0</v>
      </c>
      <c r="AU123" s="247">
        <f t="shared" si="48"/>
        <v>0</v>
      </c>
      <c r="AV123" s="247">
        <f t="shared" si="48"/>
        <v>0</v>
      </c>
      <c r="AW123" s="247">
        <f t="shared" si="48"/>
        <v>0</v>
      </c>
      <c r="AX123" s="247">
        <f t="shared" si="48"/>
        <v>0</v>
      </c>
      <c r="AY123" s="247">
        <f t="shared" si="48"/>
        <v>0</v>
      </c>
      <c r="AZ123" s="247">
        <f t="shared" si="48"/>
        <v>0</v>
      </c>
      <c r="BA123" s="247">
        <f t="shared" si="48"/>
        <v>0</v>
      </c>
      <c r="BB123" s="247">
        <f t="shared" si="48"/>
        <v>0</v>
      </c>
      <c r="BC123" s="247">
        <f t="shared" si="48"/>
        <v>0</v>
      </c>
      <c r="BD123" s="247">
        <f t="shared" si="48"/>
        <v>0</v>
      </c>
      <c r="BE123" s="247">
        <f t="shared" si="48"/>
        <v>0</v>
      </c>
      <c r="BF123" s="247">
        <f t="shared" si="48"/>
        <v>0</v>
      </c>
      <c r="BG123" s="247">
        <f t="shared" si="48"/>
        <v>0</v>
      </c>
      <c r="BH123" s="247">
        <f t="shared" si="48"/>
        <v>0</v>
      </c>
      <c r="BI123" s="247">
        <f t="shared" si="48"/>
        <v>0</v>
      </c>
      <c r="BJ123" s="247">
        <f t="shared" si="48"/>
        <v>0</v>
      </c>
      <c r="BK123" s="247">
        <f t="shared" si="48"/>
        <v>0</v>
      </c>
      <c r="BL123" s="247">
        <f t="shared" si="48"/>
        <v>0</v>
      </c>
      <c r="BM123" s="247">
        <f t="shared" si="48"/>
        <v>0</v>
      </c>
      <c r="BN123" s="247">
        <f t="shared" si="48"/>
        <v>0</v>
      </c>
      <c r="BO123" s="247">
        <f t="shared" si="48"/>
        <v>0</v>
      </c>
      <c r="BP123" s="247">
        <f t="shared" si="48"/>
        <v>0</v>
      </c>
      <c r="BQ123" s="247">
        <f t="shared" si="48"/>
        <v>0</v>
      </c>
      <c r="BR123" s="247">
        <f t="shared" ref="BR123:CA123" si="49" xml:space="preserve"> BR$120</f>
        <v>0</v>
      </c>
      <c r="BS123" s="247">
        <f t="shared" si="49"/>
        <v>0</v>
      </c>
      <c r="BT123" s="247">
        <f t="shared" si="49"/>
        <v>0</v>
      </c>
      <c r="BU123" s="247">
        <f t="shared" si="49"/>
        <v>0</v>
      </c>
      <c r="BV123" s="247">
        <f t="shared" si="49"/>
        <v>0</v>
      </c>
      <c r="BW123" s="247">
        <f t="shared" si="49"/>
        <v>0</v>
      </c>
      <c r="BX123" s="247">
        <f t="shared" si="49"/>
        <v>0</v>
      </c>
      <c r="BY123" s="247">
        <f t="shared" si="49"/>
        <v>0</v>
      </c>
      <c r="BZ123" s="247">
        <f t="shared" si="49"/>
        <v>0</v>
      </c>
      <c r="CA123" s="247">
        <f t="shared" si="49"/>
        <v>0</v>
      </c>
    </row>
    <row r="124" spans="1:79">
      <c r="E124" s="555" t="str">
        <f xml:space="preserve"> E$47</f>
        <v>PV discount factor</v>
      </c>
      <c r="F124" s="555">
        <f t="shared" ref="F124:BQ124" si="50" xml:space="preserve"> F$47</f>
        <v>0</v>
      </c>
      <c r="G124" s="555" t="str">
        <f t="shared" si="50"/>
        <v>factor</v>
      </c>
      <c r="H124" s="555">
        <f t="shared" si="50"/>
        <v>0</v>
      </c>
      <c r="I124" s="555">
        <f t="shared" si="50"/>
        <v>0</v>
      </c>
      <c r="J124" s="555">
        <f t="shared" si="50"/>
        <v>0.94589910949433997</v>
      </c>
      <c r="K124" s="555">
        <f t="shared" si="50"/>
        <v>0.85990828135849096</v>
      </c>
      <c r="L124" s="555">
        <f t="shared" si="50"/>
        <v>0.78153069833773192</v>
      </c>
      <c r="M124" s="555">
        <f t="shared" si="50"/>
        <v>0.7104824530343018</v>
      </c>
      <c r="N124" s="555">
        <f t="shared" si="50"/>
        <v>0.64589313912209245</v>
      </c>
      <c r="O124" s="555">
        <f t="shared" si="50"/>
        <v>0.58717558102008394</v>
      </c>
      <c r="P124" s="555">
        <f t="shared" si="50"/>
        <v>0.53365661411763832</v>
      </c>
      <c r="Q124" s="555">
        <f t="shared" si="50"/>
        <v>0.48514237647058034</v>
      </c>
      <c r="R124" s="555">
        <f t="shared" si="50"/>
        <v>0.44103852406416388</v>
      </c>
      <c r="S124" s="555">
        <f t="shared" si="50"/>
        <v>0.40094411278560355</v>
      </c>
      <c r="T124" s="555">
        <f t="shared" si="50"/>
        <v>0.36439948219210272</v>
      </c>
      <c r="U124" s="555">
        <f t="shared" si="50"/>
        <v>0.33127225653827519</v>
      </c>
      <c r="V124" s="555">
        <f t="shared" si="50"/>
        <v>0.30115659685297747</v>
      </c>
      <c r="W124" s="555">
        <f t="shared" si="50"/>
        <v>0.27377872441179762</v>
      </c>
      <c r="X124" s="555">
        <f t="shared" si="50"/>
        <v>0.24882476691762931</v>
      </c>
      <c r="Y124" s="555">
        <f t="shared" si="50"/>
        <v>0.22620433356148117</v>
      </c>
      <c r="Z124" s="555">
        <f t="shared" si="50"/>
        <v>0.20564030323771013</v>
      </c>
      <c r="AA124" s="555">
        <f t="shared" si="50"/>
        <v>0.18694573021610009</v>
      </c>
      <c r="AB124" s="555">
        <f t="shared" si="50"/>
        <v>0.16990629146660829</v>
      </c>
      <c r="AC124" s="555">
        <f t="shared" si="50"/>
        <v>0.15446026496964388</v>
      </c>
      <c r="AD124" s="555">
        <f t="shared" si="50"/>
        <v>0.14041842269967628</v>
      </c>
      <c r="AE124" s="555">
        <f t="shared" si="50"/>
        <v>0.12765311154516024</v>
      </c>
      <c r="AF124" s="555">
        <f t="shared" si="50"/>
        <v>0.1160179842125303</v>
      </c>
      <c r="AG124" s="555">
        <f t="shared" si="50"/>
        <v>0.10547089473866388</v>
      </c>
      <c r="AH124" s="555">
        <f t="shared" si="50"/>
        <v>9.588263158060352E-2</v>
      </c>
      <c r="AI124" s="555">
        <f t="shared" si="50"/>
        <v>8.7166028709639548E-2</v>
      </c>
      <c r="AJ124" s="555">
        <f t="shared" si="50"/>
        <v>7.9221155052897257E-2</v>
      </c>
      <c r="AK124" s="555">
        <f t="shared" si="50"/>
        <v>7.2019231866270239E-2</v>
      </c>
      <c r="AL124" s="555">
        <f t="shared" si="50"/>
        <v>6.5472028969336557E-2</v>
      </c>
      <c r="AM124" s="555">
        <f t="shared" si="50"/>
        <v>5.952002633576052E-2</v>
      </c>
      <c r="AN124" s="555">
        <f t="shared" si="50"/>
        <v>5.4094987518645075E-2</v>
      </c>
      <c r="AO124" s="555">
        <f t="shared" si="50"/>
        <v>4.9177261380586437E-2</v>
      </c>
      <c r="AP124" s="555">
        <f t="shared" si="50"/>
        <v>4.4706601255078568E-2</v>
      </c>
      <c r="AQ124" s="555">
        <f t="shared" si="50"/>
        <v>4.0642364777344155E-2</v>
      </c>
      <c r="AR124" s="555">
        <f t="shared" si="50"/>
        <v>3.6937957704459755E-2</v>
      </c>
      <c r="AS124" s="555">
        <f t="shared" si="50"/>
        <v>3.357996154950886E-2</v>
      </c>
      <c r="AT124" s="555">
        <f t="shared" si="50"/>
        <v>3.0527237772280783E-2</v>
      </c>
      <c r="AU124" s="555">
        <f t="shared" si="50"/>
        <v>2.7752034338437082E-2</v>
      </c>
      <c r="AV124" s="555">
        <f t="shared" si="50"/>
        <v>2.5222535062166016E-2</v>
      </c>
      <c r="AW124" s="555">
        <f t="shared" si="50"/>
        <v>2.2929577329241824E-2</v>
      </c>
      <c r="AX124" s="555">
        <f t="shared" si="50"/>
        <v>2.084507029931075E-2</v>
      </c>
      <c r="AY124" s="555">
        <f t="shared" si="50"/>
        <v>1.8950063908464321E-2</v>
      </c>
      <c r="AZ124" s="555">
        <f t="shared" si="50"/>
        <v>1.7222832947404232E-2</v>
      </c>
      <c r="BA124" s="555">
        <f t="shared" si="50"/>
        <v>1.5657120861276574E-2</v>
      </c>
      <c r="BB124" s="555">
        <f t="shared" si="50"/>
        <v>1.4233746237524159E-2</v>
      </c>
      <c r="BC124" s="555">
        <f t="shared" si="50"/>
        <v>1.2939769306840146E-2</v>
      </c>
      <c r="BD124" s="555">
        <f t="shared" si="50"/>
        <v>1.1760355333161344E-2</v>
      </c>
      <c r="BE124" s="555">
        <f t="shared" si="50"/>
        <v>1.0691232121055758E-2</v>
      </c>
      <c r="BF124" s="555">
        <f t="shared" si="50"/>
        <v>9.7193019282325079E-3</v>
      </c>
      <c r="BG124" s="555">
        <f t="shared" si="50"/>
        <v>8.8357290256659178E-3</v>
      </c>
      <c r="BH124" s="555">
        <f t="shared" si="50"/>
        <v>8.0303837344634539E-3</v>
      </c>
      <c r="BI124" s="555">
        <f t="shared" si="50"/>
        <v>7.3003488495122313E-3</v>
      </c>
      <c r="BJ124" s="555">
        <f t="shared" si="50"/>
        <v>6.6366807722838478E-3</v>
      </c>
      <c r="BK124" s="555">
        <f t="shared" si="50"/>
        <v>6.0333461566216802E-3</v>
      </c>
      <c r="BL124" s="555">
        <f t="shared" si="50"/>
        <v>5.4834281019466666E-3</v>
      </c>
      <c r="BM124" s="555">
        <f t="shared" si="50"/>
        <v>4.9849346381333343E-3</v>
      </c>
      <c r="BN124" s="555">
        <f t="shared" si="50"/>
        <v>4.5317587619393947E-3</v>
      </c>
      <c r="BO124" s="555">
        <f t="shared" si="50"/>
        <v>4.1197806926721774E-3</v>
      </c>
      <c r="BP124" s="555">
        <f t="shared" si="50"/>
        <v>3.7442773276422309E-3</v>
      </c>
      <c r="BQ124" s="555">
        <f t="shared" si="50"/>
        <v>3.4038884796747525E-3</v>
      </c>
      <c r="BR124" s="555">
        <f t="shared" ref="BR124:CA124" si="51" xml:space="preserve"> BR$47</f>
        <v>3.0944440724315933E-3</v>
      </c>
      <c r="BS124" s="555">
        <f t="shared" si="51"/>
        <v>2.8131309749378124E-3</v>
      </c>
      <c r="BT124" s="555">
        <f t="shared" si="51"/>
        <v>2.5567240867658183E-3</v>
      </c>
      <c r="BU124" s="555">
        <f t="shared" si="51"/>
        <v>2.3242946243325624E-3</v>
      </c>
      <c r="BV124" s="555">
        <f t="shared" si="51"/>
        <v>2.1129951130296042E-3</v>
      </c>
      <c r="BW124" s="555">
        <f t="shared" si="51"/>
        <v>1.9209046482087315E-3</v>
      </c>
      <c r="BX124" s="555">
        <f t="shared" si="51"/>
        <v>1.7458210180079699E-3</v>
      </c>
      <c r="BY124" s="555">
        <f t="shared" si="51"/>
        <v>1.5871100163708817E-3</v>
      </c>
      <c r="BZ124" s="555">
        <f t="shared" si="51"/>
        <v>1.4428272876098928E-3</v>
      </c>
      <c r="CA124" s="555">
        <f t="shared" si="51"/>
        <v>1.3116611705544469E-3</v>
      </c>
    </row>
    <row r="125" spans="1:79" s="312" customFormat="1">
      <c r="A125" s="284"/>
      <c r="B125" s="285"/>
      <c r="C125" s="365"/>
      <c r="E125" s="312" t="s">
        <v>473</v>
      </c>
      <c r="G125" s="312" t="s">
        <v>560</v>
      </c>
      <c r="H125" s="312">
        <f xml:space="preserve"> SUM(J125:CA125)</f>
        <v>76.958925125687657</v>
      </c>
      <c r="J125" s="287">
        <f xml:space="preserve"> J123 * J124</f>
        <v>0</v>
      </c>
      <c r="K125" s="287">
        <f t="shared" ref="K125:BV125" si="52" xml:space="preserve"> K123 * K124</f>
        <v>0</v>
      </c>
      <c r="L125" s="287">
        <f t="shared" si="52"/>
        <v>0</v>
      </c>
      <c r="M125" s="287">
        <f t="shared" si="52"/>
        <v>0</v>
      </c>
      <c r="N125" s="287">
        <f t="shared" si="52"/>
        <v>0</v>
      </c>
      <c r="O125" s="287">
        <f t="shared" si="52"/>
        <v>0</v>
      </c>
      <c r="P125" s="287">
        <f t="shared" si="52"/>
        <v>0</v>
      </c>
      <c r="Q125" s="287">
        <f t="shared" si="52"/>
        <v>0</v>
      </c>
      <c r="R125" s="287">
        <f t="shared" si="52"/>
        <v>8.2215093867110944</v>
      </c>
      <c r="S125" s="287">
        <f t="shared" si="52"/>
        <v>7.4740994424646319</v>
      </c>
      <c r="T125" s="287">
        <f t="shared" si="52"/>
        <v>6.7928618474135343</v>
      </c>
      <c r="U125" s="287">
        <f t="shared" si="52"/>
        <v>6.1753289521941221</v>
      </c>
      <c r="V125" s="287">
        <f t="shared" si="52"/>
        <v>5.6139354110855662</v>
      </c>
      <c r="W125" s="287">
        <f t="shared" si="52"/>
        <v>5.1035776464414226</v>
      </c>
      <c r="X125" s="287">
        <f t="shared" si="52"/>
        <v>4.6384046863032573</v>
      </c>
      <c r="Y125" s="287">
        <f t="shared" si="52"/>
        <v>4.2167315330029611</v>
      </c>
      <c r="Z125" s="287">
        <f t="shared" si="52"/>
        <v>3.8333923027299637</v>
      </c>
      <c r="AA125" s="287">
        <f t="shared" si="52"/>
        <v>3.4849020933908754</v>
      </c>
      <c r="AB125" s="287">
        <f t="shared" si="52"/>
        <v>3.1672656558019119</v>
      </c>
      <c r="AC125" s="287">
        <f t="shared" si="52"/>
        <v>2.8793324143653738</v>
      </c>
      <c r="AD125" s="287">
        <f t="shared" si="52"/>
        <v>2.6175749221503404</v>
      </c>
      <c r="AE125" s="287">
        <f t="shared" si="52"/>
        <v>2.3796135655912183</v>
      </c>
      <c r="AF125" s="287">
        <f t="shared" si="52"/>
        <v>2.1627202482018304</v>
      </c>
      <c r="AG125" s="287">
        <f t="shared" si="52"/>
        <v>1.966109316547118</v>
      </c>
      <c r="AH125" s="287">
        <f t="shared" si="52"/>
        <v>1.7873721059519252</v>
      </c>
      <c r="AI125" s="287">
        <f t="shared" si="52"/>
        <v>1.6248837326835681</v>
      </c>
      <c r="AJ125" s="287">
        <f t="shared" si="52"/>
        <v>1.4767813566298209</v>
      </c>
      <c r="AK125" s="287">
        <f t="shared" si="52"/>
        <v>1.3425285060271102</v>
      </c>
      <c r="AL125" s="287">
        <f t="shared" si="52"/>
        <v>0</v>
      </c>
      <c r="AM125" s="287">
        <f t="shared" si="52"/>
        <v>0</v>
      </c>
      <c r="AN125" s="287">
        <f t="shared" si="52"/>
        <v>0</v>
      </c>
      <c r="AO125" s="287">
        <f t="shared" si="52"/>
        <v>0</v>
      </c>
      <c r="AP125" s="287">
        <f t="shared" si="52"/>
        <v>0</v>
      </c>
      <c r="AQ125" s="287">
        <f t="shared" si="52"/>
        <v>0</v>
      </c>
      <c r="AR125" s="287">
        <f t="shared" si="52"/>
        <v>0</v>
      </c>
      <c r="AS125" s="287">
        <f t="shared" si="52"/>
        <v>0</v>
      </c>
      <c r="AT125" s="287">
        <f t="shared" si="52"/>
        <v>0</v>
      </c>
      <c r="AU125" s="287">
        <f t="shared" si="52"/>
        <v>0</v>
      </c>
      <c r="AV125" s="287">
        <f t="shared" si="52"/>
        <v>0</v>
      </c>
      <c r="AW125" s="287">
        <f t="shared" si="52"/>
        <v>0</v>
      </c>
      <c r="AX125" s="287">
        <f t="shared" si="52"/>
        <v>0</v>
      </c>
      <c r="AY125" s="287">
        <f t="shared" si="52"/>
        <v>0</v>
      </c>
      <c r="AZ125" s="287">
        <f t="shared" si="52"/>
        <v>0</v>
      </c>
      <c r="BA125" s="287">
        <f t="shared" si="52"/>
        <v>0</v>
      </c>
      <c r="BB125" s="287">
        <f t="shared" si="52"/>
        <v>0</v>
      </c>
      <c r="BC125" s="287">
        <f t="shared" si="52"/>
        <v>0</v>
      </c>
      <c r="BD125" s="287">
        <f t="shared" si="52"/>
        <v>0</v>
      </c>
      <c r="BE125" s="287">
        <f t="shared" si="52"/>
        <v>0</v>
      </c>
      <c r="BF125" s="287">
        <f t="shared" si="52"/>
        <v>0</v>
      </c>
      <c r="BG125" s="287">
        <f t="shared" si="52"/>
        <v>0</v>
      </c>
      <c r="BH125" s="287">
        <f t="shared" si="52"/>
        <v>0</v>
      </c>
      <c r="BI125" s="287">
        <f t="shared" si="52"/>
        <v>0</v>
      </c>
      <c r="BJ125" s="287">
        <f t="shared" si="52"/>
        <v>0</v>
      </c>
      <c r="BK125" s="287">
        <f t="shared" si="52"/>
        <v>0</v>
      </c>
      <c r="BL125" s="287">
        <f t="shared" si="52"/>
        <v>0</v>
      </c>
      <c r="BM125" s="287">
        <f t="shared" si="52"/>
        <v>0</v>
      </c>
      <c r="BN125" s="287">
        <f t="shared" si="52"/>
        <v>0</v>
      </c>
      <c r="BO125" s="287">
        <f t="shared" si="52"/>
        <v>0</v>
      </c>
      <c r="BP125" s="287">
        <f t="shared" si="52"/>
        <v>0</v>
      </c>
      <c r="BQ125" s="287">
        <f t="shared" si="52"/>
        <v>0</v>
      </c>
      <c r="BR125" s="287">
        <f t="shared" si="52"/>
        <v>0</v>
      </c>
      <c r="BS125" s="287">
        <f t="shared" si="52"/>
        <v>0</v>
      </c>
      <c r="BT125" s="287">
        <f t="shared" si="52"/>
        <v>0</v>
      </c>
      <c r="BU125" s="287">
        <f t="shared" si="52"/>
        <v>0</v>
      </c>
      <c r="BV125" s="287">
        <f t="shared" si="52"/>
        <v>0</v>
      </c>
      <c r="BW125" s="287">
        <f t="shared" ref="BW125:CA125" si="53" xml:space="preserve"> BW123 * BW124</f>
        <v>0</v>
      </c>
      <c r="BX125" s="287">
        <f t="shared" si="53"/>
        <v>0</v>
      </c>
      <c r="BY125" s="287">
        <f t="shared" si="53"/>
        <v>0</v>
      </c>
      <c r="BZ125" s="287">
        <f t="shared" si="53"/>
        <v>0</v>
      </c>
      <c r="CA125" s="287">
        <f t="shared" si="53"/>
        <v>0</v>
      </c>
    </row>
    <row r="126" spans="1:79">
      <c r="E126" s="4" t="s">
        <v>473</v>
      </c>
      <c r="F126" s="9">
        <f xml:space="preserve"> SUM( J125:CA125 )</f>
        <v>76.958925125687657</v>
      </c>
      <c r="G126" s="4" t="s">
        <v>560</v>
      </c>
    </row>
    <row r="128" spans="1:79">
      <c r="E128" s="267" t="str">
        <f xml:space="preserve"> E$126</f>
        <v>PV of Fixed operating cost - real</v>
      </c>
      <c r="F128" s="267">
        <f t="shared" ref="F128:G128" si="54" xml:space="preserve"> F$126</f>
        <v>76.958925125687657</v>
      </c>
      <c r="G128" s="267" t="str">
        <f t="shared" si="54"/>
        <v>£ MM</v>
      </c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7"/>
      <c r="AZ128" s="267"/>
      <c r="BA128" s="267"/>
      <c r="BB128" s="267"/>
      <c r="BC128" s="267"/>
      <c r="BD128" s="267"/>
      <c r="BE128" s="267"/>
      <c r="BF128" s="267"/>
      <c r="BG128" s="267"/>
      <c r="BH128" s="267"/>
      <c r="BI128" s="267"/>
      <c r="BJ128" s="267"/>
      <c r="BK128" s="267"/>
      <c r="BL128" s="267"/>
      <c r="BM128" s="267"/>
      <c r="BN128" s="267"/>
      <c r="BO128" s="267"/>
      <c r="BP128" s="267"/>
      <c r="BQ128" s="267"/>
      <c r="BR128" s="267"/>
      <c r="BS128" s="267"/>
      <c r="BT128" s="267"/>
      <c r="BU128" s="267"/>
      <c r="BV128" s="267"/>
      <c r="BW128" s="267"/>
      <c r="BX128" s="267"/>
      <c r="BY128" s="267"/>
      <c r="BZ128" s="267"/>
      <c r="CA128" s="267"/>
    </row>
    <row r="129" spans="1:79" s="235" customFormat="1">
      <c r="A129" s="232"/>
      <c r="B129" s="233"/>
      <c r="C129" s="234"/>
      <c r="E129" s="250" t="str">
        <f xml:space="preserve"> E$115</f>
        <v>PV of export amount</v>
      </c>
      <c r="F129" s="247">
        <f t="shared" ref="F129:G129" si="55" xml:space="preserve"> F$115</f>
        <v>12665956.624112161</v>
      </c>
      <c r="G129" s="250" t="str">
        <f t="shared" si="55"/>
        <v>MWh</v>
      </c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250"/>
      <c r="BD129" s="250"/>
      <c r="BE129" s="250"/>
      <c r="BF129" s="250"/>
      <c r="BG129" s="250"/>
      <c r="BH129" s="250"/>
      <c r="BI129" s="250"/>
      <c r="BJ129" s="250"/>
      <c r="BK129" s="250"/>
      <c r="BL129" s="250"/>
      <c r="BM129" s="250"/>
      <c r="BN129" s="250"/>
      <c r="BO129" s="250"/>
      <c r="BP129" s="250"/>
      <c r="BQ129" s="250"/>
      <c r="BR129" s="250"/>
      <c r="BS129" s="250"/>
      <c r="BT129" s="250"/>
      <c r="BU129" s="250"/>
      <c r="BV129" s="250"/>
      <c r="BW129" s="250"/>
      <c r="BX129" s="250"/>
      <c r="BY129" s="250"/>
      <c r="BZ129" s="250"/>
      <c r="CA129" s="250"/>
    </row>
    <row r="130" spans="1:79" s="224" customFormat="1">
      <c r="A130" s="190"/>
      <c r="B130" s="175"/>
      <c r="C130" s="191"/>
      <c r="E130" s="224" t="s">
        <v>588</v>
      </c>
      <c r="F130" s="232">
        <f xml:space="preserve"> F128 * 10 ^6 / F129</f>
        <v>6.0760452139225771</v>
      </c>
      <c r="G130" s="224" t="s">
        <v>585</v>
      </c>
    </row>
    <row r="132" spans="1:79">
      <c r="B132" s="1" t="s">
        <v>640</v>
      </c>
    </row>
    <row r="133" spans="1:79">
      <c r="E133" s="310" t="str">
        <f xml:space="preserve"> OpCost!E$31</f>
        <v>Blue hydrogen power consumption cost POS</v>
      </c>
      <c r="F133" s="310">
        <f xml:space="preserve"> OpCost!F$31</f>
        <v>0</v>
      </c>
      <c r="G133" s="310" t="str">
        <f xml:space="preserve"> OpCost!G$31</f>
        <v>£ MM</v>
      </c>
      <c r="H133" s="310">
        <f xml:space="preserve"> OpCost!H$31</f>
        <v>810.46061100475447</v>
      </c>
      <c r="I133" s="310">
        <f xml:space="preserve"> OpCost!I$31</f>
        <v>0</v>
      </c>
      <c r="J133" s="310">
        <f xml:space="preserve"> OpCost!J$31</f>
        <v>0</v>
      </c>
      <c r="K133" s="310">
        <f xml:space="preserve"> OpCost!K$31</f>
        <v>0</v>
      </c>
      <c r="L133" s="310">
        <f xml:space="preserve"> OpCost!L$31</f>
        <v>0</v>
      </c>
      <c r="M133" s="310">
        <f xml:space="preserve"> OpCost!M$31</f>
        <v>0</v>
      </c>
      <c r="N133" s="310">
        <f xml:space="preserve"> OpCost!N$31</f>
        <v>0</v>
      </c>
      <c r="O133" s="310">
        <f xml:space="preserve"> OpCost!O$31</f>
        <v>0</v>
      </c>
      <c r="P133" s="310">
        <f xml:space="preserve"> OpCost!P$31</f>
        <v>0</v>
      </c>
      <c r="Q133" s="310">
        <f xml:space="preserve"> OpCost!Q$31</f>
        <v>0</v>
      </c>
      <c r="R133" s="310">
        <f xml:space="preserve"> OpCost!R$31</f>
        <v>40.495294047465492</v>
      </c>
      <c r="S133" s="310">
        <f xml:space="preserve"> OpCost!S$31</f>
        <v>40.495294047465492</v>
      </c>
      <c r="T133" s="310">
        <f xml:space="preserve"> OpCost!T$31</f>
        <v>40.606240058554441</v>
      </c>
      <c r="U133" s="310">
        <f xml:space="preserve"> OpCost!U$31</f>
        <v>40.495294047465492</v>
      </c>
      <c r="V133" s="310">
        <f xml:space="preserve"> OpCost!V$31</f>
        <v>40.495294047465492</v>
      </c>
      <c r="W133" s="310">
        <f xml:space="preserve"> OpCost!W$31</f>
        <v>40.495294047465492</v>
      </c>
      <c r="X133" s="310">
        <f xml:space="preserve"> OpCost!X$31</f>
        <v>40.606240058554441</v>
      </c>
      <c r="Y133" s="310">
        <f xml:space="preserve"> OpCost!Y$31</f>
        <v>40.495294047465492</v>
      </c>
      <c r="Z133" s="310">
        <f xml:space="preserve"> OpCost!Z$31</f>
        <v>40.495294047465492</v>
      </c>
      <c r="AA133" s="310">
        <f xml:space="preserve"> OpCost!AA$31</f>
        <v>40.495294047465492</v>
      </c>
      <c r="AB133" s="310">
        <f xml:space="preserve"> OpCost!AB$31</f>
        <v>40.606240058554441</v>
      </c>
      <c r="AC133" s="310">
        <f xml:space="preserve"> OpCost!AC$31</f>
        <v>40.495294047465492</v>
      </c>
      <c r="AD133" s="310">
        <f xml:space="preserve"> OpCost!AD$31</f>
        <v>40.495294047465492</v>
      </c>
      <c r="AE133" s="310">
        <f xml:space="preserve"> OpCost!AE$31</f>
        <v>40.495294047465492</v>
      </c>
      <c r="AF133" s="310">
        <f xml:space="preserve"> OpCost!AF$31</f>
        <v>40.606240058554441</v>
      </c>
      <c r="AG133" s="310">
        <f xml:space="preserve"> OpCost!AG$31</f>
        <v>40.495294047465492</v>
      </c>
      <c r="AH133" s="310">
        <f xml:space="preserve"> OpCost!AH$31</f>
        <v>40.495294047465492</v>
      </c>
      <c r="AI133" s="310">
        <f xml:space="preserve"> OpCost!AI$31</f>
        <v>40.495294047465492</v>
      </c>
      <c r="AJ133" s="310">
        <f xml:space="preserve"> OpCost!AJ$31</f>
        <v>40.606240058554441</v>
      </c>
      <c r="AK133" s="310">
        <f xml:space="preserve"> OpCost!AK$31</f>
        <v>40.495294047465492</v>
      </c>
      <c r="AL133" s="310">
        <f xml:space="preserve"> OpCost!AL$31</f>
        <v>0</v>
      </c>
      <c r="AM133" s="310">
        <f xml:space="preserve"> OpCost!AM$31</f>
        <v>0</v>
      </c>
      <c r="AN133" s="310">
        <f xml:space="preserve"> OpCost!AN$31</f>
        <v>0</v>
      </c>
      <c r="AO133" s="310">
        <f xml:space="preserve"> OpCost!AO$31</f>
        <v>0</v>
      </c>
      <c r="AP133" s="310">
        <f xml:space="preserve"> OpCost!AP$31</f>
        <v>0</v>
      </c>
      <c r="AQ133" s="310">
        <f xml:space="preserve"> OpCost!AQ$31</f>
        <v>0</v>
      </c>
      <c r="AR133" s="310">
        <f xml:space="preserve"> OpCost!AR$31</f>
        <v>0</v>
      </c>
      <c r="AS133" s="310">
        <f xml:space="preserve"> OpCost!AS$31</f>
        <v>0</v>
      </c>
      <c r="AT133" s="310">
        <f xml:space="preserve"> OpCost!AT$31</f>
        <v>0</v>
      </c>
      <c r="AU133" s="310">
        <f xml:space="preserve"> OpCost!AU$31</f>
        <v>0</v>
      </c>
      <c r="AV133" s="310">
        <f xml:space="preserve"> OpCost!AV$31</f>
        <v>0</v>
      </c>
      <c r="AW133" s="310">
        <f xml:space="preserve"> OpCost!AW$31</f>
        <v>0</v>
      </c>
      <c r="AX133" s="310">
        <f xml:space="preserve"> OpCost!AX$31</f>
        <v>0</v>
      </c>
      <c r="AY133" s="310">
        <f xml:space="preserve"> OpCost!AY$31</f>
        <v>0</v>
      </c>
      <c r="AZ133" s="310">
        <f xml:space="preserve"> OpCost!AZ$31</f>
        <v>0</v>
      </c>
      <c r="BA133" s="310">
        <f xml:space="preserve"> OpCost!BA$31</f>
        <v>0</v>
      </c>
      <c r="BB133" s="310">
        <f xml:space="preserve"> OpCost!BB$31</f>
        <v>0</v>
      </c>
      <c r="BC133" s="310">
        <f xml:space="preserve"> OpCost!BC$31</f>
        <v>0</v>
      </c>
      <c r="BD133" s="310">
        <f xml:space="preserve"> OpCost!BD$31</f>
        <v>0</v>
      </c>
      <c r="BE133" s="310">
        <f xml:space="preserve"> OpCost!BE$31</f>
        <v>0</v>
      </c>
      <c r="BF133" s="310">
        <f xml:space="preserve"> OpCost!BF$31</f>
        <v>0</v>
      </c>
      <c r="BG133" s="310">
        <f xml:space="preserve"> OpCost!BG$31</f>
        <v>0</v>
      </c>
      <c r="BH133" s="310">
        <f xml:space="preserve"> OpCost!BH$31</f>
        <v>0</v>
      </c>
      <c r="BI133" s="310">
        <f xml:space="preserve"> OpCost!BI$31</f>
        <v>0</v>
      </c>
      <c r="BJ133" s="310">
        <f xml:space="preserve"> OpCost!BJ$31</f>
        <v>0</v>
      </c>
      <c r="BK133" s="310">
        <f xml:space="preserve"> OpCost!BK$31</f>
        <v>0</v>
      </c>
      <c r="BL133" s="310">
        <f xml:space="preserve"> OpCost!BL$31</f>
        <v>0</v>
      </c>
      <c r="BM133" s="310">
        <f xml:space="preserve"> OpCost!BM$31</f>
        <v>0</v>
      </c>
      <c r="BN133" s="310">
        <f xml:space="preserve"> OpCost!BN$31</f>
        <v>0</v>
      </c>
      <c r="BO133" s="310">
        <f xml:space="preserve"> OpCost!BO$31</f>
        <v>0</v>
      </c>
      <c r="BP133" s="310">
        <f xml:space="preserve"> OpCost!BP$31</f>
        <v>0</v>
      </c>
      <c r="BQ133" s="310">
        <f xml:space="preserve"> OpCost!BQ$31</f>
        <v>0</v>
      </c>
      <c r="BR133" s="310">
        <f xml:space="preserve"> OpCost!BR$31</f>
        <v>0</v>
      </c>
      <c r="BS133" s="310">
        <f xml:space="preserve"> OpCost!BS$31</f>
        <v>0</v>
      </c>
      <c r="BT133" s="310">
        <f xml:space="preserve"> OpCost!BT$31</f>
        <v>0</v>
      </c>
      <c r="BU133" s="310">
        <f xml:space="preserve"> OpCost!BU$31</f>
        <v>0</v>
      </c>
      <c r="BV133" s="310">
        <f xml:space="preserve"> OpCost!BV$31</f>
        <v>0</v>
      </c>
      <c r="BW133" s="310">
        <f xml:space="preserve"> OpCost!BW$31</f>
        <v>0</v>
      </c>
      <c r="BX133" s="310">
        <f xml:space="preserve"> OpCost!BX$31</f>
        <v>0</v>
      </c>
      <c r="BY133" s="310">
        <f xml:space="preserve"> OpCost!BY$31</f>
        <v>0</v>
      </c>
      <c r="BZ133" s="310">
        <f xml:space="preserve"> OpCost!BZ$31</f>
        <v>0</v>
      </c>
      <c r="CA133" s="310">
        <f xml:space="preserve"> OpCost!CA$31</f>
        <v>0</v>
      </c>
    </row>
    <row r="134" spans="1:79" s="176" customFormat="1">
      <c r="A134" s="341"/>
      <c r="B134" s="341"/>
      <c r="C134" s="342"/>
      <c r="E134" s="343" t="str">
        <f xml:space="preserve"> Esc!E$26</f>
        <v>Indexation factor - opcost</v>
      </c>
      <c r="F134" s="343">
        <f xml:space="preserve"> Esc!F$26</f>
        <v>0</v>
      </c>
      <c r="G134" s="343" t="str">
        <f xml:space="preserve"> Esc!G$26</f>
        <v>factor</v>
      </c>
      <c r="H134" s="343">
        <f xml:space="preserve"> Esc!H$26</f>
        <v>0</v>
      </c>
      <c r="I134" s="343">
        <f xml:space="preserve"> Esc!I$26</f>
        <v>0</v>
      </c>
      <c r="J134" s="343">
        <f xml:space="preserve"> Esc!J$26</f>
        <v>1</v>
      </c>
      <c r="K134" s="343">
        <f xml:space="preserve"> Esc!K$26</f>
        <v>1</v>
      </c>
      <c r="L134" s="343">
        <f xml:space="preserve"> Esc!L$26</f>
        <v>1</v>
      </c>
      <c r="M134" s="343">
        <f xml:space="preserve"> Esc!M$26</f>
        <v>1</v>
      </c>
      <c r="N134" s="343">
        <f xml:space="preserve"> Esc!N$26</f>
        <v>1</v>
      </c>
      <c r="O134" s="343">
        <f xml:space="preserve"> Esc!O$26</f>
        <v>1</v>
      </c>
      <c r="P134" s="343">
        <f xml:space="preserve"> Esc!P$26</f>
        <v>1</v>
      </c>
      <c r="Q134" s="343">
        <f xml:space="preserve"> Esc!Q$26</f>
        <v>1</v>
      </c>
      <c r="R134" s="343">
        <f xml:space="preserve"> Esc!R$26</f>
        <v>1</v>
      </c>
      <c r="S134" s="343">
        <f xml:space="preserve"> Esc!S$26</f>
        <v>1</v>
      </c>
      <c r="T134" s="343">
        <f xml:space="preserve"> Esc!T$26</f>
        <v>1</v>
      </c>
      <c r="U134" s="343">
        <f xml:space="preserve"> Esc!U$26</f>
        <v>1</v>
      </c>
      <c r="V134" s="343">
        <f xml:space="preserve"> Esc!V$26</f>
        <v>1</v>
      </c>
      <c r="W134" s="343">
        <f xml:space="preserve"> Esc!W$26</f>
        <v>1</v>
      </c>
      <c r="X134" s="343">
        <f xml:space="preserve"> Esc!X$26</f>
        <v>1</v>
      </c>
      <c r="Y134" s="343">
        <f xml:space="preserve"> Esc!Y$26</f>
        <v>1</v>
      </c>
      <c r="Z134" s="343">
        <f xml:space="preserve"> Esc!Z$26</f>
        <v>1</v>
      </c>
      <c r="AA134" s="343">
        <f xml:space="preserve"> Esc!AA$26</f>
        <v>1</v>
      </c>
      <c r="AB134" s="343">
        <f xml:space="preserve"> Esc!AB$26</f>
        <v>1</v>
      </c>
      <c r="AC134" s="343">
        <f xml:space="preserve"> Esc!AC$26</f>
        <v>1</v>
      </c>
      <c r="AD134" s="343">
        <f xml:space="preserve"> Esc!AD$26</f>
        <v>1</v>
      </c>
      <c r="AE134" s="343">
        <f xml:space="preserve"> Esc!AE$26</f>
        <v>1</v>
      </c>
      <c r="AF134" s="343">
        <f xml:space="preserve"> Esc!AF$26</f>
        <v>1</v>
      </c>
      <c r="AG134" s="343">
        <f xml:space="preserve"> Esc!AG$26</f>
        <v>1</v>
      </c>
      <c r="AH134" s="343">
        <f xml:space="preserve"> Esc!AH$26</f>
        <v>1</v>
      </c>
      <c r="AI134" s="343">
        <f xml:space="preserve"> Esc!AI$26</f>
        <v>1</v>
      </c>
      <c r="AJ134" s="343">
        <f xml:space="preserve"> Esc!AJ$26</f>
        <v>1</v>
      </c>
      <c r="AK134" s="343">
        <f xml:space="preserve"> Esc!AK$26</f>
        <v>1</v>
      </c>
      <c r="AL134" s="343">
        <f xml:space="preserve"> Esc!AL$26</f>
        <v>1</v>
      </c>
      <c r="AM134" s="343">
        <f xml:space="preserve"> Esc!AM$26</f>
        <v>1</v>
      </c>
      <c r="AN134" s="343">
        <f xml:space="preserve"> Esc!AN$26</f>
        <v>1</v>
      </c>
      <c r="AO134" s="343">
        <f xml:space="preserve"> Esc!AO$26</f>
        <v>1</v>
      </c>
      <c r="AP134" s="343">
        <f xml:space="preserve"> Esc!AP$26</f>
        <v>1</v>
      </c>
      <c r="AQ134" s="343">
        <f xml:space="preserve"> Esc!AQ$26</f>
        <v>1</v>
      </c>
      <c r="AR134" s="343">
        <f xml:space="preserve"> Esc!AR$26</f>
        <v>1</v>
      </c>
      <c r="AS134" s="343">
        <f xml:space="preserve"> Esc!AS$26</f>
        <v>1</v>
      </c>
      <c r="AT134" s="343">
        <f xml:space="preserve"> Esc!AT$26</f>
        <v>1</v>
      </c>
      <c r="AU134" s="343">
        <f xml:space="preserve"> Esc!AU$26</f>
        <v>1</v>
      </c>
      <c r="AV134" s="343">
        <f xml:space="preserve"> Esc!AV$26</f>
        <v>1</v>
      </c>
      <c r="AW134" s="343">
        <f xml:space="preserve"> Esc!AW$26</f>
        <v>1</v>
      </c>
      <c r="AX134" s="343">
        <f xml:space="preserve"> Esc!AX$26</f>
        <v>1</v>
      </c>
      <c r="AY134" s="343">
        <f xml:space="preserve"> Esc!AY$26</f>
        <v>1</v>
      </c>
      <c r="AZ134" s="343">
        <f xml:space="preserve"> Esc!AZ$26</f>
        <v>1</v>
      </c>
      <c r="BA134" s="343">
        <f xml:space="preserve"> Esc!BA$26</f>
        <v>1</v>
      </c>
      <c r="BB134" s="343">
        <f xml:space="preserve"> Esc!BB$26</f>
        <v>1</v>
      </c>
      <c r="BC134" s="343">
        <f xml:space="preserve"> Esc!BC$26</f>
        <v>1</v>
      </c>
      <c r="BD134" s="343">
        <f xml:space="preserve"> Esc!BD$26</f>
        <v>1</v>
      </c>
      <c r="BE134" s="343">
        <f xml:space="preserve"> Esc!BE$26</f>
        <v>1</v>
      </c>
      <c r="BF134" s="343">
        <f xml:space="preserve"> Esc!BF$26</f>
        <v>1</v>
      </c>
      <c r="BG134" s="343">
        <f xml:space="preserve"> Esc!BG$26</f>
        <v>1</v>
      </c>
      <c r="BH134" s="343">
        <f xml:space="preserve"> Esc!BH$26</f>
        <v>1</v>
      </c>
      <c r="BI134" s="343">
        <f xml:space="preserve"> Esc!BI$26</f>
        <v>1</v>
      </c>
      <c r="BJ134" s="343">
        <f xml:space="preserve"> Esc!BJ$26</f>
        <v>1</v>
      </c>
      <c r="BK134" s="343">
        <f xml:space="preserve"> Esc!BK$26</f>
        <v>1</v>
      </c>
      <c r="BL134" s="343">
        <f xml:space="preserve"> Esc!BL$26</f>
        <v>1</v>
      </c>
      <c r="BM134" s="343">
        <f xml:space="preserve"> Esc!BM$26</f>
        <v>1</v>
      </c>
      <c r="BN134" s="343">
        <f xml:space="preserve"> Esc!BN$26</f>
        <v>1</v>
      </c>
      <c r="BO134" s="343">
        <f xml:space="preserve"> Esc!BO$26</f>
        <v>1</v>
      </c>
      <c r="BP134" s="343">
        <f xml:space="preserve"> Esc!BP$26</f>
        <v>1</v>
      </c>
      <c r="BQ134" s="343">
        <f xml:space="preserve"> Esc!BQ$26</f>
        <v>1</v>
      </c>
      <c r="BR134" s="343">
        <f xml:space="preserve"> Esc!BR$26</f>
        <v>1</v>
      </c>
      <c r="BS134" s="343">
        <f xml:space="preserve"> Esc!BS$26</f>
        <v>1</v>
      </c>
      <c r="BT134" s="343">
        <f xml:space="preserve"> Esc!BT$26</f>
        <v>1</v>
      </c>
      <c r="BU134" s="343">
        <f xml:space="preserve"> Esc!BU$26</f>
        <v>1</v>
      </c>
      <c r="BV134" s="343">
        <f xml:space="preserve"> Esc!BV$26</f>
        <v>1</v>
      </c>
      <c r="BW134" s="343">
        <f xml:space="preserve"> Esc!BW$26</f>
        <v>1</v>
      </c>
      <c r="BX134" s="343">
        <f xml:space="preserve"> Esc!BX$26</f>
        <v>1</v>
      </c>
      <c r="BY134" s="343">
        <f xml:space="preserve"> Esc!BY$26</f>
        <v>1</v>
      </c>
      <c r="BZ134" s="343">
        <f xml:space="preserve"> Esc!BZ$26</f>
        <v>1</v>
      </c>
      <c r="CA134" s="343">
        <f xml:space="preserve"> Esc!CA$26</f>
        <v>1</v>
      </c>
    </row>
    <row r="135" spans="1:79" s="224" customFormat="1">
      <c r="A135" s="190"/>
      <c r="B135" s="175"/>
      <c r="C135" s="191"/>
      <c r="E135" s="224" t="s">
        <v>704</v>
      </c>
      <c r="G135" s="224" t="s">
        <v>560</v>
      </c>
      <c r="H135" s="224">
        <f xml:space="preserve"> SUM(J135:CA135)</f>
        <v>810.46061100475447</v>
      </c>
      <c r="J135" s="247">
        <f xml:space="preserve"> IF(J134 &gt; 0, J133 / J134, 0)</f>
        <v>0</v>
      </c>
      <c r="K135" s="247">
        <f t="shared" ref="K135:BV135" si="56" xml:space="preserve"> IF(K134 &gt; 0, K133 / K134, 0)</f>
        <v>0</v>
      </c>
      <c r="L135" s="247">
        <f t="shared" si="56"/>
        <v>0</v>
      </c>
      <c r="M135" s="247">
        <f t="shared" si="56"/>
        <v>0</v>
      </c>
      <c r="N135" s="247">
        <f t="shared" si="56"/>
        <v>0</v>
      </c>
      <c r="O135" s="247">
        <f t="shared" si="56"/>
        <v>0</v>
      </c>
      <c r="P135" s="247">
        <f t="shared" si="56"/>
        <v>0</v>
      </c>
      <c r="Q135" s="247">
        <f t="shared" si="56"/>
        <v>0</v>
      </c>
      <c r="R135" s="247">
        <f t="shared" si="56"/>
        <v>40.495294047465492</v>
      </c>
      <c r="S135" s="247">
        <f t="shared" si="56"/>
        <v>40.495294047465492</v>
      </c>
      <c r="T135" s="247">
        <f t="shared" si="56"/>
        <v>40.606240058554441</v>
      </c>
      <c r="U135" s="247">
        <f t="shared" si="56"/>
        <v>40.495294047465492</v>
      </c>
      <c r="V135" s="247">
        <f t="shared" si="56"/>
        <v>40.495294047465492</v>
      </c>
      <c r="W135" s="247">
        <f t="shared" si="56"/>
        <v>40.495294047465492</v>
      </c>
      <c r="X135" s="247">
        <f t="shared" si="56"/>
        <v>40.606240058554441</v>
      </c>
      <c r="Y135" s="247">
        <f t="shared" si="56"/>
        <v>40.495294047465492</v>
      </c>
      <c r="Z135" s="247">
        <f t="shared" si="56"/>
        <v>40.495294047465492</v>
      </c>
      <c r="AA135" s="247">
        <f t="shared" si="56"/>
        <v>40.495294047465492</v>
      </c>
      <c r="AB135" s="247">
        <f t="shared" si="56"/>
        <v>40.606240058554441</v>
      </c>
      <c r="AC135" s="247">
        <f t="shared" si="56"/>
        <v>40.495294047465492</v>
      </c>
      <c r="AD135" s="247">
        <f t="shared" si="56"/>
        <v>40.495294047465492</v>
      </c>
      <c r="AE135" s="247">
        <f t="shared" si="56"/>
        <v>40.495294047465492</v>
      </c>
      <c r="AF135" s="247">
        <f t="shared" si="56"/>
        <v>40.606240058554441</v>
      </c>
      <c r="AG135" s="247">
        <f t="shared" si="56"/>
        <v>40.495294047465492</v>
      </c>
      <c r="AH135" s="247">
        <f t="shared" si="56"/>
        <v>40.495294047465492</v>
      </c>
      <c r="AI135" s="247">
        <f t="shared" si="56"/>
        <v>40.495294047465492</v>
      </c>
      <c r="AJ135" s="247">
        <f t="shared" si="56"/>
        <v>40.606240058554441</v>
      </c>
      <c r="AK135" s="247">
        <f t="shared" si="56"/>
        <v>40.495294047465492</v>
      </c>
      <c r="AL135" s="247">
        <f t="shared" si="56"/>
        <v>0</v>
      </c>
      <c r="AM135" s="247">
        <f t="shared" si="56"/>
        <v>0</v>
      </c>
      <c r="AN135" s="247">
        <f t="shared" si="56"/>
        <v>0</v>
      </c>
      <c r="AO135" s="247">
        <f t="shared" si="56"/>
        <v>0</v>
      </c>
      <c r="AP135" s="247">
        <f t="shared" si="56"/>
        <v>0</v>
      </c>
      <c r="AQ135" s="247">
        <f t="shared" si="56"/>
        <v>0</v>
      </c>
      <c r="AR135" s="247">
        <f t="shared" si="56"/>
        <v>0</v>
      </c>
      <c r="AS135" s="247">
        <f t="shared" si="56"/>
        <v>0</v>
      </c>
      <c r="AT135" s="247">
        <f t="shared" si="56"/>
        <v>0</v>
      </c>
      <c r="AU135" s="247">
        <f t="shared" si="56"/>
        <v>0</v>
      </c>
      <c r="AV135" s="247">
        <f t="shared" si="56"/>
        <v>0</v>
      </c>
      <c r="AW135" s="247">
        <f t="shared" si="56"/>
        <v>0</v>
      </c>
      <c r="AX135" s="247">
        <f t="shared" si="56"/>
        <v>0</v>
      </c>
      <c r="AY135" s="247">
        <f t="shared" si="56"/>
        <v>0</v>
      </c>
      <c r="AZ135" s="247">
        <f t="shared" si="56"/>
        <v>0</v>
      </c>
      <c r="BA135" s="247">
        <f t="shared" si="56"/>
        <v>0</v>
      </c>
      <c r="BB135" s="247">
        <f t="shared" si="56"/>
        <v>0</v>
      </c>
      <c r="BC135" s="247">
        <f t="shared" si="56"/>
        <v>0</v>
      </c>
      <c r="BD135" s="247">
        <f t="shared" si="56"/>
        <v>0</v>
      </c>
      <c r="BE135" s="247">
        <f t="shared" si="56"/>
        <v>0</v>
      </c>
      <c r="BF135" s="247">
        <f t="shared" si="56"/>
        <v>0</v>
      </c>
      <c r="BG135" s="247">
        <f t="shared" si="56"/>
        <v>0</v>
      </c>
      <c r="BH135" s="247">
        <f t="shared" si="56"/>
        <v>0</v>
      </c>
      <c r="BI135" s="247">
        <f t="shared" si="56"/>
        <v>0</v>
      </c>
      <c r="BJ135" s="247">
        <f t="shared" si="56"/>
        <v>0</v>
      </c>
      <c r="BK135" s="247">
        <f t="shared" si="56"/>
        <v>0</v>
      </c>
      <c r="BL135" s="247">
        <f t="shared" si="56"/>
        <v>0</v>
      </c>
      <c r="BM135" s="247">
        <f t="shared" si="56"/>
        <v>0</v>
      </c>
      <c r="BN135" s="247">
        <f t="shared" si="56"/>
        <v>0</v>
      </c>
      <c r="BO135" s="247">
        <f t="shared" si="56"/>
        <v>0</v>
      </c>
      <c r="BP135" s="247">
        <f t="shared" si="56"/>
        <v>0</v>
      </c>
      <c r="BQ135" s="247">
        <f t="shared" si="56"/>
        <v>0</v>
      </c>
      <c r="BR135" s="247">
        <f t="shared" si="56"/>
        <v>0</v>
      </c>
      <c r="BS135" s="247">
        <f t="shared" si="56"/>
        <v>0</v>
      </c>
      <c r="BT135" s="247">
        <f t="shared" si="56"/>
        <v>0</v>
      </c>
      <c r="BU135" s="247">
        <f t="shared" si="56"/>
        <v>0</v>
      </c>
      <c r="BV135" s="247">
        <f t="shared" si="56"/>
        <v>0</v>
      </c>
      <c r="BW135" s="247">
        <f t="shared" ref="BW135:CA135" si="57" xml:space="preserve"> IF(BW134 &gt; 0, BW133 / BW134, 0)</f>
        <v>0</v>
      </c>
      <c r="BX135" s="247">
        <f t="shared" si="57"/>
        <v>0</v>
      </c>
      <c r="BY135" s="247">
        <f t="shared" si="57"/>
        <v>0</v>
      </c>
      <c r="BZ135" s="247">
        <f t="shared" si="57"/>
        <v>0</v>
      </c>
      <c r="CA135" s="247">
        <f t="shared" si="57"/>
        <v>0</v>
      </c>
    </row>
    <row r="136" spans="1:79" s="224" customFormat="1">
      <c r="A136" s="190"/>
      <c r="B136" s="175"/>
      <c r="C136" s="191"/>
      <c r="E136" s="224" t="str">
        <f xml:space="preserve"> E135</f>
        <v>Blue hydrogen power consumption cost - real</v>
      </c>
      <c r="F136" s="224">
        <f xml:space="preserve"> SUM( J135:CA135 )</f>
        <v>810.46061100475447</v>
      </c>
      <c r="G136" s="224" t="s">
        <v>560</v>
      </c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  <c r="AA136" s="247"/>
      <c r="AB136" s="247"/>
      <c r="AC136" s="247"/>
      <c r="AD136" s="247"/>
      <c r="AE136" s="247"/>
      <c r="AF136" s="247"/>
      <c r="AG136" s="247"/>
      <c r="AH136" s="247"/>
      <c r="AI136" s="247"/>
      <c r="AJ136" s="247"/>
      <c r="AK136" s="247"/>
      <c r="AL136" s="247"/>
      <c r="AM136" s="247"/>
      <c r="AN136" s="247"/>
      <c r="AO136" s="247"/>
      <c r="AP136" s="247"/>
      <c r="AQ136" s="247"/>
      <c r="AR136" s="247"/>
      <c r="AS136" s="247"/>
      <c r="AT136" s="247"/>
      <c r="AU136" s="247"/>
      <c r="AV136" s="247"/>
      <c r="AW136" s="247"/>
      <c r="AX136" s="247"/>
      <c r="AY136" s="247"/>
      <c r="AZ136" s="247"/>
      <c r="BA136" s="247"/>
      <c r="BB136" s="247"/>
      <c r="BC136" s="247"/>
      <c r="BD136" s="247"/>
      <c r="BE136" s="247"/>
      <c r="BF136" s="247"/>
      <c r="BG136" s="247"/>
      <c r="BH136" s="247"/>
      <c r="BI136" s="247"/>
      <c r="BJ136" s="247"/>
      <c r="BK136" s="247"/>
      <c r="BL136" s="247"/>
      <c r="BM136" s="247"/>
      <c r="BN136" s="247"/>
      <c r="BO136" s="247"/>
      <c r="BP136" s="247"/>
      <c r="BQ136" s="247"/>
      <c r="BR136" s="247"/>
      <c r="BS136" s="247"/>
      <c r="BT136" s="247"/>
      <c r="BU136" s="247"/>
      <c r="BV136" s="247"/>
      <c r="BW136" s="247"/>
      <c r="BX136" s="247"/>
      <c r="BY136" s="247"/>
      <c r="BZ136" s="247"/>
      <c r="CA136" s="247"/>
    </row>
    <row r="138" spans="1:79" s="224" customFormat="1">
      <c r="A138" s="190"/>
      <c r="B138" s="175"/>
      <c r="C138" s="191"/>
      <c r="E138" s="600" t="str">
        <f xml:space="preserve"> E$135</f>
        <v>Blue hydrogen power consumption cost - real</v>
      </c>
      <c r="F138" s="600">
        <f t="shared" ref="F138:BQ138" si="58" xml:space="preserve"> F$135</f>
        <v>0</v>
      </c>
      <c r="G138" s="600" t="str">
        <f t="shared" si="58"/>
        <v>£ MM</v>
      </c>
      <c r="H138" s="600">
        <f t="shared" si="58"/>
        <v>810.46061100475447</v>
      </c>
      <c r="I138" s="600">
        <f t="shared" si="58"/>
        <v>0</v>
      </c>
      <c r="J138" s="600">
        <f t="shared" si="58"/>
        <v>0</v>
      </c>
      <c r="K138" s="600">
        <f t="shared" si="58"/>
        <v>0</v>
      </c>
      <c r="L138" s="600">
        <f t="shared" si="58"/>
        <v>0</v>
      </c>
      <c r="M138" s="600">
        <f t="shared" si="58"/>
        <v>0</v>
      </c>
      <c r="N138" s="600">
        <f t="shared" si="58"/>
        <v>0</v>
      </c>
      <c r="O138" s="600">
        <f t="shared" si="58"/>
        <v>0</v>
      </c>
      <c r="P138" s="600">
        <f t="shared" si="58"/>
        <v>0</v>
      </c>
      <c r="Q138" s="600">
        <f t="shared" si="58"/>
        <v>0</v>
      </c>
      <c r="R138" s="600">
        <f t="shared" si="58"/>
        <v>40.495294047465492</v>
      </c>
      <c r="S138" s="600">
        <f t="shared" si="58"/>
        <v>40.495294047465492</v>
      </c>
      <c r="T138" s="600">
        <f t="shared" si="58"/>
        <v>40.606240058554441</v>
      </c>
      <c r="U138" s="600">
        <f t="shared" si="58"/>
        <v>40.495294047465492</v>
      </c>
      <c r="V138" s="600">
        <f t="shared" si="58"/>
        <v>40.495294047465492</v>
      </c>
      <c r="W138" s="600">
        <f t="shared" si="58"/>
        <v>40.495294047465492</v>
      </c>
      <c r="X138" s="600">
        <f t="shared" si="58"/>
        <v>40.606240058554441</v>
      </c>
      <c r="Y138" s="600">
        <f t="shared" si="58"/>
        <v>40.495294047465492</v>
      </c>
      <c r="Z138" s="600">
        <f t="shared" si="58"/>
        <v>40.495294047465492</v>
      </c>
      <c r="AA138" s="600">
        <f t="shared" si="58"/>
        <v>40.495294047465492</v>
      </c>
      <c r="AB138" s="600">
        <f t="shared" si="58"/>
        <v>40.606240058554441</v>
      </c>
      <c r="AC138" s="600">
        <f t="shared" si="58"/>
        <v>40.495294047465492</v>
      </c>
      <c r="AD138" s="600">
        <f t="shared" si="58"/>
        <v>40.495294047465492</v>
      </c>
      <c r="AE138" s="600">
        <f t="shared" si="58"/>
        <v>40.495294047465492</v>
      </c>
      <c r="AF138" s="600">
        <f t="shared" si="58"/>
        <v>40.606240058554441</v>
      </c>
      <c r="AG138" s="600">
        <f t="shared" si="58"/>
        <v>40.495294047465492</v>
      </c>
      <c r="AH138" s="600">
        <f t="shared" si="58"/>
        <v>40.495294047465492</v>
      </c>
      <c r="AI138" s="600">
        <f t="shared" si="58"/>
        <v>40.495294047465492</v>
      </c>
      <c r="AJ138" s="600">
        <f t="shared" si="58"/>
        <v>40.606240058554441</v>
      </c>
      <c r="AK138" s="600">
        <f t="shared" si="58"/>
        <v>40.495294047465492</v>
      </c>
      <c r="AL138" s="600">
        <f t="shared" si="58"/>
        <v>0</v>
      </c>
      <c r="AM138" s="600">
        <f t="shared" si="58"/>
        <v>0</v>
      </c>
      <c r="AN138" s="600">
        <f t="shared" si="58"/>
        <v>0</v>
      </c>
      <c r="AO138" s="600">
        <f t="shared" si="58"/>
        <v>0</v>
      </c>
      <c r="AP138" s="600">
        <f t="shared" si="58"/>
        <v>0</v>
      </c>
      <c r="AQ138" s="600">
        <f t="shared" si="58"/>
        <v>0</v>
      </c>
      <c r="AR138" s="600">
        <f t="shared" si="58"/>
        <v>0</v>
      </c>
      <c r="AS138" s="600">
        <f t="shared" si="58"/>
        <v>0</v>
      </c>
      <c r="AT138" s="600">
        <f t="shared" si="58"/>
        <v>0</v>
      </c>
      <c r="AU138" s="600">
        <f t="shared" si="58"/>
        <v>0</v>
      </c>
      <c r="AV138" s="600">
        <f t="shared" si="58"/>
        <v>0</v>
      </c>
      <c r="AW138" s="600">
        <f t="shared" si="58"/>
        <v>0</v>
      </c>
      <c r="AX138" s="600">
        <f t="shared" si="58"/>
        <v>0</v>
      </c>
      <c r="AY138" s="600">
        <f t="shared" si="58"/>
        <v>0</v>
      </c>
      <c r="AZ138" s="600">
        <f t="shared" si="58"/>
        <v>0</v>
      </c>
      <c r="BA138" s="600">
        <f t="shared" si="58"/>
        <v>0</v>
      </c>
      <c r="BB138" s="600">
        <f t="shared" si="58"/>
        <v>0</v>
      </c>
      <c r="BC138" s="600">
        <f t="shared" si="58"/>
        <v>0</v>
      </c>
      <c r="BD138" s="600">
        <f t="shared" si="58"/>
        <v>0</v>
      </c>
      <c r="BE138" s="600">
        <f t="shared" si="58"/>
        <v>0</v>
      </c>
      <c r="BF138" s="600">
        <f t="shared" si="58"/>
        <v>0</v>
      </c>
      <c r="BG138" s="600">
        <f t="shared" si="58"/>
        <v>0</v>
      </c>
      <c r="BH138" s="600">
        <f t="shared" si="58"/>
        <v>0</v>
      </c>
      <c r="BI138" s="600">
        <f t="shared" si="58"/>
        <v>0</v>
      </c>
      <c r="BJ138" s="600">
        <f t="shared" si="58"/>
        <v>0</v>
      </c>
      <c r="BK138" s="600">
        <f t="shared" si="58"/>
        <v>0</v>
      </c>
      <c r="BL138" s="600">
        <f t="shared" si="58"/>
        <v>0</v>
      </c>
      <c r="BM138" s="600">
        <f t="shared" si="58"/>
        <v>0</v>
      </c>
      <c r="BN138" s="600">
        <f t="shared" si="58"/>
        <v>0</v>
      </c>
      <c r="BO138" s="600">
        <f t="shared" si="58"/>
        <v>0</v>
      </c>
      <c r="BP138" s="600">
        <f t="shared" si="58"/>
        <v>0</v>
      </c>
      <c r="BQ138" s="600">
        <f t="shared" si="58"/>
        <v>0</v>
      </c>
      <c r="BR138" s="600">
        <f t="shared" ref="BR138:CA138" si="59" xml:space="preserve"> BR$135</f>
        <v>0</v>
      </c>
      <c r="BS138" s="600">
        <f t="shared" si="59"/>
        <v>0</v>
      </c>
      <c r="BT138" s="600">
        <f t="shared" si="59"/>
        <v>0</v>
      </c>
      <c r="BU138" s="600">
        <f t="shared" si="59"/>
        <v>0</v>
      </c>
      <c r="BV138" s="600">
        <f t="shared" si="59"/>
        <v>0</v>
      </c>
      <c r="BW138" s="600">
        <f t="shared" si="59"/>
        <v>0</v>
      </c>
      <c r="BX138" s="600">
        <f t="shared" si="59"/>
        <v>0</v>
      </c>
      <c r="BY138" s="600">
        <f t="shared" si="59"/>
        <v>0</v>
      </c>
      <c r="BZ138" s="600">
        <f t="shared" si="59"/>
        <v>0</v>
      </c>
      <c r="CA138" s="600">
        <f t="shared" si="59"/>
        <v>0</v>
      </c>
    </row>
    <row r="139" spans="1:79">
      <c r="E139" s="555" t="str">
        <f xml:space="preserve"> E$47</f>
        <v>PV discount factor</v>
      </c>
      <c r="F139" s="555">
        <f t="shared" ref="F139:BQ139" si="60" xml:space="preserve"> F$47</f>
        <v>0</v>
      </c>
      <c r="G139" s="555" t="str">
        <f t="shared" si="60"/>
        <v>factor</v>
      </c>
      <c r="H139" s="555">
        <f t="shared" si="60"/>
        <v>0</v>
      </c>
      <c r="I139" s="555">
        <f t="shared" si="60"/>
        <v>0</v>
      </c>
      <c r="J139" s="555">
        <f t="shared" si="60"/>
        <v>0.94589910949433997</v>
      </c>
      <c r="K139" s="555">
        <f t="shared" si="60"/>
        <v>0.85990828135849096</v>
      </c>
      <c r="L139" s="555">
        <f t="shared" si="60"/>
        <v>0.78153069833773192</v>
      </c>
      <c r="M139" s="555">
        <f t="shared" si="60"/>
        <v>0.7104824530343018</v>
      </c>
      <c r="N139" s="555">
        <f t="shared" si="60"/>
        <v>0.64589313912209245</v>
      </c>
      <c r="O139" s="555">
        <f t="shared" si="60"/>
        <v>0.58717558102008394</v>
      </c>
      <c r="P139" s="555">
        <f t="shared" si="60"/>
        <v>0.53365661411763832</v>
      </c>
      <c r="Q139" s="555">
        <f t="shared" si="60"/>
        <v>0.48514237647058034</v>
      </c>
      <c r="R139" s="555">
        <f t="shared" si="60"/>
        <v>0.44103852406416388</v>
      </c>
      <c r="S139" s="555">
        <f t="shared" si="60"/>
        <v>0.40094411278560355</v>
      </c>
      <c r="T139" s="555">
        <f t="shared" si="60"/>
        <v>0.36439948219210272</v>
      </c>
      <c r="U139" s="555">
        <f t="shared" si="60"/>
        <v>0.33127225653827519</v>
      </c>
      <c r="V139" s="555">
        <f t="shared" si="60"/>
        <v>0.30115659685297747</v>
      </c>
      <c r="W139" s="555">
        <f t="shared" si="60"/>
        <v>0.27377872441179762</v>
      </c>
      <c r="X139" s="555">
        <f t="shared" si="60"/>
        <v>0.24882476691762931</v>
      </c>
      <c r="Y139" s="555">
        <f t="shared" si="60"/>
        <v>0.22620433356148117</v>
      </c>
      <c r="Z139" s="555">
        <f t="shared" si="60"/>
        <v>0.20564030323771013</v>
      </c>
      <c r="AA139" s="555">
        <f t="shared" si="60"/>
        <v>0.18694573021610009</v>
      </c>
      <c r="AB139" s="555">
        <f t="shared" si="60"/>
        <v>0.16990629146660829</v>
      </c>
      <c r="AC139" s="555">
        <f t="shared" si="60"/>
        <v>0.15446026496964388</v>
      </c>
      <c r="AD139" s="555">
        <f t="shared" si="60"/>
        <v>0.14041842269967628</v>
      </c>
      <c r="AE139" s="555">
        <f t="shared" si="60"/>
        <v>0.12765311154516024</v>
      </c>
      <c r="AF139" s="555">
        <f t="shared" si="60"/>
        <v>0.1160179842125303</v>
      </c>
      <c r="AG139" s="555">
        <f t="shared" si="60"/>
        <v>0.10547089473866388</v>
      </c>
      <c r="AH139" s="555">
        <f t="shared" si="60"/>
        <v>9.588263158060352E-2</v>
      </c>
      <c r="AI139" s="555">
        <f t="shared" si="60"/>
        <v>8.7166028709639548E-2</v>
      </c>
      <c r="AJ139" s="555">
        <f t="shared" si="60"/>
        <v>7.9221155052897257E-2</v>
      </c>
      <c r="AK139" s="555">
        <f t="shared" si="60"/>
        <v>7.2019231866270239E-2</v>
      </c>
      <c r="AL139" s="555">
        <f t="shared" si="60"/>
        <v>6.5472028969336557E-2</v>
      </c>
      <c r="AM139" s="555">
        <f t="shared" si="60"/>
        <v>5.952002633576052E-2</v>
      </c>
      <c r="AN139" s="555">
        <f t="shared" si="60"/>
        <v>5.4094987518645075E-2</v>
      </c>
      <c r="AO139" s="555">
        <f t="shared" si="60"/>
        <v>4.9177261380586437E-2</v>
      </c>
      <c r="AP139" s="555">
        <f t="shared" si="60"/>
        <v>4.4706601255078568E-2</v>
      </c>
      <c r="AQ139" s="555">
        <f t="shared" si="60"/>
        <v>4.0642364777344155E-2</v>
      </c>
      <c r="AR139" s="555">
        <f t="shared" si="60"/>
        <v>3.6937957704459755E-2</v>
      </c>
      <c r="AS139" s="555">
        <f t="shared" si="60"/>
        <v>3.357996154950886E-2</v>
      </c>
      <c r="AT139" s="555">
        <f t="shared" si="60"/>
        <v>3.0527237772280783E-2</v>
      </c>
      <c r="AU139" s="555">
        <f t="shared" si="60"/>
        <v>2.7752034338437082E-2</v>
      </c>
      <c r="AV139" s="555">
        <f t="shared" si="60"/>
        <v>2.5222535062166016E-2</v>
      </c>
      <c r="AW139" s="555">
        <f t="shared" si="60"/>
        <v>2.2929577329241824E-2</v>
      </c>
      <c r="AX139" s="555">
        <f t="shared" si="60"/>
        <v>2.084507029931075E-2</v>
      </c>
      <c r="AY139" s="555">
        <f t="shared" si="60"/>
        <v>1.8950063908464321E-2</v>
      </c>
      <c r="AZ139" s="555">
        <f t="shared" si="60"/>
        <v>1.7222832947404232E-2</v>
      </c>
      <c r="BA139" s="555">
        <f t="shared" si="60"/>
        <v>1.5657120861276574E-2</v>
      </c>
      <c r="BB139" s="555">
        <f t="shared" si="60"/>
        <v>1.4233746237524159E-2</v>
      </c>
      <c r="BC139" s="555">
        <f t="shared" si="60"/>
        <v>1.2939769306840146E-2</v>
      </c>
      <c r="BD139" s="555">
        <f t="shared" si="60"/>
        <v>1.1760355333161344E-2</v>
      </c>
      <c r="BE139" s="555">
        <f t="shared" si="60"/>
        <v>1.0691232121055758E-2</v>
      </c>
      <c r="BF139" s="555">
        <f t="shared" si="60"/>
        <v>9.7193019282325079E-3</v>
      </c>
      <c r="BG139" s="555">
        <f t="shared" si="60"/>
        <v>8.8357290256659178E-3</v>
      </c>
      <c r="BH139" s="555">
        <f t="shared" si="60"/>
        <v>8.0303837344634539E-3</v>
      </c>
      <c r="BI139" s="555">
        <f t="shared" si="60"/>
        <v>7.3003488495122313E-3</v>
      </c>
      <c r="BJ139" s="555">
        <f t="shared" si="60"/>
        <v>6.6366807722838478E-3</v>
      </c>
      <c r="BK139" s="555">
        <f t="shared" si="60"/>
        <v>6.0333461566216802E-3</v>
      </c>
      <c r="BL139" s="555">
        <f t="shared" si="60"/>
        <v>5.4834281019466666E-3</v>
      </c>
      <c r="BM139" s="555">
        <f t="shared" si="60"/>
        <v>4.9849346381333343E-3</v>
      </c>
      <c r="BN139" s="555">
        <f t="shared" si="60"/>
        <v>4.5317587619393947E-3</v>
      </c>
      <c r="BO139" s="555">
        <f t="shared" si="60"/>
        <v>4.1197806926721774E-3</v>
      </c>
      <c r="BP139" s="555">
        <f t="shared" si="60"/>
        <v>3.7442773276422309E-3</v>
      </c>
      <c r="BQ139" s="555">
        <f t="shared" si="60"/>
        <v>3.4038884796747525E-3</v>
      </c>
      <c r="BR139" s="555">
        <f t="shared" ref="BR139:CA139" si="61" xml:space="preserve"> BR$47</f>
        <v>3.0944440724315933E-3</v>
      </c>
      <c r="BS139" s="555">
        <f t="shared" si="61"/>
        <v>2.8131309749378124E-3</v>
      </c>
      <c r="BT139" s="555">
        <f t="shared" si="61"/>
        <v>2.5567240867658183E-3</v>
      </c>
      <c r="BU139" s="555">
        <f t="shared" si="61"/>
        <v>2.3242946243325624E-3</v>
      </c>
      <c r="BV139" s="555">
        <f t="shared" si="61"/>
        <v>2.1129951130296042E-3</v>
      </c>
      <c r="BW139" s="555">
        <f t="shared" si="61"/>
        <v>1.9209046482087315E-3</v>
      </c>
      <c r="BX139" s="555">
        <f t="shared" si="61"/>
        <v>1.7458210180079699E-3</v>
      </c>
      <c r="BY139" s="555">
        <f t="shared" si="61"/>
        <v>1.5871100163708817E-3</v>
      </c>
      <c r="BZ139" s="555">
        <f t="shared" si="61"/>
        <v>1.4428272876098928E-3</v>
      </c>
      <c r="CA139" s="555">
        <f t="shared" si="61"/>
        <v>1.3116611705544469E-3</v>
      </c>
    </row>
    <row r="140" spans="1:79" s="224" customFormat="1">
      <c r="A140" s="190"/>
      <c r="B140" s="175"/>
      <c r="C140" s="191"/>
      <c r="E140" s="224" t="s">
        <v>705</v>
      </c>
      <c r="G140" s="224" t="s">
        <v>560</v>
      </c>
      <c r="H140" s="224">
        <f xml:space="preserve"> SUM(J140:CA140)</f>
        <v>167.2901623893886</v>
      </c>
      <c r="J140" s="247">
        <f xml:space="preserve"> J138 * J139</f>
        <v>0</v>
      </c>
      <c r="K140" s="247">
        <f t="shared" ref="K140:BV140" si="62" xml:space="preserve"> K138 * K139</f>
        <v>0</v>
      </c>
      <c r="L140" s="247">
        <f t="shared" si="62"/>
        <v>0</v>
      </c>
      <c r="M140" s="247">
        <f t="shared" si="62"/>
        <v>0</v>
      </c>
      <c r="N140" s="247">
        <f t="shared" si="62"/>
        <v>0</v>
      </c>
      <c r="O140" s="247">
        <f t="shared" si="62"/>
        <v>0</v>
      </c>
      <c r="P140" s="247">
        <f t="shared" si="62"/>
        <v>0</v>
      </c>
      <c r="Q140" s="247">
        <f t="shared" si="62"/>
        <v>0</v>
      </c>
      <c r="R140" s="247">
        <f t="shared" si="62"/>
        <v>17.859984718238501</v>
      </c>
      <c r="S140" s="247">
        <f t="shared" si="62"/>
        <v>16.236349743853186</v>
      </c>
      <c r="T140" s="247">
        <f t="shared" si="62"/>
        <v>14.796892851105458</v>
      </c>
      <c r="U140" s="247">
        <f t="shared" si="62"/>
        <v>13.414967438284878</v>
      </c>
      <c r="V140" s="247">
        <f t="shared" si="62"/>
        <v>12.195424943895343</v>
      </c>
      <c r="W140" s="247">
        <f t="shared" si="62"/>
        <v>11.086749948995763</v>
      </c>
      <c r="X140" s="247">
        <f t="shared" si="62"/>
        <v>10.103838217971111</v>
      </c>
      <c r="Y140" s="247">
        <f t="shared" si="62"/>
        <v>9.1602110023831465</v>
      </c>
      <c r="Z140" s="247">
        <f t="shared" si="62"/>
        <v>8.3274645476210409</v>
      </c>
      <c r="AA140" s="247">
        <f t="shared" si="62"/>
        <v>7.570422316019128</v>
      </c>
      <c r="AB140" s="247">
        <f t="shared" si="62"/>
        <v>6.8992556587518159</v>
      </c>
      <c r="AC140" s="247">
        <f t="shared" si="62"/>
        <v>6.2549138485951623</v>
      </c>
      <c r="AD140" s="247">
        <f t="shared" si="62"/>
        <v>5.6862853169046943</v>
      </c>
      <c r="AE140" s="247">
        <f t="shared" si="62"/>
        <v>5.1693502880951758</v>
      </c>
      <c r="AF140" s="247">
        <f t="shared" si="62"/>
        <v>4.7110541180435845</v>
      </c>
      <c r="AG140" s="247">
        <f t="shared" si="62"/>
        <v>4.2710748958914744</v>
      </c>
      <c r="AH140" s="247">
        <f t="shared" si="62"/>
        <v>3.8827953599013405</v>
      </c>
      <c r="AI140" s="247">
        <f t="shared" si="62"/>
        <v>3.5298139635466725</v>
      </c>
      <c r="AJ140" s="247">
        <f t="shared" si="62"/>
        <v>3.2168732397939093</v>
      </c>
      <c r="AK140" s="247">
        <f t="shared" si="62"/>
        <v>2.9164399714972102</v>
      </c>
      <c r="AL140" s="247">
        <f t="shared" si="62"/>
        <v>0</v>
      </c>
      <c r="AM140" s="247">
        <f t="shared" si="62"/>
        <v>0</v>
      </c>
      <c r="AN140" s="247">
        <f t="shared" si="62"/>
        <v>0</v>
      </c>
      <c r="AO140" s="247">
        <f t="shared" si="62"/>
        <v>0</v>
      </c>
      <c r="AP140" s="247">
        <f t="shared" si="62"/>
        <v>0</v>
      </c>
      <c r="AQ140" s="247">
        <f t="shared" si="62"/>
        <v>0</v>
      </c>
      <c r="AR140" s="247">
        <f t="shared" si="62"/>
        <v>0</v>
      </c>
      <c r="AS140" s="247">
        <f t="shared" si="62"/>
        <v>0</v>
      </c>
      <c r="AT140" s="247">
        <f t="shared" si="62"/>
        <v>0</v>
      </c>
      <c r="AU140" s="247">
        <f t="shared" si="62"/>
        <v>0</v>
      </c>
      <c r="AV140" s="247">
        <f t="shared" si="62"/>
        <v>0</v>
      </c>
      <c r="AW140" s="247">
        <f t="shared" si="62"/>
        <v>0</v>
      </c>
      <c r="AX140" s="247">
        <f t="shared" si="62"/>
        <v>0</v>
      </c>
      <c r="AY140" s="247">
        <f t="shared" si="62"/>
        <v>0</v>
      </c>
      <c r="AZ140" s="247">
        <f t="shared" si="62"/>
        <v>0</v>
      </c>
      <c r="BA140" s="247">
        <f t="shared" si="62"/>
        <v>0</v>
      </c>
      <c r="BB140" s="247">
        <f t="shared" si="62"/>
        <v>0</v>
      </c>
      <c r="BC140" s="247">
        <f t="shared" si="62"/>
        <v>0</v>
      </c>
      <c r="BD140" s="247">
        <f t="shared" si="62"/>
        <v>0</v>
      </c>
      <c r="BE140" s="247">
        <f t="shared" si="62"/>
        <v>0</v>
      </c>
      <c r="BF140" s="247">
        <f t="shared" si="62"/>
        <v>0</v>
      </c>
      <c r="BG140" s="247">
        <f t="shared" si="62"/>
        <v>0</v>
      </c>
      <c r="BH140" s="247">
        <f t="shared" si="62"/>
        <v>0</v>
      </c>
      <c r="BI140" s="247">
        <f t="shared" si="62"/>
        <v>0</v>
      </c>
      <c r="BJ140" s="247">
        <f t="shared" si="62"/>
        <v>0</v>
      </c>
      <c r="BK140" s="247">
        <f t="shared" si="62"/>
        <v>0</v>
      </c>
      <c r="BL140" s="247">
        <f t="shared" si="62"/>
        <v>0</v>
      </c>
      <c r="BM140" s="247">
        <f t="shared" si="62"/>
        <v>0</v>
      </c>
      <c r="BN140" s="247">
        <f t="shared" si="62"/>
        <v>0</v>
      </c>
      <c r="BO140" s="247">
        <f t="shared" si="62"/>
        <v>0</v>
      </c>
      <c r="BP140" s="247">
        <f t="shared" si="62"/>
        <v>0</v>
      </c>
      <c r="BQ140" s="247">
        <f t="shared" si="62"/>
        <v>0</v>
      </c>
      <c r="BR140" s="247">
        <f t="shared" si="62"/>
        <v>0</v>
      </c>
      <c r="BS140" s="247">
        <f t="shared" si="62"/>
        <v>0</v>
      </c>
      <c r="BT140" s="247">
        <f t="shared" si="62"/>
        <v>0</v>
      </c>
      <c r="BU140" s="247">
        <f t="shared" si="62"/>
        <v>0</v>
      </c>
      <c r="BV140" s="247">
        <f t="shared" si="62"/>
        <v>0</v>
      </c>
      <c r="BW140" s="247">
        <f t="shared" ref="BW140:CA140" si="63" xml:space="preserve"> BW138 * BW139</f>
        <v>0</v>
      </c>
      <c r="BX140" s="247">
        <f t="shared" si="63"/>
        <v>0</v>
      </c>
      <c r="BY140" s="247">
        <f t="shared" si="63"/>
        <v>0</v>
      </c>
      <c r="BZ140" s="247">
        <f t="shared" si="63"/>
        <v>0</v>
      </c>
      <c r="CA140" s="247">
        <f t="shared" si="63"/>
        <v>0</v>
      </c>
    </row>
    <row r="141" spans="1:79" s="224" customFormat="1">
      <c r="A141" s="190"/>
      <c r="B141" s="175"/>
      <c r="C141" s="191"/>
      <c r="E141" s="224" t="s">
        <v>705</v>
      </c>
      <c r="F141" s="190">
        <f xml:space="preserve"> SUM( J140:CA140 )</f>
        <v>167.2901623893886</v>
      </c>
      <c r="G141" s="224" t="s">
        <v>560</v>
      </c>
    </row>
    <row r="143" spans="1:79">
      <c r="E143" s="279" t="str">
        <f xml:space="preserve"> E$141</f>
        <v>PV of Blue hydrogen power consumption cost - real</v>
      </c>
      <c r="F143" s="279">
        <f t="shared" ref="F143:G143" si="64" xml:space="preserve"> F$141</f>
        <v>167.2901623893886</v>
      </c>
      <c r="G143" s="279" t="str">
        <f t="shared" si="64"/>
        <v>£ MM</v>
      </c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267"/>
      <c r="BF143" s="267"/>
      <c r="BG143" s="267"/>
      <c r="BH143" s="267"/>
      <c r="BI143" s="267"/>
      <c r="BJ143" s="267"/>
      <c r="BK143" s="267"/>
      <c r="BL143" s="267"/>
      <c r="BM143" s="267"/>
      <c r="BN143" s="267"/>
      <c r="BO143" s="267"/>
      <c r="BP143" s="267"/>
      <c r="BQ143" s="267"/>
      <c r="BR143" s="267"/>
      <c r="BS143" s="267"/>
      <c r="BT143" s="267"/>
      <c r="BU143" s="267"/>
      <c r="BV143" s="267"/>
      <c r="BW143" s="267"/>
      <c r="BX143" s="267"/>
      <c r="BY143" s="267"/>
      <c r="BZ143" s="267"/>
      <c r="CA143" s="267"/>
    </row>
    <row r="144" spans="1:79" s="235" customFormat="1">
      <c r="A144" s="232"/>
      <c r="B144" s="233"/>
      <c r="C144" s="234"/>
      <c r="E144" s="250" t="str">
        <f xml:space="preserve"> E$115</f>
        <v>PV of export amount</v>
      </c>
      <c r="F144" s="247">
        <f t="shared" ref="F144:G144" si="65" xml:space="preserve"> F$115</f>
        <v>12665956.624112161</v>
      </c>
      <c r="G144" s="250" t="str">
        <f t="shared" si="65"/>
        <v>MWh</v>
      </c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/>
      <c r="T144" s="250"/>
      <c r="U144" s="250"/>
      <c r="V144" s="250"/>
      <c r="W144" s="250"/>
      <c r="X144" s="250"/>
      <c r="Y144" s="250"/>
      <c r="Z144" s="250"/>
      <c r="AA144" s="250"/>
      <c r="AB144" s="250"/>
      <c r="AC144" s="250"/>
      <c r="AD144" s="250"/>
      <c r="AE144" s="250"/>
      <c r="AF144" s="250"/>
      <c r="AG144" s="250"/>
      <c r="AH144" s="250"/>
      <c r="AI144" s="250"/>
      <c r="AJ144" s="250"/>
      <c r="AK144" s="250"/>
      <c r="AL144" s="250"/>
      <c r="AM144" s="250"/>
      <c r="AN144" s="250"/>
      <c r="AO144" s="250"/>
      <c r="AP144" s="250"/>
      <c r="AQ144" s="250"/>
      <c r="AR144" s="250"/>
      <c r="AS144" s="250"/>
      <c r="AT144" s="250"/>
      <c r="AU144" s="250"/>
      <c r="AV144" s="250"/>
      <c r="AW144" s="250"/>
      <c r="AX144" s="250"/>
      <c r="AY144" s="250"/>
      <c r="AZ144" s="250"/>
      <c r="BA144" s="250"/>
      <c r="BB144" s="250"/>
      <c r="BC144" s="250"/>
      <c r="BD144" s="250"/>
      <c r="BE144" s="250"/>
      <c r="BF144" s="250"/>
      <c r="BG144" s="250"/>
      <c r="BH144" s="250"/>
      <c r="BI144" s="250"/>
      <c r="BJ144" s="250"/>
      <c r="BK144" s="250"/>
      <c r="BL144" s="250"/>
      <c r="BM144" s="250"/>
      <c r="BN144" s="250"/>
      <c r="BO144" s="250"/>
      <c r="BP144" s="250"/>
      <c r="BQ144" s="250"/>
      <c r="BR144" s="250"/>
      <c r="BS144" s="250"/>
      <c r="BT144" s="250"/>
      <c r="BU144" s="250"/>
      <c r="BV144" s="250"/>
      <c r="BW144" s="250"/>
      <c r="BX144" s="250"/>
      <c r="BY144" s="250"/>
      <c r="BZ144" s="250"/>
      <c r="CA144" s="250"/>
    </row>
    <row r="145" spans="1:79" s="224" customFormat="1">
      <c r="A145" s="190"/>
      <c r="B145" s="175"/>
      <c r="C145" s="191"/>
      <c r="E145" s="224" t="s">
        <v>706</v>
      </c>
      <c r="F145" s="232">
        <f xml:space="preserve"> F143 * 10 ^6 / F144</f>
        <v>13.207858462969831</v>
      </c>
      <c r="G145" s="224" t="s">
        <v>585</v>
      </c>
    </row>
    <row r="146" spans="1:79" s="312" customFormat="1">
      <c r="A146" s="284"/>
      <c r="B146" s="285"/>
      <c r="C146" s="365"/>
      <c r="F146" s="284"/>
    </row>
    <row r="147" spans="1:79">
      <c r="B147" s="1" t="s">
        <v>641</v>
      </c>
    </row>
    <row r="148" spans="1:79">
      <c r="E148" s="310" t="str">
        <f xml:space="preserve"> OpCost!E$57</f>
        <v>Green hydrogen power consumption cost POS</v>
      </c>
      <c r="F148" s="310">
        <f xml:space="preserve"> OpCost!F$57</f>
        <v>0</v>
      </c>
      <c r="G148" s="310" t="str">
        <f xml:space="preserve"> OpCost!G$57</f>
        <v>£ MM</v>
      </c>
      <c r="H148" s="310">
        <f xml:space="preserve"> OpCost!H$57</f>
        <v>0</v>
      </c>
      <c r="I148" s="310">
        <f xml:space="preserve"> OpCost!I$57</f>
        <v>0</v>
      </c>
      <c r="J148" s="310">
        <f xml:space="preserve"> OpCost!J$57</f>
        <v>0</v>
      </c>
      <c r="K148" s="310">
        <f xml:space="preserve"> OpCost!K$57</f>
        <v>0</v>
      </c>
      <c r="L148" s="310">
        <f xml:space="preserve"> OpCost!L$57</f>
        <v>0</v>
      </c>
      <c r="M148" s="310">
        <f xml:space="preserve"> OpCost!M$57</f>
        <v>0</v>
      </c>
      <c r="N148" s="310">
        <f xml:space="preserve"> OpCost!N$57</f>
        <v>0</v>
      </c>
      <c r="O148" s="310">
        <f xml:space="preserve"> OpCost!O$57</f>
        <v>0</v>
      </c>
      <c r="P148" s="310">
        <f xml:space="preserve"> OpCost!P$57</f>
        <v>0</v>
      </c>
      <c r="Q148" s="310">
        <f xml:space="preserve"> OpCost!Q$57</f>
        <v>0</v>
      </c>
      <c r="R148" s="310">
        <f xml:space="preserve"> OpCost!R$57</f>
        <v>0</v>
      </c>
      <c r="S148" s="310">
        <f xml:space="preserve"> OpCost!S$57</f>
        <v>0</v>
      </c>
      <c r="T148" s="310">
        <f xml:space="preserve"> OpCost!T$57</f>
        <v>0</v>
      </c>
      <c r="U148" s="310">
        <f xml:space="preserve"> OpCost!U$57</f>
        <v>0</v>
      </c>
      <c r="V148" s="310">
        <f xml:space="preserve"> OpCost!V$57</f>
        <v>0</v>
      </c>
      <c r="W148" s="310">
        <f xml:space="preserve"> OpCost!W$57</f>
        <v>0</v>
      </c>
      <c r="X148" s="310">
        <f xml:space="preserve"> OpCost!X$57</f>
        <v>0</v>
      </c>
      <c r="Y148" s="310">
        <f xml:space="preserve"> OpCost!Y$57</f>
        <v>0</v>
      </c>
      <c r="Z148" s="310">
        <f xml:space="preserve"> OpCost!Z$57</f>
        <v>0</v>
      </c>
      <c r="AA148" s="310">
        <f xml:space="preserve"> OpCost!AA$57</f>
        <v>0</v>
      </c>
      <c r="AB148" s="310">
        <f xml:space="preserve"> OpCost!AB$57</f>
        <v>0</v>
      </c>
      <c r="AC148" s="310">
        <f xml:space="preserve"> OpCost!AC$57</f>
        <v>0</v>
      </c>
      <c r="AD148" s="310">
        <f xml:space="preserve"> OpCost!AD$57</f>
        <v>0</v>
      </c>
      <c r="AE148" s="310">
        <f xml:space="preserve"> OpCost!AE$57</f>
        <v>0</v>
      </c>
      <c r="AF148" s="310">
        <f xml:space="preserve"> OpCost!AF$57</f>
        <v>0</v>
      </c>
      <c r="AG148" s="310">
        <f xml:space="preserve"> OpCost!AG$57</f>
        <v>0</v>
      </c>
      <c r="AH148" s="310">
        <f xml:space="preserve"> OpCost!AH$57</f>
        <v>0</v>
      </c>
      <c r="AI148" s="310">
        <f xml:space="preserve"> OpCost!AI$57</f>
        <v>0</v>
      </c>
      <c r="AJ148" s="310">
        <f xml:space="preserve"> OpCost!AJ$57</f>
        <v>0</v>
      </c>
      <c r="AK148" s="310">
        <f xml:space="preserve"> OpCost!AK$57</f>
        <v>0</v>
      </c>
      <c r="AL148" s="310">
        <f xml:space="preserve"> OpCost!AL$57</f>
        <v>0</v>
      </c>
      <c r="AM148" s="310">
        <f xml:space="preserve"> OpCost!AM$57</f>
        <v>0</v>
      </c>
      <c r="AN148" s="310">
        <f xml:space="preserve"> OpCost!AN$57</f>
        <v>0</v>
      </c>
      <c r="AO148" s="310">
        <f xml:space="preserve"> OpCost!AO$57</f>
        <v>0</v>
      </c>
      <c r="AP148" s="310">
        <f xml:space="preserve"> OpCost!AP$57</f>
        <v>0</v>
      </c>
      <c r="AQ148" s="310">
        <f xml:space="preserve"> OpCost!AQ$57</f>
        <v>0</v>
      </c>
      <c r="AR148" s="310">
        <f xml:space="preserve"> OpCost!AR$57</f>
        <v>0</v>
      </c>
      <c r="AS148" s="310">
        <f xml:space="preserve"> OpCost!AS$57</f>
        <v>0</v>
      </c>
      <c r="AT148" s="310">
        <f xml:space="preserve"> OpCost!AT$57</f>
        <v>0</v>
      </c>
      <c r="AU148" s="310">
        <f xml:space="preserve"> OpCost!AU$57</f>
        <v>0</v>
      </c>
      <c r="AV148" s="310">
        <f xml:space="preserve"> OpCost!AV$57</f>
        <v>0</v>
      </c>
      <c r="AW148" s="310">
        <f xml:space="preserve"> OpCost!AW$57</f>
        <v>0</v>
      </c>
      <c r="AX148" s="310">
        <f xml:space="preserve"> OpCost!AX$57</f>
        <v>0</v>
      </c>
      <c r="AY148" s="310">
        <f xml:space="preserve"> OpCost!AY$57</f>
        <v>0</v>
      </c>
      <c r="AZ148" s="310">
        <f xml:space="preserve"> OpCost!AZ$57</f>
        <v>0</v>
      </c>
      <c r="BA148" s="310">
        <f xml:space="preserve"> OpCost!BA$57</f>
        <v>0</v>
      </c>
      <c r="BB148" s="310">
        <f xml:space="preserve"> OpCost!BB$57</f>
        <v>0</v>
      </c>
      <c r="BC148" s="310">
        <f xml:space="preserve"> OpCost!BC$57</f>
        <v>0</v>
      </c>
      <c r="BD148" s="310">
        <f xml:space="preserve"> OpCost!BD$57</f>
        <v>0</v>
      </c>
      <c r="BE148" s="310">
        <f xml:space="preserve"> OpCost!BE$57</f>
        <v>0</v>
      </c>
      <c r="BF148" s="310">
        <f xml:space="preserve"> OpCost!BF$57</f>
        <v>0</v>
      </c>
      <c r="BG148" s="310">
        <f xml:space="preserve"> OpCost!BG$57</f>
        <v>0</v>
      </c>
      <c r="BH148" s="310">
        <f xml:space="preserve"> OpCost!BH$57</f>
        <v>0</v>
      </c>
      <c r="BI148" s="310">
        <f xml:space="preserve"> OpCost!BI$57</f>
        <v>0</v>
      </c>
      <c r="BJ148" s="310">
        <f xml:space="preserve"> OpCost!BJ$57</f>
        <v>0</v>
      </c>
      <c r="BK148" s="310">
        <f xml:space="preserve"> OpCost!BK$57</f>
        <v>0</v>
      </c>
      <c r="BL148" s="310">
        <f xml:space="preserve"> OpCost!BL$57</f>
        <v>0</v>
      </c>
      <c r="BM148" s="310">
        <f xml:space="preserve"> OpCost!BM$57</f>
        <v>0</v>
      </c>
      <c r="BN148" s="310">
        <f xml:space="preserve"> OpCost!BN$57</f>
        <v>0</v>
      </c>
      <c r="BO148" s="310">
        <f xml:space="preserve"> OpCost!BO$57</f>
        <v>0</v>
      </c>
      <c r="BP148" s="310">
        <f xml:space="preserve"> OpCost!BP$57</f>
        <v>0</v>
      </c>
      <c r="BQ148" s="310">
        <f xml:space="preserve"> OpCost!BQ$57</f>
        <v>0</v>
      </c>
      <c r="BR148" s="310">
        <f xml:space="preserve"> OpCost!BR$57</f>
        <v>0</v>
      </c>
      <c r="BS148" s="310">
        <f xml:space="preserve"> OpCost!BS$57</f>
        <v>0</v>
      </c>
      <c r="BT148" s="310">
        <f xml:space="preserve"> OpCost!BT$57</f>
        <v>0</v>
      </c>
      <c r="BU148" s="310">
        <f xml:space="preserve"> OpCost!BU$57</f>
        <v>0</v>
      </c>
      <c r="BV148" s="310">
        <f xml:space="preserve"> OpCost!BV$57</f>
        <v>0</v>
      </c>
      <c r="BW148" s="310">
        <f xml:space="preserve"> OpCost!BW$57</f>
        <v>0</v>
      </c>
      <c r="BX148" s="310">
        <f xml:space="preserve"> OpCost!BX$57</f>
        <v>0</v>
      </c>
      <c r="BY148" s="310">
        <f xml:space="preserve"> OpCost!BY$57</f>
        <v>0</v>
      </c>
      <c r="BZ148" s="310">
        <f xml:space="preserve"> OpCost!BZ$57</f>
        <v>0</v>
      </c>
      <c r="CA148" s="310">
        <f xml:space="preserve"> OpCost!CA$57</f>
        <v>0</v>
      </c>
    </row>
    <row r="149" spans="1:79" s="176" customFormat="1">
      <c r="A149" s="341"/>
      <c r="B149" s="341"/>
      <c r="C149" s="342"/>
      <c r="E149" s="343" t="str">
        <f xml:space="preserve"> Esc!E$26</f>
        <v>Indexation factor - opcost</v>
      </c>
      <c r="F149" s="343">
        <f xml:space="preserve"> Esc!F$26</f>
        <v>0</v>
      </c>
      <c r="G149" s="343" t="str">
        <f xml:space="preserve"> Esc!G$26</f>
        <v>factor</v>
      </c>
      <c r="H149" s="343">
        <f xml:space="preserve"> Esc!H$26</f>
        <v>0</v>
      </c>
      <c r="I149" s="343">
        <f xml:space="preserve"> Esc!I$26</f>
        <v>0</v>
      </c>
      <c r="J149" s="343">
        <f xml:space="preserve"> Esc!J$26</f>
        <v>1</v>
      </c>
      <c r="K149" s="343">
        <f xml:space="preserve"> Esc!K$26</f>
        <v>1</v>
      </c>
      <c r="L149" s="343">
        <f xml:space="preserve"> Esc!L$26</f>
        <v>1</v>
      </c>
      <c r="M149" s="343">
        <f xml:space="preserve"> Esc!M$26</f>
        <v>1</v>
      </c>
      <c r="N149" s="343">
        <f xml:space="preserve"> Esc!N$26</f>
        <v>1</v>
      </c>
      <c r="O149" s="343">
        <f xml:space="preserve"> Esc!O$26</f>
        <v>1</v>
      </c>
      <c r="P149" s="343">
        <f xml:space="preserve"> Esc!P$26</f>
        <v>1</v>
      </c>
      <c r="Q149" s="343">
        <f xml:space="preserve"> Esc!Q$26</f>
        <v>1</v>
      </c>
      <c r="R149" s="343">
        <f xml:space="preserve"> Esc!R$26</f>
        <v>1</v>
      </c>
      <c r="S149" s="343">
        <f xml:space="preserve"> Esc!S$26</f>
        <v>1</v>
      </c>
      <c r="T149" s="343">
        <f xml:space="preserve"> Esc!T$26</f>
        <v>1</v>
      </c>
      <c r="U149" s="343">
        <f xml:space="preserve"> Esc!U$26</f>
        <v>1</v>
      </c>
      <c r="V149" s="343">
        <f xml:space="preserve"> Esc!V$26</f>
        <v>1</v>
      </c>
      <c r="W149" s="343">
        <f xml:space="preserve"> Esc!W$26</f>
        <v>1</v>
      </c>
      <c r="X149" s="343">
        <f xml:space="preserve"> Esc!X$26</f>
        <v>1</v>
      </c>
      <c r="Y149" s="343">
        <f xml:space="preserve"> Esc!Y$26</f>
        <v>1</v>
      </c>
      <c r="Z149" s="343">
        <f xml:space="preserve"> Esc!Z$26</f>
        <v>1</v>
      </c>
      <c r="AA149" s="343">
        <f xml:space="preserve"> Esc!AA$26</f>
        <v>1</v>
      </c>
      <c r="AB149" s="343">
        <f xml:space="preserve"> Esc!AB$26</f>
        <v>1</v>
      </c>
      <c r="AC149" s="343">
        <f xml:space="preserve"> Esc!AC$26</f>
        <v>1</v>
      </c>
      <c r="AD149" s="343">
        <f xml:space="preserve"> Esc!AD$26</f>
        <v>1</v>
      </c>
      <c r="AE149" s="343">
        <f xml:space="preserve"> Esc!AE$26</f>
        <v>1</v>
      </c>
      <c r="AF149" s="343">
        <f xml:space="preserve"> Esc!AF$26</f>
        <v>1</v>
      </c>
      <c r="AG149" s="343">
        <f xml:space="preserve"> Esc!AG$26</f>
        <v>1</v>
      </c>
      <c r="AH149" s="343">
        <f xml:space="preserve"> Esc!AH$26</f>
        <v>1</v>
      </c>
      <c r="AI149" s="343">
        <f xml:space="preserve"> Esc!AI$26</f>
        <v>1</v>
      </c>
      <c r="AJ149" s="343">
        <f xml:space="preserve"> Esc!AJ$26</f>
        <v>1</v>
      </c>
      <c r="AK149" s="343">
        <f xml:space="preserve"> Esc!AK$26</f>
        <v>1</v>
      </c>
      <c r="AL149" s="343">
        <f xml:space="preserve"> Esc!AL$26</f>
        <v>1</v>
      </c>
      <c r="AM149" s="343">
        <f xml:space="preserve"> Esc!AM$26</f>
        <v>1</v>
      </c>
      <c r="AN149" s="343">
        <f xml:space="preserve"> Esc!AN$26</f>
        <v>1</v>
      </c>
      <c r="AO149" s="343">
        <f xml:space="preserve"> Esc!AO$26</f>
        <v>1</v>
      </c>
      <c r="AP149" s="343">
        <f xml:space="preserve"> Esc!AP$26</f>
        <v>1</v>
      </c>
      <c r="AQ149" s="343">
        <f xml:space="preserve"> Esc!AQ$26</f>
        <v>1</v>
      </c>
      <c r="AR149" s="343">
        <f xml:space="preserve"> Esc!AR$26</f>
        <v>1</v>
      </c>
      <c r="AS149" s="343">
        <f xml:space="preserve"> Esc!AS$26</f>
        <v>1</v>
      </c>
      <c r="AT149" s="343">
        <f xml:space="preserve"> Esc!AT$26</f>
        <v>1</v>
      </c>
      <c r="AU149" s="343">
        <f xml:space="preserve"> Esc!AU$26</f>
        <v>1</v>
      </c>
      <c r="AV149" s="343">
        <f xml:space="preserve"> Esc!AV$26</f>
        <v>1</v>
      </c>
      <c r="AW149" s="343">
        <f xml:space="preserve"> Esc!AW$26</f>
        <v>1</v>
      </c>
      <c r="AX149" s="343">
        <f xml:space="preserve"> Esc!AX$26</f>
        <v>1</v>
      </c>
      <c r="AY149" s="343">
        <f xml:space="preserve"> Esc!AY$26</f>
        <v>1</v>
      </c>
      <c r="AZ149" s="343">
        <f xml:space="preserve"> Esc!AZ$26</f>
        <v>1</v>
      </c>
      <c r="BA149" s="343">
        <f xml:space="preserve"> Esc!BA$26</f>
        <v>1</v>
      </c>
      <c r="BB149" s="343">
        <f xml:space="preserve"> Esc!BB$26</f>
        <v>1</v>
      </c>
      <c r="BC149" s="343">
        <f xml:space="preserve"> Esc!BC$26</f>
        <v>1</v>
      </c>
      <c r="BD149" s="343">
        <f xml:space="preserve"> Esc!BD$26</f>
        <v>1</v>
      </c>
      <c r="BE149" s="343">
        <f xml:space="preserve"> Esc!BE$26</f>
        <v>1</v>
      </c>
      <c r="BF149" s="343">
        <f xml:space="preserve"> Esc!BF$26</f>
        <v>1</v>
      </c>
      <c r="BG149" s="343">
        <f xml:space="preserve"> Esc!BG$26</f>
        <v>1</v>
      </c>
      <c r="BH149" s="343">
        <f xml:space="preserve"> Esc!BH$26</f>
        <v>1</v>
      </c>
      <c r="BI149" s="343">
        <f xml:space="preserve"> Esc!BI$26</f>
        <v>1</v>
      </c>
      <c r="BJ149" s="343">
        <f xml:space="preserve"> Esc!BJ$26</f>
        <v>1</v>
      </c>
      <c r="BK149" s="343">
        <f xml:space="preserve"> Esc!BK$26</f>
        <v>1</v>
      </c>
      <c r="BL149" s="343">
        <f xml:space="preserve"> Esc!BL$26</f>
        <v>1</v>
      </c>
      <c r="BM149" s="343">
        <f xml:space="preserve"> Esc!BM$26</f>
        <v>1</v>
      </c>
      <c r="BN149" s="343">
        <f xml:space="preserve"> Esc!BN$26</f>
        <v>1</v>
      </c>
      <c r="BO149" s="343">
        <f xml:space="preserve"> Esc!BO$26</f>
        <v>1</v>
      </c>
      <c r="BP149" s="343">
        <f xml:space="preserve"> Esc!BP$26</f>
        <v>1</v>
      </c>
      <c r="BQ149" s="343">
        <f xml:space="preserve"> Esc!BQ$26</f>
        <v>1</v>
      </c>
      <c r="BR149" s="343">
        <f xml:space="preserve"> Esc!BR$26</f>
        <v>1</v>
      </c>
      <c r="BS149" s="343">
        <f xml:space="preserve"> Esc!BS$26</f>
        <v>1</v>
      </c>
      <c r="BT149" s="343">
        <f xml:space="preserve"> Esc!BT$26</f>
        <v>1</v>
      </c>
      <c r="BU149" s="343">
        <f xml:space="preserve"> Esc!BU$26</f>
        <v>1</v>
      </c>
      <c r="BV149" s="343">
        <f xml:space="preserve"> Esc!BV$26</f>
        <v>1</v>
      </c>
      <c r="BW149" s="343">
        <f xml:space="preserve"> Esc!BW$26</f>
        <v>1</v>
      </c>
      <c r="BX149" s="343">
        <f xml:space="preserve"> Esc!BX$26</f>
        <v>1</v>
      </c>
      <c r="BY149" s="343">
        <f xml:space="preserve"> Esc!BY$26</f>
        <v>1</v>
      </c>
      <c r="BZ149" s="343">
        <f xml:space="preserve"> Esc!BZ$26</f>
        <v>1</v>
      </c>
      <c r="CA149" s="343">
        <f xml:space="preserve"> Esc!CA$26</f>
        <v>1</v>
      </c>
    </row>
    <row r="150" spans="1:79" s="224" customFormat="1">
      <c r="A150" s="190"/>
      <c r="B150" s="175"/>
      <c r="C150" s="191"/>
      <c r="E150" s="224" t="s">
        <v>707</v>
      </c>
      <c r="G150" s="224" t="s">
        <v>560</v>
      </c>
      <c r="H150" s="224">
        <f xml:space="preserve"> SUM(J150:CA150)</f>
        <v>0</v>
      </c>
      <c r="J150" s="247">
        <f xml:space="preserve"> IF(J149 &gt; 0, J148 / J149, 0)</f>
        <v>0</v>
      </c>
      <c r="K150" s="247">
        <f t="shared" ref="K150" si="66" xml:space="preserve"> IF(K149 &gt; 0, K148 / K149, 0)</f>
        <v>0</v>
      </c>
      <c r="L150" s="247">
        <f t="shared" ref="L150" si="67" xml:space="preserve"> IF(L149 &gt; 0, L148 / L149, 0)</f>
        <v>0</v>
      </c>
      <c r="M150" s="247">
        <f t="shared" ref="M150" si="68" xml:space="preserve"> IF(M149 &gt; 0, M148 / M149, 0)</f>
        <v>0</v>
      </c>
      <c r="N150" s="247">
        <f t="shared" ref="N150" si="69" xml:space="preserve"> IF(N149 &gt; 0, N148 / N149, 0)</f>
        <v>0</v>
      </c>
      <c r="O150" s="247">
        <f t="shared" ref="O150" si="70" xml:space="preserve"> IF(O149 &gt; 0, O148 / O149, 0)</f>
        <v>0</v>
      </c>
      <c r="P150" s="247">
        <f t="shared" ref="P150" si="71" xml:space="preserve"> IF(P149 &gt; 0, P148 / P149, 0)</f>
        <v>0</v>
      </c>
      <c r="Q150" s="247">
        <f t="shared" ref="Q150" si="72" xml:space="preserve"> IF(Q149 &gt; 0, Q148 / Q149, 0)</f>
        <v>0</v>
      </c>
      <c r="R150" s="247">
        <f t="shared" ref="R150" si="73" xml:space="preserve"> IF(R149 &gt; 0, R148 / R149, 0)</f>
        <v>0</v>
      </c>
      <c r="S150" s="247">
        <f t="shared" ref="S150" si="74" xml:space="preserve"> IF(S149 &gt; 0, S148 / S149, 0)</f>
        <v>0</v>
      </c>
      <c r="T150" s="247">
        <f t="shared" ref="T150" si="75" xml:space="preserve"> IF(T149 &gt; 0, T148 / T149, 0)</f>
        <v>0</v>
      </c>
      <c r="U150" s="247">
        <f t="shared" ref="U150" si="76" xml:space="preserve"> IF(U149 &gt; 0, U148 / U149, 0)</f>
        <v>0</v>
      </c>
      <c r="V150" s="247">
        <f t="shared" ref="V150" si="77" xml:space="preserve"> IF(V149 &gt; 0, V148 / V149, 0)</f>
        <v>0</v>
      </c>
      <c r="W150" s="247">
        <f t="shared" ref="W150" si="78" xml:space="preserve"> IF(W149 &gt; 0, W148 / W149, 0)</f>
        <v>0</v>
      </c>
      <c r="X150" s="247">
        <f t="shared" ref="X150" si="79" xml:space="preserve"> IF(X149 &gt; 0, X148 / X149, 0)</f>
        <v>0</v>
      </c>
      <c r="Y150" s="247">
        <f t="shared" ref="Y150" si="80" xml:space="preserve"> IF(Y149 &gt; 0, Y148 / Y149, 0)</f>
        <v>0</v>
      </c>
      <c r="Z150" s="247">
        <f t="shared" ref="Z150" si="81" xml:space="preserve"> IF(Z149 &gt; 0, Z148 / Z149, 0)</f>
        <v>0</v>
      </c>
      <c r="AA150" s="247">
        <f t="shared" ref="AA150" si="82" xml:space="preserve"> IF(AA149 &gt; 0, AA148 / AA149, 0)</f>
        <v>0</v>
      </c>
      <c r="AB150" s="247">
        <f t="shared" ref="AB150" si="83" xml:space="preserve"> IF(AB149 &gt; 0, AB148 / AB149, 0)</f>
        <v>0</v>
      </c>
      <c r="AC150" s="247">
        <f t="shared" ref="AC150" si="84" xml:space="preserve"> IF(AC149 &gt; 0, AC148 / AC149, 0)</f>
        <v>0</v>
      </c>
      <c r="AD150" s="247">
        <f t="shared" ref="AD150" si="85" xml:space="preserve"> IF(AD149 &gt; 0, AD148 / AD149, 0)</f>
        <v>0</v>
      </c>
      <c r="AE150" s="247">
        <f t="shared" ref="AE150" si="86" xml:space="preserve"> IF(AE149 &gt; 0, AE148 / AE149, 0)</f>
        <v>0</v>
      </c>
      <c r="AF150" s="247">
        <f t="shared" ref="AF150" si="87" xml:space="preserve"> IF(AF149 &gt; 0, AF148 / AF149, 0)</f>
        <v>0</v>
      </c>
      <c r="AG150" s="247">
        <f t="shared" ref="AG150" si="88" xml:space="preserve"> IF(AG149 &gt; 0, AG148 / AG149, 0)</f>
        <v>0</v>
      </c>
      <c r="AH150" s="247">
        <f t="shared" ref="AH150" si="89" xml:space="preserve"> IF(AH149 &gt; 0, AH148 / AH149, 0)</f>
        <v>0</v>
      </c>
      <c r="AI150" s="247">
        <f t="shared" ref="AI150" si="90" xml:space="preserve"> IF(AI149 &gt; 0, AI148 / AI149, 0)</f>
        <v>0</v>
      </c>
      <c r="AJ150" s="247">
        <f t="shared" ref="AJ150" si="91" xml:space="preserve"> IF(AJ149 &gt; 0, AJ148 / AJ149, 0)</f>
        <v>0</v>
      </c>
      <c r="AK150" s="247">
        <f t="shared" ref="AK150" si="92" xml:space="preserve"> IF(AK149 &gt; 0, AK148 / AK149, 0)</f>
        <v>0</v>
      </c>
      <c r="AL150" s="247">
        <f t="shared" ref="AL150" si="93" xml:space="preserve"> IF(AL149 &gt; 0, AL148 / AL149, 0)</f>
        <v>0</v>
      </c>
      <c r="AM150" s="247">
        <f t="shared" ref="AM150" si="94" xml:space="preserve"> IF(AM149 &gt; 0, AM148 / AM149, 0)</f>
        <v>0</v>
      </c>
      <c r="AN150" s="247">
        <f t="shared" ref="AN150" si="95" xml:space="preserve"> IF(AN149 &gt; 0, AN148 / AN149, 0)</f>
        <v>0</v>
      </c>
      <c r="AO150" s="247">
        <f t="shared" ref="AO150" si="96" xml:space="preserve"> IF(AO149 &gt; 0, AO148 / AO149, 0)</f>
        <v>0</v>
      </c>
      <c r="AP150" s="247">
        <f t="shared" ref="AP150" si="97" xml:space="preserve"> IF(AP149 &gt; 0, AP148 / AP149, 0)</f>
        <v>0</v>
      </c>
      <c r="AQ150" s="247">
        <f t="shared" ref="AQ150" si="98" xml:space="preserve"> IF(AQ149 &gt; 0, AQ148 / AQ149, 0)</f>
        <v>0</v>
      </c>
      <c r="AR150" s="247">
        <f t="shared" ref="AR150" si="99" xml:space="preserve"> IF(AR149 &gt; 0, AR148 / AR149, 0)</f>
        <v>0</v>
      </c>
      <c r="AS150" s="247">
        <f t="shared" ref="AS150" si="100" xml:space="preserve"> IF(AS149 &gt; 0, AS148 / AS149, 0)</f>
        <v>0</v>
      </c>
      <c r="AT150" s="247">
        <f t="shared" ref="AT150" si="101" xml:space="preserve"> IF(AT149 &gt; 0, AT148 / AT149, 0)</f>
        <v>0</v>
      </c>
      <c r="AU150" s="247">
        <f t="shared" ref="AU150" si="102" xml:space="preserve"> IF(AU149 &gt; 0, AU148 / AU149, 0)</f>
        <v>0</v>
      </c>
      <c r="AV150" s="247">
        <f t="shared" ref="AV150" si="103" xml:space="preserve"> IF(AV149 &gt; 0, AV148 / AV149, 0)</f>
        <v>0</v>
      </c>
      <c r="AW150" s="247">
        <f t="shared" ref="AW150" si="104" xml:space="preserve"> IF(AW149 &gt; 0, AW148 / AW149, 0)</f>
        <v>0</v>
      </c>
      <c r="AX150" s="247">
        <f t="shared" ref="AX150" si="105" xml:space="preserve"> IF(AX149 &gt; 0, AX148 / AX149, 0)</f>
        <v>0</v>
      </c>
      <c r="AY150" s="247">
        <f t="shared" ref="AY150" si="106" xml:space="preserve"> IF(AY149 &gt; 0, AY148 / AY149, 0)</f>
        <v>0</v>
      </c>
      <c r="AZ150" s="247">
        <f t="shared" ref="AZ150" si="107" xml:space="preserve"> IF(AZ149 &gt; 0, AZ148 / AZ149, 0)</f>
        <v>0</v>
      </c>
      <c r="BA150" s="247">
        <f t="shared" ref="BA150" si="108" xml:space="preserve"> IF(BA149 &gt; 0, BA148 / BA149, 0)</f>
        <v>0</v>
      </c>
      <c r="BB150" s="247">
        <f t="shared" ref="BB150" si="109" xml:space="preserve"> IF(BB149 &gt; 0, BB148 / BB149, 0)</f>
        <v>0</v>
      </c>
      <c r="BC150" s="247">
        <f t="shared" ref="BC150" si="110" xml:space="preserve"> IF(BC149 &gt; 0, BC148 / BC149, 0)</f>
        <v>0</v>
      </c>
      <c r="BD150" s="247">
        <f t="shared" ref="BD150" si="111" xml:space="preserve"> IF(BD149 &gt; 0, BD148 / BD149, 0)</f>
        <v>0</v>
      </c>
      <c r="BE150" s="247">
        <f t="shared" ref="BE150" si="112" xml:space="preserve"> IF(BE149 &gt; 0, BE148 / BE149, 0)</f>
        <v>0</v>
      </c>
      <c r="BF150" s="247">
        <f t="shared" ref="BF150" si="113" xml:space="preserve"> IF(BF149 &gt; 0, BF148 / BF149, 0)</f>
        <v>0</v>
      </c>
      <c r="BG150" s="247">
        <f t="shared" ref="BG150" si="114" xml:space="preserve"> IF(BG149 &gt; 0, BG148 / BG149, 0)</f>
        <v>0</v>
      </c>
      <c r="BH150" s="247">
        <f t="shared" ref="BH150" si="115" xml:space="preserve"> IF(BH149 &gt; 0, BH148 / BH149, 0)</f>
        <v>0</v>
      </c>
      <c r="BI150" s="247">
        <f t="shared" ref="BI150" si="116" xml:space="preserve"> IF(BI149 &gt; 0, BI148 / BI149, 0)</f>
        <v>0</v>
      </c>
      <c r="BJ150" s="247">
        <f t="shared" ref="BJ150" si="117" xml:space="preserve"> IF(BJ149 &gt; 0, BJ148 / BJ149, 0)</f>
        <v>0</v>
      </c>
      <c r="BK150" s="247">
        <f t="shared" ref="BK150" si="118" xml:space="preserve"> IF(BK149 &gt; 0, BK148 / BK149, 0)</f>
        <v>0</v>
      </c>
      <c r="BL150" s="247">
        <f t="shared" ref="BL150" si="119" xml:space="preserve"> IF(BL149 &gt; 0, BL148 / BL149, 0)</f>
        <v>0</v>
      </c>
      <c r="BM150" s="247">
        <f t="shared" ref="BM150" si="120" xml:space="preserve"> IF(BM149 &gt; 0, BM148 / BM149, 0)</f>
        <v>0</v>
      </c>
      <c r="BN150" s="247">
        <f t="shared" ref="BN150" si="121" xml:space="preserve"> IF(BN149 &gt; 0, BN148 / BN149, 0)</f>
        <v>0</v>
      </c>
      <c r="BO150" s="247">
        <f t="shared" ref="BO150" si="122" xml:space="preserve"> IF(BO149 &gt; 0, BO148 / BO149, 0)</f>
        <v>0</v>
      </c>
      <c r="BP150" s="247">
        <f t="shared" ref="BP150" si="123" xml:space="preserve"> IF(BP149 &gt; 0, BP148 / BP149, 0)</f>
        <v>0</v>
      </c>
      <c r="BQ150" s="247">
        <f t="shared" ref="BQ150" si="124" xml:space="preserve"> IF(BQ149 &gt; 0, BQ148 / BQ149, 0)</f>
        <v>0</v>
      </c>
      <c r="BR150" s="247">
        <f t="shared" ref="BR150" si="125" xml:space="preserve"> IF(BR149 &gt; 0, BR148 / BR149, 0)</f>
        <v>0</v>
      </c>
      <c r="BS150" s="247">
        <f t="shared" ref="BS150" si="126" xml:space="preserve"> IF(BS149 &gt; 0, BS148 / BS149, 0)</f>
        <v>0</v>
      </c>
      <c r="BT150" s="247">
        <f t="shared" ref="BT150" si="127" xml:space="preserve"> IF(BT149 &gt; 0, BT148 / BT149, 0)</f>
        <v>0</v>
      </c>
      <c r="BU150" s="247">
        <f t="shared" ref="BU150" si="128" xml:space="preserve"> IF(BU149 &gt; 0, BU148 / BU149, 0)</f>
        <v>0</v>
      </c>
      <c r="BV150" s="247">
        <f t="shared" ref="BV150" si="129" xml:space="preserve"> IF(BV149 &gt; 0, BV148 / BV149, 0)</f>
        <v>0</v>
      </c>
      <c r="BW150" s="247">
        <f t="shared" ref="BW150" si="130" xml:space="preserve"> IF(BW149 &gt; 0, BW148 / BW149, 0)</f>
        <v>0</v>
      </c>
      <c r="BX150" s="247">
        <f t="shared" ref="BX150" si="131" xml:space="preserve"> IF(BX149 &gt; 0, BX148 / BX149, 0)</f>
        <v>0</v>
      </c>
      <c r="BY150" s="247">
        <f t="shared" ref="BY150" si="132" xml:space="preserve"> IF(BY149 &gt; 0, BY148 / BY149, 0)</f>
        <v>0</v>
      </c>
      <c r="BZ150" s="247">
        <f t="shared" ref="BZ150" si="133" xml:space="preserve"> IF(BZ149 &gt; 0, BZ148 / BZ149, 0)</f>
        <v>0</v>
      </c>
      <c r="CA150" s="247">
        <f t="shared" ref="CA150" si="134" xml:space="preserve"> IF(CA149 &gt; 0, CA148 / CA149, 0)</f>
        <v>0</v>
      </c>
    </row>
    <row r="151" spans="1:79" s="224" customFormat="1">
      <c r="A151" s="190"/>
      <c r="B151" s="175"/>
      <c r="C151" s="191"/>
      <c r="E151" s="224" t="str">
        <f xml:space="preserve"> E150</f>
        <v>Green hydrogen power consumption cost - real</v>
      </c>
      <c r="F151" s="224">
        <f xml:space="preserve"> SUM( J150:CA150 )</f>
        <v>0</v>
      </c>
      <c r="G151" s="224" t="s">
        <v>560</v>
      </c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/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  <c r="BT151" s="247"/>
      <c r="BU151" s="247"/>
      <c r="BV151" s="247"/>
      <c r="BW151" s="247"/>
      <c r="BX151" s="247"/>
      <c r="BY151" s="247"/>
      <c r="BZ151" s="247"/>
      <c r="CA151" s="247"/>
    </row>
    <row r="153" spans="1:79" s="224" customFormat="1">
      <c r="A153" s="190"/>
      <c r="B153" s="175"/>
      <c r="C153" s="191"/>
      <c r="E153" s="247" t="str">
        <f xml:space="preserve"> E$150</f>
        <v>Green hydrogen power consumption cost - real</v>
      </c>
      <c r="F153" s="247">
        <f t="shared" ref="F153:BQ153" si="135" xml:space="preserve"> F$150</f>
        <v>0</v>
      </c>
      <c r="G153" s="247" t="str">
        <f t="shared" si="135"/>
        <v>£ MM</v>
      </c>
      <c r="H153" s="247">
        <f t="shared" si="135"/>
        <v>0</v>
      </c>
      <c r="I153" s="247">
        <f t="shared" si="135"/>
        <v>0</v>
      </c>
      <c r="J153" s="247">
        <f t="shared" si="135"/>
        <v>0</v>
      </c>
      <c r="K153" s="247">
        <f t="shared" si="135"/>
        <v>0</v>
      </c>
      <c r="L153" s="247">
        <f t="shared" si="135"/>
        <v>0</v>
      </c>
      <c r="M153" s="247">
        <f t="shared" si="135"/>
        <v>0</v>
      </c>
      <c r="N153" s="247">
        <f t="shared" si="135"/>
        <v>0</v>
      </c>
      <c r="O153" s="247">
        <f t="shared" si="135"/>
        <v>0</v>
      </c>
      <c r="P153" s="247">
        <f t="shared" si="135"/>
        <v>0</v>
      </c>
      <c r="Q153" s="247">
        <f t="shared" si="135"/>
        <v>0</v>
      </c>
      <c r="R153" s="247">
        <f t="shared" si="135"/>
        <v>0</v>
      </c>
      <c r="S153" s="247">
        <f t="shared" si="135"/>
        <v>0</v>
      </c>
      <c r="T153" s="247">
        <f t="shared" si="135"/>
        <v>0</v>
      </c>
      <c r="U153" s="247">
        <f t="shared" si="135"/>
        <v>0</v>
      </c>
      <c r="V153" s="247">
        <f t="shared" si="135"/>
        <v>0</v>
      </c>
      <c r="W153" s="247">
        <f t="shared" si="135"/>
        <v>0</v>
      </c>
      <c r="X153" s="247">
        <f t="shared" si="135"/>
        <v>0</v>
      </c>
      <c r="Y153" s="247">
        <f t="shared" si="135"/>
        <v>0</v>
      </c>
      <c r="Z153" s="247">
        <f t="shared" si="135"/>
        <v>0</v>
      </c>
      <c r="AA153" s="247">
        <f t="shared" si="135"/>
        <v>0</v>
      </c>
      <c r="AB153" s="247">
        <f t="shared" si="135"/>
        <v>0</v>
      </c>
      <c r="AC153" s="247">
        <f t="shared" si="135"/>
        <v>0</v>
      </c>
      <c r="AD153" s="247">
        <f t="shared" si="135"/>
        <v>0</v>
      </c>
      <c r="AE153" s="247">
        <f t="shared" si="135"/>
        <v>0</v>
      </c>
      <c r="AF153" s="247">
        <f t="shared" si="135"/>
        <v>0</v>
      </c>
      <c r="AG153" s="247">
        <f t="shared" si="135"/>
        <v>0</v>
      </c>
      <c r="AH153" s="247">
        <f t="shared" si="135"/>
        <v>0</v>
      </c>
      <c r="AI153" s="247">
        <f t="shared" si="135"/>
        <v>0</v>
      </c>
      <c r="AJ153" s="247">
        <f t="shared" si="135"/>
        <v>0</v>
      </c>
      <c r="AK153" s="247">
        <f t="shared" si="135"/>
        <v>0</v>
      </c>
      <c r="AL153" s="247">
        <f t="shared" si="135"/>
        <v>0</v>
      </c>
      <c r="AM153" s="247">
        <f t="shared" si="135"/>
        <v>0</v>
      </c>
      <c r="AN153" s="247">
        <f t="shared" si="135"/>
        <v>0</v>
      </c>
      <c r="AO153" s="247">
        <f t="shared" si="135"/>
        <v>0</v>
      </c>
      <c r="AP153" s="247">
        <f t="shared" si="135"/>
        <v>0</v>
      </c>
      <c r="AQ153" s="247">
        <f t="shared" si="135"/>
        <v>0</v>
      </c>
      <c r="AR153" s="247">
        <f t="shared" si="135"/>
        <v>0</v>
      </c>
      <c r="AS153" s="247">
        <f t="shared" si="135"/>
        <v>0</v>
      </c>
      <c r="AT153" s="247">
        <f t="shared" si="135"/>
        <v>0</v>
      </c>
      <c r="AU153" s="247">
        <f t="shared" si="135"/>
        <v>0</v>
      </c>
      <c r="AV153" s="247">
        <f t="shared" si="135"/>
        <v>0</v>
      </c>
      <c r="AW153" s="247">
        <f t="shared" si="135"/>
        <v>0</v>
      </c>
      <c r="AX153" s="247">
        <f t="shared" si="135"/>
        <v>0</v>
      </c>
      <c r="AY153" s="247">
        <f t="shared" si="135"/>
        <v>0</v>
      </c>
      <c r="AZ153" s="247">
        <f t="shared" si="135"/>
        <v>0</v>
      </c>
      <c r="BA153" s="247">
        <f t="shared" si="135"/>
        <v>0</v>
      </c>
      <c r="BB153" s="247">
        <f t="shared" si="135"/>
        <v>0</v>
      </c>
      <c r="BC153" s="247">
        <f t="shared" si="135"/>
        <v>0</v>
      </c>
      <c r="BD153" s="247">
        <f t="shared" si="135"/>
        <v>0</v>
      </c>
      <c r="BE153" s="247">
        <f t="shared" si="135"/>
        <v>0</v>
      </c>
      <c r="BF153" s="247">
        <f t="shared" si="135"/>
        <v>0</v>
      </c>
      <c r="BG153" s="247">
        <f t="shared" si="135"/>
        <v>0</v>
      </c>
      <c r="BH153" s="247">
        <f t="shared" si="135"/>
        <v>0</v>
      </c>
      <c r="BI153" s="247">
        <f t="shared" si="135"/>
        <v>0</v>
      </c>
      <c r="BJ153" s="247">
        <f t="shared" si="135"/>
        <v>0</v>
      </c>
      <c r="BK153" s="247">
        <f t="shared" si="135"/>
        <v>0</v>
      </c>
      <c r="BL153" s="247">
        <f t="shared" si="135"/>
        <v>0</v>
      </c>
      <c r="BM153" s="247">
        <f t="shared" si="135"/>
        <v>0</v>
      </c>
      <c r="BN153" s="247">
        <f t="shared" si="135"/>
        <v>0</v>
      </c>
      <c r="BO153" s="247">
        <f t="shared" si="135"/>
        <v>0</v>
      </c>
      <c r="BP153" s="247">
        <f t="shared" si="135"/>
        <v>0</v>
      </c>
      <c r="BQ153" s="247">
        <f t="shared" si="135"/>
        <v>0</v>
      </c>
      <c r="BR153" s="247">
        <f t="shared" ref="BR153:CA153" si="136" xml:space="preserve"> BR$150</f>
        <v>0</v>
      </c>
      <c r="BS153" s="247">
        <f t="shared" si="136"/>
        <v>0</v>
      </c>
      <c r="BT153" s="247">
        <f t="shared" si="136"/>
        <v>0</v>
      </c>
      <c r="BU153" s="247">
        <f t="shared" si="136"/>
        <v>0</v>
      </c>
      <c r="BV153" s="247">
        <f t="shared" si="136"/>
        <v>0</v>
      </c>
      <c r="BW153" s="247">
        <f t="shared" si="136"/>
        <v>0</v>
      </c>
      <c r="BX153" s="247">
        <f t="shared" si="136"/>
        <v>0</v>
      </c>
      <c r="BY153" s="247">
        <f t="shared" si="136"/>
        <v>0</v>
      </c>
      <c r="BZ153" s="247">
        <f t="shared" si="136"/>
        <v>0</v>
      </c>
      <c r="CA153" s="247">
        <f t="shared" si="136"/>
        <v>0</v>
      </c>
    </row>
    <row r="154" spans="1:79">
      <c r="E154" s="555" t="str">
        <f xml:space="preserve"> E$47</f>
        <v>PV discount factor</v>
      </c>
      <c r="F154" s="555">
        <f t="shared" ref="F154:BQ154" si="137" xml:space="preserve"> F$47</f>
        <v>0</v>
      </c>
      <c r="G154" s="555" t="str">
        <f t="shared" si="137"/>
        <v>factor</v>
      </c>
      <c r="H154" s="555">
        <f t="shared" si="137"/>
        <v>0</v>
      </c>
      <c r="I154" s="555">
        <f t="shared" si="137"/>
        <v>0</v>
      </c>
      <c r="J154" s="555">
        <f t="shared" si="137"/>
        <v>0.94589910949433997</v>
      </c>
      <c r="K154" s="555">
        <f t="shared" si="137"/>
        <v>0.85990828135849096</v>
      </c>
      <c r="L154" s="555">
        <f t="shared" si="137"/>
        <v>0.78153069833773192</v>
      </c>
      <c r="M154" s="555">
        <f t="shared" si="137"/>
        <v>0.7104824530343018</v>
      </c>
      <c r="N154" s="555">
        <f t="shared" si="137"/>
        <v>0.64589313912209245</v>
      </c>
      <c r="O154" s="555">
        <f t="shared" si="137"/>
        <v>0.58717558102008394</v>
      </c>
      <c r="P154" s="555">
        <f t="shared" si="137"/>
        <v>0.53365661411763832</v>
      </c>
      <c r="Q154" s="555">
        <f t="shared" si="137"/>
        <v>0.48514237647058034</v>
      </c>
      <c r="R154" s="555">
        <f t="shared" si="137"/>
        <v>0.44103852406416388</v>
      </c>
      <c r="S154" s="555">
        <f t="shared" si="137"/>
        <v>0.40094411278560355</v>
      </c>
      <c r="T154" s="555">
        <f t="shared" si="137"/>
        <v>0.36439948219210272</v>
      </c>
      <c r="U154" s="555">
        <f t="shared" si="137"/>
        <v>0.33127225653827519</v>
      </c>
      <c r="V154" s="555">
        <f t="shared" si="137"/>
        <v>0.30115659685297747</v>
      </c>
      <c r="W154" s="555">
        <f t="shared" si="137"/>
        <v>0.27377872441179762</v>
      </c>
      <c r="X154" s="555">
        <f t="shared" si="137"/>
        <v>0.24882476691762931</v>
      </c>
      <c r="Y154" s="555">
        <f t="shared" si="137"/>
        <v>0.22620433356148117</v>
      </c>
      <c r="Z154" s="555">
        <f t="shared" si="137"/>
        <v>0.20564030323771013</v>
      </c>
      <c r="AA154" s="555">
        <f t="shared" si="137"/>
        <v>0.18694573021610009</v>
      </c>
      <c r="AB154" s="555">
        <f t="shared" si="137"/>
        <v>0.16990629146660829</v>
      </c>
      <c r="AC154" s="555">
        <f t="shared" si="137"/>
        <v>0.15446026496964388</v>
      </c>
      <c r="AD154" s="555">
        <f t="shared" si="137"/>
        <v>0.14041842269967628</v>
      </c>
      <c r="AE154" s="555">
        <f t="shared" si="137"/>
        <v>0.12765311154516024</v>
      </c>
      <c r="AF154" s="555">
        <f t="shared" si="137"/>
        <v>0.1160179842125303</v>
      </c>
      <c r="AG154" s="555">
        <f t="shared" si="137"/>
        <v>0.10547089473866388</v>
      </c>
      <c r="AH154" s="555">
        <f t="shared" si="137"/>
        <v>9.588263158060352E-2</v>
      </c>
      <c r="AI154" s="555">
        <f t="shared" si="137"/>
        <v>8.7166028709639548E-2</v>
      </c>
      <c r="AJ154" s="555">
        <f t="shared" si="137"/>
        <v>7.9221155052897257E-2</v>
      </c>
      <c r="AK154" s="555">
        <f t="shared" si="137"/>
        <v>7.2019231866270239E-2</v>
      </c>
      <c r="AL154" s="555">
        <f t="shared" si="137"/>
        <v>6.5472028969336557E-2</v>
      </c>
      <c r="AM154" s="555">
        <f t="shared" si="137"/>
        <v>5.952002633576052E-2</v>
      </c>
      <c r="AN154" s="555">
        <f t="shared" si="137"/>
        <v>5.4094987518645075E-2</v>
      </c>
      <c r="AO154" s="555">
        <f t="shared" si="137"/>
        <v>4.9177261380586437E-2</v>
      </c>
      <c r="AP154" s="555">
        <f t="shared" si="137"/>
        <v>4.4706601255078568E-2</v>
      </c>
      <c r="AQ154" s="555">
        <f t="shared" si="137"/>
        <v>4.0642364777344155E-2</v>
      </c>
      <c r="AR154" s="555">
        <f t="shared" si="137"/>
        <v>3.6937957704459755E-2</v>
      </c>
      <c r="AS154" s="555">
        <f t="shared" si="137"/>
        <v>3.357996154950886E-2</v>
      </c>
      <c r="AT154" s="555">
        <f t="shared" si="137"/>
        <v>3.0527237772280783E-2</v>
      </c>
      <c r="AU154" s="555">
        <f t="shared" si="137"/>
        <v>2.7752034338437082E-2</v>
      </c>
      <c r="AV154" s="555">
        <f t="shared" si="137"/>
        <v>2.5222535062166016E-2</v>
      </c>
      <c r="AW154" s="555">
        <f t="shared" si="137"/>
        <v>2.2929577329241824E-2</v>
      </c>
      <c r="AX154" s="555">
        <f t="shared" si="137"/>
        <v>2.084507029931075E-2</v>
      </c>
      <c r="AY154" s="555">
        <f t="shared" si="137"/>
        <v>1.8950063908464321E-2</v>
      </c>
      <c r="AZ154" s="555">
        <f t="shared" si="137"/>
        <v>1.7222832947404232E-2</v>
      </c>
      <c r="BA154" s="555">
        <f t="shared" si="137"/>
        <v>1.5657120861276574E-2</v>
      </c>
      <c r="BB154" s="555">
        <f t="shared" si="137"/>
        <v>1.4233746237524159E-2</v>
      </c>
      <c r="BC154" s="555">
        <f t="shared" si="137"/>
        <v>1.2939769306840146E-2</v>
      </c>
      <c r="BD154" s="555">
        <f t="shared" si="137"/>
        <v>1.1760355333161344E-2</v>
      </c>
      <c r="BE154" s="555">
        <f t="shared" si="137"/>
        <v>1.0691232121055758E-2</v>
      </c>
      <c r="BF154" s="555">
        <f t="shared" si="137"/>
        <v>9.7193019282325079E-3</v>
      </c>
      <c r="BG154" s="555">
        <f t="shared" si="137"/>
        <v>8.8357290256659178E-3</v>
      </c>
      <c r="BH154" s="555">
        <f t="shared" si="137"/>
        <v>8.0303837344634539E-3</v>
      </c>
      <c r="BI154" s="555">
        <f t="shared" si="137"/>
        <v>7.3003488495122313E-3</v>
      </c>
      <c r="BJ154" s="555">
        <f t="shared" si="137"/>
        <v>6.6366807722838478E-3</v>
      </c>
      <c r="BK154" s="555">
        <f t="shared" si="137"/>
        <v>6.0333461566216802E-3</v>
      </c>
      <c r="BL154" s="555">
        <f t="shared" si="137"/>
        <v>5.4834281019466666E-3</v>
      </c>
      <c r="BM154" s="555">
        <f t="shared" si="137"/>
        <v>4.9849346381333343E-3</v>
      </c>
      <c r="BN154" s="555">
        <f t="shared" si="137"/>
        <v>4.5317587619393947E-3</v>
      </c>
      <c r="BO154" s="555">
        <f t="shared" si="137"/>
        <v>4.1197806926721774E-3</v>
      </c>
      <c r="BP154" s="555">
        <f t="shared" si="137"/>
        <v>3.7442773276422309E-3</v>
      </c>
      <c r="BQ154" s="555">
        <f t="shared" si="137"/>
        <v>3.4038884796747525E-3</v>
      </c>
      <c r="BR154" s="555">
        <f t="shared" ref="BR154:CA154" si="138" xml:space="preserve"> BR$47</f>
        <v>3.0944440724315933E-3</v>
      </c>
      <c r="BS154" s="555">
        <f t="shared" si="138"/>
        <v>2.8131309749378124E-3</v>
      </c>
      <c r="BT154" s="555">
        <f t="shared" si="138"/>
        <v>2.5567240867658183E-3</v>
      </c>
      <c r="BU154" s="555">
        <f t="shared" si="138"/>
        <v>2.3242946243325624E-3</v>
      </c>
      <c r="BV154" s="555">
        <f t="shared" si="138"/>
        <v>2.1129951130296042E-3</v>
      </c>
      <c r="BW154" s="555">
        <f t="shared" si="138"/>
        <v>1.9209046482087315E-3</v>
      </c>
      <c r="BX154" s="555">
        <f t="shared" si="138"/>
        <v>1.7458210180079699E-3</v>
      </c>
      <c r="BY154" s="555">
        <f t="shared" si="138"/>
        <v>1.5871100163708817E-3</v>
      </c>
      <c r="BZ154" s="555">
        <f t="shared" si="138"/>
        <v>1.4428272876098928E-3</v>
      </c>
      <c r="CA154" s="555">
        <f t="shared" si="138"/>
        <v>1.3116611705544469E-3</v>
      </c>
    </row>
    <row r="155" spans="1:79" s="224" customFormat="1">
      <c r="A155" s="190"/>
      <c r="B155" s="175"/>
      <c r="C155" s="191"/>
      <c r="E155" s="224" t="s">
        <v>708</v>
      </c>
      <c r="G155" s="224" t="s">
        <v>560</v>
      </c>
      <c r="H155" s="224">
        <f xml:space="preserve"> SUM(J155:CA155)</f>
        <v>0</v>
      </c>
      <c r="J155" s="247">
        <f xml:space="preserve"> J153 * J154</f>
        <v>0</v>
      </c>
      <c r="K155" s="247">
        <f t="shared" ref="K155" si="139" xml:space="preserve"> K153 * K154</f>
        <v>0</v>
      </c>
      <c r="L155" s="247">
        <f t="shared" ref="L155" si="140" xml:space="preserve"> L153 * L154</f>
        <v>0</v>
      </c>
      <c r="M155" s="247">
        <f t="shared" ref="M155" si="141" xml:space="preserve"> M153 * M154</f>
        <v>0</v>
      </c>
      <c r="N155" s="247">
        <f t="shared" ref="N155" si="142" xml:space="preserve"> N153 * N154</f>
        <v>0</v>
      </c>
      <c r="O155" s="247">
        <f t="shared" ref="O155" si="143" xml:space="preserve"> O153 * O154</f>
        <v>0</v>
      </c>
      <c r="P155" s="247">
        <f t="shared" ref="P155" si="144" xml:space="preserve"> P153 * P154</f>
        <v>0</v>
      </c>
      <c r="Q155" s="247">
        <f t="shared" ref="Q155" si="145" xml:space="preserve"> Q153 * Q154</f>
        <v>0</v>
      </c>
      <c r="R155" s="247">
        <f t="shared" ref="R155" si="146" xml:space="preserve"> R153 * R154</f>
        <v>0</v>
      </c>
      <c r="S155" s="247">
        <f t="shared" ref="S155" si="147" xml:space="preserve"> S153 * S154</f>
        <v>0</v>
      </c>
      <c r="T155" s="247">
        <f t="shared" ref="T155" si="148" xml:space="preserve"> T153 * T154</f>
        <v>0</v>
      </c>
      <c r="U155" s="247">
        <f t="shared" ref="U155" si="149" xml:space="preserve"> U153 * U154</f>
        <v>0</v>
      </c>
      <c r="V155" s="247">
        <f t="shared" ref="V155" si="150" xml:space="preserve"> V153 * V154</f>
        <v>0</v>
      </c>
      <c r="W155" s="247">
        <f t="shared" ref="W155" si="151" xml:space="preserve"> W153 * W154</f>
        <v>0</v>
      </c>
      <c r="X155" s="247">
        <f t="shared" ref="X155" si="152" xml:space="preserve"> X153 * X154</f>
        <v>0</v>
      </c>
      <c r="Y155" s="247">
        <f t="shared" ref="Y155" si="153" xml:space="preserve"> Y153 * Y154</f>
        <v>0</v>
      </c>
      <c r="Z155" s="247">
        <f t="shared" ref="Z155" si="154" xml:space="preserve"> Z153 * Z154</f>
        <v>0</v>
      </c>
      <c r="AA155" s="247">
        <f t="shared" ref="AA155" si="155" xml:space="preserve"> AA153 * AA154</f>
        <v>0</v>
      </c>
      <c r="AB155" s="247">
        <f t="shared" ref="AB155" si="156" xml:space="preserve"> AB153 * AB154</f>
        <v>0</v>
      </c>
      <c r="AC155" s="247">
        <f t="shared" ref="AC155" si="157" xml:space="preserve"> AC153 * AC154</f>
        <v>0</v>
      </c>
      <c r="AD155" s="247">
        <f t="shared" ref="AD155" si="158" xml:space="preserve"> AD153 * AD154</f>
        <v>0</v>
      </c>
      <c r="AE155" s="247">
        <f t="shared" ref="AE155" si="159" xml:space="preserve"> AE153 * AE154</f>
        <v>0</v>
      </c>
      <c r="AF155" s="247">
        <f t="shared" ref="AF155" si="160" xml:space="preserve"> AF153 * AF154</f>
        <v>0</v>
      </c>
      <c r="AG155" s="247">
        <f t="shared" ref="AG155" si="161" xml:space="preserve"> AG153 * AG154</f>
        <v>0</v>
      </c>
      <c r="AH155" s="247">
        <f t="shared" ref="AH155" si="162" xml:space="preserve"> AH153 * AH154</f>
        <v>0</v>
      </c>
      <c r="AI155" s="247">
        <f t="shared" ref="AI155" si="163" xml:space="preserve"> AI153 * AI154</f>
        <v>0</v>
      </c>
      <c r="AJ155" s="247">
        <f t="shared" ref="AJ155" si="164" xml:space="preserve"> AJ153 * AJ154</f>
        <v>0</v>
      </c>
      <c r="AK155" s="247">
        <f t="shared" ref="AK155" si="165" xml:space="preserve"> AK153 * AK154</f>
        <v>0</v>
      </c>
      <c r="AL155" s="247">
        <f t="shared" ref="AL155" si="166" xml:space="preserve"> AL153 * AL154</f>
        <v>0</v>
      </c>
      <c r="AM155" s="247">
        <f t="shared" ref="AM155" si="167" xml:space="preserve"> AM153 * AM154</f>
        <v>0</v>
      </c>
      <c r="AN155" s="247">
        <f t="shared" ref="AN155" si="168" xml:space="preserve"> AN153 * AN154</f>
        <v>0</v>
      </c>
      <c r="AO155" s="247">
        <f t="shared" ref="AO155" si="169" xml:space="preserve"> AO153 * AO154</f>
        <v>0</v>
      </c>
      <c r="AP155" s="247">
        <f t="shared" ref="AP155" si="170" xml:space="preserve"> AP153 * AP154</f>
        <v>0</v>
      </c>
      <c r="AQ155" s="247">
        <f t="shared" ref="AQ155" si="171" xml:space="preserve"> AQ153 * AQ154</f>
        <v>0</v>
      </c>
      <c r="AR155" s="247">
        <f t="shared" ref="AR155" si="172" xml:space="preserve"> AR153 * AR154</f>
        <v>0</v>
      </c>
      <c r="AS155" s="247">
        <f t="shared" ref="AS155" si="173" xml:space="preserve"> AS153 * AS154</f>
        <v>0</v>
      </c>
      <c r="AT155" s="247">
        <f t="shared" ref="AT155" si="174" xml:space="preserve"> AT153 * AT154</f>
        <v>0</v>
      </c>
      <c r="AU155" s="247">
        <f t="shared" ref="AU155" si="175" xml:space="preserve"> AU153 * AU154</f>
        <v>0</v>
      </c>
      <c r="AV155" s="247">
        <f t="shared" ref="AV155" si="176" xml:space="preserve"> AV153 * AV154</f>
        <v>0</v>
      </c>
      <c r="AW155" s="247">
        <f t="shared" ref="AW155" si="177" xml:space="preserve"> AW153 * AW154</f>
        <v>0</v>
      </c>
      <c r="AX155" s="247">
        <f t="shared" ref="AX155" si="178" xml:space="preserve"> AX153 * AX154</f>
        <v>0</v>
      </c>
      <c r="AY155" s="247">
        <f t="shared" ref="AY155" si="179" xml:space="preserve"> AY153 * AY154</f>
        <v>0</v>
      </c>
      <c r="AZ155" s="247">
        <f t="shared" ref="AZ155" si="180" xml:space="preserve"> AZ153 * AZ154</f>
        <v>0</v>
      </c>
      <c r="BA155" s="247">
        <f t="shared" ref="BA155" si="181" xml:space="preserve"> BA153 * BA154</f>
        <v>0</v>
      </c>
      <c r="BB155" s="247">
        <f t="shared" ref="BB155" si="182" xml:space="preserve"> BB153 * BB154</f>
        <v>0</v>
      </c>
      <c r="BC155" s="247">
        <f t="shared" ref="BC155" si="183" xml:space="preserve"> BC153 * BC154</f>
        <v>0</v>
      </c>
      <c r="BD155" s="247">
        <f t="shared" ref="BD155" si="184" xml:space="preserve"> BD153 * BD154</f>
        <v>0</v>
      </c>
      <c r="BE155" s="247">
        <f t="shared" ref="BE155" si="185" xml:space="preserve"> BE153 * BE154</f>
        <v>0</v>
      </c>
      <c r="BF155" s="247">
        <f t="shared" ref="BF155" si="186" xml:space="preserve"> BF153 * BF154</f>
        <v>0</v>
      </c>
      <c r="BG155" s="247">
        <f t="shared" ref="BG155" si="187" xml:space="preserve"> BG153 * BG154</f>
        <v>0</v>
      </c>
      <c r="BH155" s="247">
        <f t="shared" ref="BH155" si="188" xml:space="preserve"> BH153 * BH154</f>
        <v>0</v>
      </c>
      <c r="BI155" s="247">
        <f t="shared" ref="BI155" si="189" xml:space="preserve"> BI153 * BI154</f>
        <v>0</v>
      </c>
      <c r="BJ155" s="247">
        <f t="shared" ref="BJ155" si="190" xml:space="preserve"> BJ153 * BJ154</f>
        <v>0</v>
      </c>
      <c r="BK155" s="247">
        <f t="shared" ref="BK155" si="191" xml:space="preserve"> BK153 * BK154</f>
        <v>0</v>
      </c>
      <c r="BL155" s="247">
        <f t="shared" ref="BL155" si="192" xml:space="preserve"> BL153 * BL154</f>
        <v>0</v>
      </c>
      <c r="BM155" s="247">
        <f t="shared" ref="BM155" si="193" xml:space="preserve"> BM153 * BM154</f>
        <v>0</v>
      </c>
      <c r="BN155" s="247">
        <f t="shared" ref="BN155" si="194" xml:space="preserve"> BN153 * BN154</f>
        <v>0</v>
      </c>
      <c r="BO155" s="247">
        <f t="shared" ref="BO155" si="195" xml:space="preserve"> BO153 * BO154</f>
        <v>0</v>
      </c>
      <c r="BP155" s="247">
        <f t="shared" ref="BP155" si="196" xml:space="preserve"> BP153 * BP154</f>
        <v>0</v>
      </c>
      <c r="BQ155" s="247">
        <f t="shared" ref="BQ155" si="197" xml:space="preserve"> BQ153 * BQ154</f>
        <v>0</v>
      </c>
      <c r="BR155" s="247">
        <f t="shared" ref="BR155" si="198" xml:space="preserve"> BR153 * BR154</f>
        <v>0</v>
      </c>
      <c r="BS155" s="247">
        <f t="shared" ref="BS155" si="199" xml:space="preserve"> BS153 * BS154</f>
        <v>0</v>
      </c>
      <c r="BT155" s="247">
        <f t="shared" ref="BT155" si="200" xml:space="preserve"> BT153 * BT154</f>
        <v>0</v>
      </c>
      <c r="BU155" s="247">
        <f t="shared" ref="BU155" si="201" xml:space="preserve"> BU153 * BU154</f>
        <v>0</v>
      </c>
      <c r="BV155" s="247">
        <f t="shared" ref="BV155" si="202" xml:space="preserve"> BV153 * BV154</f>
        <v>0</v>
      </c>
      <c r="BW155" s="247">
        <f t="shared" ref="BW155" si="203" xml:space="preserve"> BW153 * BW154</f>
        <v>0</v>
      </c>
      <c r="BX155" s="247">
        <f t="shared" ref="BX155" si="204" xml:space="preserve"> BX153 * BX154</f>
        <v>0</v>
      </c>
      <c r="BY155" s="247">
        <f t="shared" ref="BY155" si="205" xml:space="preserve"> BY153 * BY154</f>
        <v>0</v>
      </c>
      <c r="BZ155" s="247">
        <f t="shared" ref="BZ155" si="206" xml:space="preserve"> BZ153 * BZ154</f>
        <v>0</v>
      </c>
      <c r="CA155" s="247">
        <f t="shared" ref="CA155" si="207" xml:space="preserve"> CA153 * CA154</f>
        <v>0</v>
      </c>
    </row>
    <row r="156" spans="1:79" s="224" customFormat="1">
      <c r="A156" s="190"/>
      <c r="B156" s="175"/>
      <c r="C156" s="191"/>
      <c r="E156" s="224" t="s">
        <v>708</v>
      </c>
      <c r="F156" s="190">
        <f xml:space="preserve"> SUM( J155:CA155 )</f>
        <v>0</v>
      </c>
      <c r="G156" s="224" t="s">
        <v>560</v>
      </c>
    </row>
    <row r="158" spans="1:79">
      <c r="E158" s="267" t="str">
        <f xml:space="preserve"> E$156</f>
        <v>PV of Green hydrogen power consumption cost - real</v>
      </c>
      <c r="F158" s="267">
        <f t="shared" ref="F158:G158" si="208" xml:space="preserve"> F$156</f>
        <v>0</v>
      </c>
      <c r="G158" s="267" t="str">
        <f t="shared" si="208"/>
        <v>£ MM</v>
      </c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7"/>
      <c r="BE158" s="267"/>
      <c r="BF158" s="267"/>
      <c r="BG158" s="267"/>
      <c r="BH158" s="267"/>
      <c r="BI158" s="267"/>
      <c r="BJ158" s="267"/>
      <c r="BK158" s="267"/>
      <c r="BL158" s="267"/>
      <c r="BM158" s="267"/>
      <c r="BN158" s="267"/>
      <c r="BO158" s="267"/>
      <c r="BP158" s="267"/>
      <c r="BQ158" s="267"/>
      <c r="BR158" s="267"/>
      <c r="BS158" s="267"/>
      <c r="BT158" s="267"/>
      <c r="BU158" s="267"/>
      <c r="BV158" s="267"/>
      <c r="BW158" s="267"/>
      <c r="BX158" s="267"/>
      <c r="BY158" s="267"/>
      <c r="BZ158" s="267"/>
      <c r="CA158" s="267"/>
    </row>
    <row r="159" spans="1:79" s="235" customFormat="1">
      <c r="A159" s="232"/>
      <c r="B159" s="233"/>
      <c r="C159" s="234"/>
      <c r="E159" s="250" t="str">
        <f xml:space="preserve"> E$115</f>
        <v>PV of export amount</v>
      </c>
      <c r="F159" s="247">
        <f t="shared" ref="F159:G159" si="209" xml:space="preserve"> F$115</f>
        <v>12665956.624112161</v>
      </c>
      <c r="G159" s="250" t="str">
        <f t="shared" si="209"/>
        <v>MWh</v>
      </c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S159" s="250"/>
      <c r="T159" s="250"/>
      <c r="U159" s="250"/>
      <c r="V159" s="250"/>
      <c r="W159" s="250"/>
      <c r="X159" s="250"/>
      <c r="Y159" s="250"/>
      <c r="Z159" s="250"/>
      <c r="AA159" s="250"/>
      <c r="AB159" s="250"/>
      <c r="AC159" s="250"/>
      <c r="AD159" s="250"/>
      <c r="AE159" s="250"/>
      <c r="AF159" s="250"/>
      <c r="AG159" s="250"/>
      <c r="AH159" s="250"/>
      <c r="AI159" s="250"/>
      <c r="AJ159" s="250"/>
      <c r="AK159" s="250"/>
      <c r="AL159" s="250"/>
      <c r="AM159" s="250"/>
      <c r="AN159" s="250"/>
      <c r="AO159" s="250"/>
      <c r="AP159" s="250"/>
      <c r="AQ159" s="250"/>
      <c r="AR159" s="250"/>
      <c r="AS159" s="250"/>
      <c r="AT159" s="250"/>
      <c r="AU159" s="250"/>
      <c r="AV159" s="250"/>
      <c r="AW159" s="250"/>
      <c r="AX159" s="250"/>
      <c r="AY159" s="250"/>
      <c r="AZ159" s="250"/>
      <c r="BA159" s="250"/>
      <c r="BB159" s="250"/>
      <c r="BC159" s="250"/>
      <c r="BD159" s="250"/>
      <c r="BE159" s="250"/>
      <c r="BF159" s="250"/>
      <c r="BG159" s="250"/>
      <c r="BH159" s="250"/>
      <c r="BI159" s="250"/>
      <c r="BJ159" s="250"/>
      <c r="BK159" s="250"/>
      <c r="BL159" s="250"/>
      <c r="BM159" s="250"/>
      <c r="BN159" s="250"/>
      <c r="BO159" s="250"/>
      <c r="BP159" s="250"/>
      <c r="BQ159" s="250"/>
      <c r="BR159" s="250"/>
      <c r="BS159" s="250"/>
      <c r="BT159" s="250"/>
      <c r="BU159" s="250"/>
      <c r="BV159" s="250"/>
      <c r="BW159" s="250"/>
      <c r="BX159" s="250"/>
      <c r="BY159" s="250"/>
      <c r="BZ159" s="250"/>
      <c r="CA159" s="250"/>
    </row>
    <row r="160" spans="1:79" s="224" customFormat="1">
      <c r="A160" s="190"/>
      <c r="B160" s="175"/>
      <c r="C160" s="191"/>
      <c r="E160" s="224" t="s">
        <v>709</v>
      </c>
      <c r="F160" s="232">
        <f xml:space="preserve"> F158 * 10 ^6 / F159</f>
        <v>0</v>
      </c>
      <c r="G160" s="224" t="s">
        <v>585</v>
      </c>
    </row>
    <row r="161" spans="1:79" s="312" customFormat="1">
      <c r="A161" s="284"/>
      <c r="B161" s="285"/>
      <c r="C161" s="365"/>
      <c r="F161" s="284"/>
    </row>
    <row r="162" spans="1:79">
      <c r="B162" s="1" t="s">
        <v>701</v>
      </c>
    </row>
    <row r="163" spans="1:79" s="46" customFormat="1">
      <c r="A163" s="1"/>
      <c r="B163" s="1"/>
      <c r="C163" s="51"/>
      <c r="D163" s="123"/>
      <c r="E163" s="607" t="str">
        <f xml:space="preserve"> OpCost!E$92</f>
        <v>Water consumption tariff POS</v>
      </c>
      <c r="F163" s="607">
        <f xml:space="preserve"> OpCost!F$92</f>
        <v>0</v>
      </c>
      <c r="G163" s="607" t="str">
        <f xml:space="preserve"> OpCost!G$92</f>
        <v>£ MM</v>
      </c>
      <c r="H163" s="607">
        <f xml:space="preserve"> OpCost!H$92</f>
        <v>0</v>
      </c>
      <c r="I163" s="607">
        <f xml:space="preserve"> OpCost!I$92</f>
        <v>0</v>
      </c>
      <c r="J163" s="607">
        <f xml:space="preserve"> OpCost!J$92</f>
        <v>0</v>
      </c>
      <c r="K163" s="607">
        <f xml:space="preserve"> OpCost!K$92</f>
        <v>0</v>
      </c>
      <c r="L163" s="607">
        <f xml:space="preserve"> OpCost!L$92</f>
        <v>0</v>
      </c>
      <c r="M163" s="607">
        <f xml:space="preserve"> OpCost!M$92</f>
        <v>0</v>
      </c>
      <c r="N163" s="607">
        <f xml:space="preserve"> OpCost!N$92</f>
        <v>0</v>
      </c>
      <c r="O163" s="607">
        <f xml:space="preserve"> OpCost!O$92</f>
        <v>0</v>
      </c>
      <c r="P163" s="607">
        <f xml:space="preserve"> OpCost!P$92</f>
        <v>0</v>
      </c>
      <c r="Q163" s="607">
        <f xml:space="preserve"> OpCost!Q$92</f>
        <v>0</v>
      </c>
      <c r="R163" s="607">
        <f xml:space="preserve"> OpCost!R$92</f>
        <v>0</v>
      </c>
      <c r="S163" s="607">
        <f xml:space="preserve"> OpCost!S$92</f>
        <v>0</v>
      </c>
      <c r="T163" s="607">
        <f xml:space="preserve"> OpCost!T$92</f>
        <v>0</v>
      </c>
      <c r="U163" s="607">
        <f xml:space="preserve"> OpCost!U$92</f>
        <v>0</v>
      </c>
      <c r="V163" s="607">
        <f xml:space="preserve"> OpCost!V$92</f>
        <v>0</v>
      </c>
      <c r="W163" s="607">
        <f xml:space="preserve"> OpCost!W$92</f>
        <v>0</v>
      </c>
      <c r="X163" s="607">
        <f xml:space="preserve"> OpCost!X$92</f>
        <v>0</v>
      </c>
      <c r="Y163" s="607">
        <f xml:space="preserve"> OpCost!Y$92</f>
        <v>0</v>
      </c>
      <c r="Z163" s="607">
        <f xml:space="preserve"> OpCost!Z$92</f>
        <v>0</v>
      </c>
      <c r="AA163" s="607">
        <f xml:space="preserve"> OpCost!AA$92</f>
        <v>0</v>
      </c>
      <c r="AB163" s="607">
        <f xml:space="preserve"> OpCost!AB$92</f>
        <v>0</v>
      </c>
      <c r="AC163" s="607">
        <f xml:space="preserve"> OpCost!AC$92</f>
        <v>0</v>
      </c>
      <c r="AD163" s="607">
        <f xml:space="preserve"> OpCost!AD$92</f>
        <v>0</v>
      </c>
      <c r="AE163" s="607">
        <f xml:space="preserve"> OpCost!AE$92</f>
        <v>0</v>
      </c>
      <c r="AF163" s="607">
        <f xml:space="preserve"> OpCost!AF$92</f>
        <v>0</v>
      </c>
      <c r="AG163" s="607">
        <f xml:space="preserve"> OpCost!AG$92</f>
        <v>0</v>
      </c>
      <c r="AH163" s="607">
        <f xml:space="preserve"> OpCost!AH$92</f>
        <v>0</v>
      </c>
      <c r="AI163" s="607">
        <f xml:space="preserve"> OpCost!AI$92</f>
        <v>0</v>
      </c>
      <c r="AJ163" s="607">
        <f xml:space="preserve"> OpCost!AJ$92</f>
        <v>0</v>
      </c>
      <c r="AK163" s="607">
        <f xml:space="preserve"> OpCost!AK$92</f>
        <v>0</v>
      </c>
      <c r="AL163" s="607">
        <f xml:space="preserve"> OpCost!AL$92</f>
        <v>0</v>
      </c>
      <c r="AM163" s="607">
        <f xml:space="preserve"> OpCost!AM$92</f>
        <v>0</v>
      </c>
      <c r="AN163" s="607">
        <f xml:space="preserve"> OpCost!AN$92</f>
        <v>0</v>
      </c>
      <c r="AO163" s="607">
        <f xml:space="preserve"> OpCost!AO$92</f>
        <v>0</v>
      </c>
      <c r="AP163" s="607">
        <f xml:space="preserve"> OpCost!AP$92</f>
        <v>0</v>
      </c>
      <c r="AQ163" s="607">
        <f xml:space="preserve"> OpCost!AQ$92</f>
        <v>0</v>
      </c>
      <c r="AR163" s="607">
        <f xml:space="preserve"> OpCost!AR$92</f>
        <v>0</v>
      </c>
      <c r="AS163" s="607">
        <f xml:space="preserve"> OpCost!AS$92</f>
        <v>0</v>
      </c>
      <c r="AT163" s="607">
        <f xml:space="preserve"> OpCost!AT$92</f>
        <v>0</v>
      </c>
      <c r="AU163" s="607">
        <f xml:space="preserve"> OpCost!AU$92</f>
        <v>0</v>
      </c>
      <c r="AV163" s="607">
        <f xml:space="preserve"> OpCost!AV$92</f>
        <v>0</v>
      </c>
      <c r="AW163" s="607">
        <f xml:space="preserve"> OpCost!AW$92</f>
        <v>0</v>
      </c>
      <c r="AX163" s="607">
        <f xml:space="preserve"> OpCost!AX$92</f>
        <v>0</v>
      </c>
      <c r="AY163" s="607">
        <f xml:space="preserve"> OpCost!AY$92</f>
        <v>0</v>
      </c>
      <c r="AZ163" s="607">
        <f xml:space="preserve"> OpCost!AZ$92</f>
        <v>0</v>
      </c>
      <c r="BA163" s="607">
        <f xml:space="preserve"> OpCost!BA$92</f>
        <v>0</v>
      </c>
      <c r="BB163" s="607">
        <f xml:space="preserve"> OpCost!BB$92</f>
        <v>0</v>
      </c>
      <c r="BC163" s="607">
        <f xml:space="preserve"> OpCost!BC$92</f>
        <v>0</v>
      </c>
      <c r="BD163" s="607">
        <f xml:space="preserve"> OpCost!BD$92</f>
        <v>0</v>
      </c>
      <c r="BE163" s="607">
        <f xml:space="preserve"> OpCost!BE$92</f>
        <v>0</v>
      </c>
      <c r="BF163" s="607">
        <f xml:space="preserve"> OpCost!BF$92</f>
        <v>0</v>
      </c>
      <c r="BG163" s="607">
        <f xml:space="preserve"> OpCost!BG$92</f>
        <v>0</v>
      </c>
      <c r="BH163" s="607">
        <f xml:space="preserve"> OpCost!BH$92</f>
        <v>0</v>
      </c>
      <c r="BI163" s="607">
        <f xml:space="preserve"> OpCost!BI$92</f>
        <v>0</v>
      </c>
      <c r="BJ163" s="607">
        <f xml:space="preserve"> OpCost!BJ$92</f>
        <v>0</v>
      </c>
      <c r="BK163" s="607">
        <f xml:space="preserve"> OpCost!BK$92</f>
        <v>0</v>
      </c>
      <c r="BL163" s="607">
        <f xml:space="preserve"> OpCost!BL$92</f>
        <v>0</v>
      </c>
      <c r="BM163" s="607">
        <f xml:space="preserve"> OpCost!BM$92</f>
        <v>0</v>
      </c>
      <c r="BN163" s="607">
        <f xml:space="preserve"> OpCost!BN$92</f>
        <v>0</v>
      </c>
      <c r="BO163" s="607">
        <f xml:space="preserve"> OpCost!BO$92</f>
        <v>0</v>
      </c>
      <c r="BP163" s="607">
        <f xml:space="preserve"> OpCost!BP$92</f>
        <v>0</v>
      </c>
      <c r="BQ163" s="607">
        <f xml:space="preserve"> OpCost!BQ$92</f>
        <v>0</v>
      </c>
      <c r="BR163" s="607">
        <f xml:space="preserve"> OpCost!BR$92</f>
        <v>0</v>
      </c>
      <c r="BS163" s="607">
        <f xml:space="preserve"> OpCost!BS$92</f>
        <v>0</v>
      </c>
      <c r="BT163" s="607">
        <f xml:space="preserve"> OpCost!BT$92</f>
        <v>0</v>
      </c>
      <c r="BU163" s="607">
        <f xml:space="preserve"> OpCost!BU$92</f>
        <v>0</v>
      </c>
      <c r="BV163" s="607">
        <f xml:space="preserve"> OpCost!BV$92</f>
        <v>0</v>
      </c>
      <c r="BW163" s="607">
        <f xml:space="preserve"> OpCost!BW$92</f>
        <v>0</v>
      </c>
      <c r="BX163" s="607">
        <f xml:space="preserve"> OpCost!BX$92</f>
        <v>0</v>
      </c>
      <c r="BY163" s="607">
        <f xml:space="preserve"> OpCost!BY$92</f>
        <v>0</v>
      </c>
      <c r="BZ163" s="607">
        <f xml:space="preserve"> OpCost!BZ$92</f>
        <v>0</v>
      </c>
      <c r="CA163" s="607">
        <f xml:space="preserve"> OpCost!CA$92</f>
        <v>0</v>
      </c>
    </row>
    <row r="164" spans="1:79" s="176" customFormat="1">
      <c r="A164" s="341"/>
      <c r="B164" s="341"/>
      <c r="C164" s="342"/>
      <c r="E164" s="343" t="str">
        <f xml:space="preserve"> Esc!E$26</f>
        <v>Indexation factor - opcost</v>
      </c>
      <c r="F164" s="343">
        <f xml:space="preserve"> Esc!F$26</f>
        <v>0</v>
      </c>
      <c r="G164" s="343" t="str">
        <f xml:space="preserve"> Esc!G$26</f>
        <v>factor</v>
      </c>
      <c r="H164" s="343">
        <f xml:space="preserve"> Esc!H$26</f>
        <v>0</v>
      </c>
      <c r="I164" s="343">
        <f xml:space="preserve"> Esc!I$26</f>
        <v>0</v>
      </c>
      <c r="J164" s="343">
        <f xml:space="preserve"> Esc!J$26</f>
        <v>1</v>
      </c>
      <c r="K164" s="343">
        <f xml:space="preserve"> Esc!K$26</f>
        <v>1</v>
      </c>
      <c r="L164" s="343">
        <f xml:space="preserve"> Esc!L$26</f>
        <v>1</v>
      </c>
      <c r="M164" s="343">
        <f xml:space="preserve"> Esc!M$26</f>
        <v>1</v>
      </c>
      <c r="N164" s="343">
        <f xml:space="preserve"> Esc!N$26</f>
        <v>1</v>
      </c>
      <c r="O164" s="343">
        <f xml:space="preserve"> Esc!O$26</f>
        <v>1</v>
      </c>
      <c r="P164" s="343">
        <f xml:space="preserve"> Esc!P$26</f>
        <v>1</v>
      </c>
      <c r="Q164" s="343">
        <f xml:space="preserve"> Esc!Q$26</f>
        <v>1</v>
      </c>
      <c r="R164" s="343">
        <f xml:space="preserve"> Esc!R$26</f>
        <v>1</v>
      </c>
      <c r="S164" s="343">
        <f xml:space="preserve"> Esc!S$26</f>
        <v>1</v>
      </c>
      <c r="T164" s="343">
        <f xml:space="preserve"> Esc!T$26</f>
        <v>1</v>
      </c>
      <c r="U164" s="343">
        <f xml:space="preserve"> Esc!U$26</f>
        <v>1</v>
      </c>
      <c r="V164" s="343">
        <f xml:space="preserve"> Esc!V$26</f>
        <v>1</v>
      </c>
      <c r="W164" s="343">
        <f xml:space="preserve"> Esc!W$26</f>
        <v>1</v>
      </c>
      <c r="X164" s="343">
        <f xml:space="preserve"> Esc!X$26</f>
        <v>1</v>
      </c>
      <c r="Y164" s="343">
        <f xml:space="preserve"> Esc!Y$26</f>
        <v>1</v>
      </c>
      <c r="Z164" s="343">
        <f xml:space="preserve"> Esc!Z$26</f>
        <v>1</v>
      </c>
      <c r="AA164" s="343">
        <f xml:space="preserve"> Esc!AA$26</f>
        <v>1</v>
      </c>
      <c r="AB164" s="343">
        <f xml:space="preserve"> Esc!AB$26</f>
        <v>1</v>
      </c>
      <c r="AC164" s="343">
        <f xml:space="preserve"> Esc!AC$26</f>
        <v>1</v>
      </c>
      <c r="AD164" s="343">
        <f xml:space="preserve"> Esc!AD$26</f>
        <v>1</v>
      </c>
      <c r="AE164" s="343">
        <f xml:space="preserve"> Esc!AE$26</f>
        <v>1</v>
      </c>
      <c r="AF164" s="343">
        <f xml:space="preserve"> Esc!AF$26</f>
        <v>1</v>
      </c>
      <c r="AG164" s="343">
        <f xml:space="preserve"> Esc!AG$26</f>
        <v>1</v>
      </c>
      <c r="AH164" s="343">
        <f xml:space="preserve"> Esc!AH$26</f>
        <v>1</v>
      </c>
      <c r="AI164" s="343">
        <f xml:space="preserve"> Esc!AI$26</f>
        <v>1</v>
      </c>
      <c r="AJ164" s="343">
        <f xml:space="preserve"> Esc!AJ$26</f>
        <v>1</v>
      </c>
      <c r="AK164" s="343">
        <f xml:space="preserve"> Esc!AK$26</f>
        <v>1</v>
      </c>
      <c r="AL164" s="343">
        <f xml:space="preserve"> Esc!AL$26</f>
        <v>1</v>
      </c>
      <c r="AM164" s="343">
        <f xml:space="preserve"> Esc!AM$26</f>
        <v>1</v>
      </c>
      <c r="AN164" s="343">
        <f xml:space="preserve"> Esc!AN$26</f>
        <v>1</v>
      </c>
      <c r="AO164" s="343">
        <f xml:space="preserve"> Esc!AO$26</f>
        <v>1</v>
      </c>
      <c r="AP164" s="343">
        <f xml:space="preserve"> Esc!AP$26</f>
        <v>1</v>
      </c>
      <c r="AQ164" s="343">
        <f xml:space="preserve"> Esc!AQ$26</f>
        <v>1</v>
      </c>
      <c r="AR164" s="343">
        <f xml:space="preserve"> Esc!AR$26</f>
        <v>1</v>
      </c>
      <c r="AS164" s="343">
        <f xml:space="preserve"> Esc!AS$26</f>
        <v>1</v>
      </c>
      <c r="AT164" s="343">
        <f xml:space="preserve"> Esc!AT$26</f>
        <v>1</v>
      </c>
      <c r="AU164" s="343">
        <f xml:space="preserve"> Esc!AU$26</f>
        <v>1</v>
      </c>
      <c r="AV164" s="343">
        <f xml:space="preserve"> Esc!AV$26</f>
        <v>1</v>
      </c>
      <c r="AW164" s="343">
        <f xml:space="preserve"> Esc!AW$26</f>
        <v>1</v>
      </c>
      <c r="AX164" s="343">
        <f xml:space="preserve"> Esc!AX$26</f>
        <v>1</v>
      </c>
      <c r="AY164" s="343">
        <f xml:space="preserve"> Esc!AY$26</f>
        <v>1</v>
      </c>
      <c r="AZ164" s="343">
        <f xml:space="preserve"> Esc!AZ$26</f>
        <v>1</v>
      </c>
      <c r="BA164" s="343">
        <f xml:space="preserve"> Esc!BA$26</f>
        <v>1</v>
      </c>
      <c r="BB164" s="343">
        <f xml:space="preserve"> Esc!BB$26</f>
        <v>1</v>
      </c>
      <c r="BC164" s="343">
        <f xml:space="preserve"> Esc!BC$26</f>
        <v>1</v>
      </c>
      <c r="BD164" s="343">
        <f xml:space="preserve"> Esc!BD$26</f>
        <v>1</v>
      </c>
      <c r="BE164" s="343">
        <f xml:space="preserve"> Esc!BE$26</f>
        <v>1</v>
      </c>
      <c r="BF164" s="343">
        <f xml:space="preserve"> Esc!BF$26</f>
        <v>1</v>
      </c>
      <c r="BG164" s="343">
        <f xml:space="preserve"> Esc!BG$26</f>
        <v>1</v>
      </c>
      <c r="BH164" s="343">
        <f xml:space="preserve"> Esc!BH$26</f>
        <v>1</v>
      </c>
      <c r="BI164" s="343">
        <f xml:space="preserve"> Esc!BI$26</f>
        <v>1</v>
      </c>
      <c r="BJ164" s="343">
        <f xml:space="preserve"> Esc!BJ$26</f>
        <v>1</v>
      </c>
      <c r="BK164" s="343">
        <f xml:space="preserve"> Esc!BK$26</f>
        <v>1</v>
      </c>
      <c r="BL164" s="343">
        <f xml:space="preserve"> Esc!BL$26</f>
        <v>1</v>
      </c>
      <c r="BM164" s="343">
        <f xml:space="preserve"> Esc!BM$26</f>
        <v>1</v>
      </c>
      <c r="BN164" s="343">
        <f xml:space="preserve"> Esc!BN$26</f>
        <v>1</v>
      </c>
      <c r="BO164" s="343">
        <f xml:space="preserve"> Esc!BO$26</f>
        <v>1</v>
      </c>
      <c r="BP164" s="343">
        <f xml:space="preserve"> Esc!BP$26</f>
        <v>1</v>
      </c>
      <c r="BQ164" s="343">
        <f xml:space="preserve"> Esc!BQ$26</f>
        <v>1</v>
      </c>
      <c r="BR164" s="343">
        <f xml:space="preserve"> Esc!BR$26</f>
        <v>1</v>
      </c>
      <c r="BS164" s="343">
        <f xml:space="preserve"> Esc!BS$26</f>
        <v>1</v>
      </c>
      <c r="BT164" s="343">
        <f xml:space="preserve"> Esc!BT$26</f>
        <v>1</v>
      </c>
      <c r="BU164" s="343">
        <f xml:space="preserve"> Esc!BU$26</f>
        <v>1</v>
      </c>
      <c r="BV164" s="343">
        <f xml:space="preserve"> Esc!BV$26</f>
        <v>1</v>
      </c>
      <c r="BW164" s="343">
        <f xml:space="preserve"> Esc!BW$26</f>
        <v>1</v>
      </c>
      <c r="BX164" s="343">
        <f xml:space="preserve"> Esc!BX$26</f>
        <v>1</v>
      </c>
      <c r="BY164" s="343">
        <f xml:space="preserve"> Esc!BY$26</f>
        <v>1</v>
      </c>
      <c r="BZ164" s="343">
        <f xml:space="preserve"> Esc!BZ$26</f>
        <v>1</v>
      </c>
      <c r="CA164" s="343">
        <f xml:space="preserve"> Esc!CA$26</f>
        <v>1</v>
      </c>
    </row>
    <row r="165" spans="1:79" s="235" customFormat="1">
      <c r="A165" s="232"/>
      <c r="B165" s="233"/>
      <c r="C165" s="234"/>
      <c r="E165" s="235" t="s">
        <v>702</v>
      </c>
      <c r="G165" s="235" t="s">
        <v>560</v>
      </c>
      <c r="H165" s="235">
        <f xml:space="preserve"> SUM(J165:CA165)</f>
        <v>0</v>
      </c>
      <c r="J165" s="250">
        <f xml:space="preserve"> IF(J164 &gt; 0, J163 / J164, 0)</f>
        <v>0</v>
      </c>
      <c r="K165" s="250">
        <f t="shared" ref="K165:BV165" si="210" xml:space="preserve"> IF(K164 &gt; 0, K163 / K164, 0)</f>
        <v>0</v>
      </c>
      <c r="L165" s="250">
        <f t="shared" si="210"/>
        <v>0</v>
      </c>
      <c r="M165" s="250">
        <f t="shared" si="210"/>
        <v>0</v>
      </c>
      <c r="N165" s="250">
        <f t="shared" si="210"/>
        <v>0</v>
      </c>
      <c r="O165" s="250">
        <f t="shared" si="210"/>
        <v>0</v>
      </c>
      <c r="P165" s="250">
        <f t="shared" si="210"/>
        <v>0</v>
      </c>
      <c r="Q165" s="250">
        <f t="shared" si="210"/>
        <v>0</v>
      </c>
      <c r="R165" s="250">
        <f t="shared" si="210"/>
        <v>0</v>
      </c>
      <c r="S165" s="250">
        <f t="shared" si="210"/>
        <v>0</v>
      </c>
      <c r="T165" s="250">
        <f t="shared" si="210"/>
        <v>0</v>
      </c>
      <c r="U165" s="250">
        <f t="shared" si="210"/>
        <v>0</v>
      </c>
      <c r="V165" s="250">
        <f t="shared" si="210"/>
        <v>0</v>
      </c>
      <c r="W165" s="250">
        <f t="shared" si="210"/>
        <v>0</v>
      </c>
      <c r="X165" s="250">
        <f t="shared" si="210"/>
        <v>0</v>
      </c>
      <c r="Y165" s="250">
        <f t="shared" si="210"/>
        <v>0</v>
      </c>
      <c r="Z165" s="250">
        <f t="shared" si="210"/>
        <v>0</v>
      </c>
      <c r="AA165" s="250">
        <f t="shared" si="210"/>
        <v>0</v>
      </c>
      <c r="AB165" s="250">
        <f t="shared" si="210"/>
        <v>0</v>
      </c>
      <c r="AC165" s="250">
        <f t="shared" si="210"/>
        <v>0</v>
      </c>
      <c r="AD165" s="250">
        <f t="shared" si="210"/>
        <v>0</v>
      </c>
      <c r="AE165" s="250">
        <f t="shared" si="210"/>
        <v>0</v>
      </c>
      <c r="AF165" s="250">
        <f t="shared" si="210"/>
        <v>0</v>
      </c>
      <c r="AG165" s="250">
        <f t="shared" si="210"/>
        <v>0</v>
      </c>
      <c r="AH165" s="250">
        <f t="shared" si="210"/>
        <v>0</v>
      </c>
      <c r="AI165" s="250">
        <f t="shared" si="210"/>
        <v>0</v>
      </c>
      <c r="AJ165" s="250">
        <f t="shared" si="210"/>
        <v>0</v>
      </c>
      <c r="AK165" s="250">
        <f t="shared" si="210"/>
        <v>0</v>
      </c>
      <c r="AL165" s="250">
        <f t="shared" si="210"/>
        <v>0</v>
      </c>
      <c r="AM165" s="250">
        <f t="shared" si="210"/>
        <v>0</v>
      </c>
      <c r="AN165" s="250">
        <f t="shared" si="210"/>
        <v>0</v>
      </c>
      <c r="AO165" s="250">
        <f t="shared" si="210"/>
        <v>0</v>
      </c>
      <c r="AP165" s="250">
        <f t="shared" si="210"/>
        <v>0</v>
      </c>
      <c r="AQ165" s="250">
        <f t="shared" si="210"/>
        <v>0</v>
      </c>
      <c r="AR165" s="250">
        <f t="shared" si="210"/>
        <v>0</v>
      </c>
      <c r="AS165" s="250">
        <f t="shared" si="210"/>
        <v>0</v>
      </c>
      <c r="AT165" s="250">
        <f t="shared" si="210"/>
        <v>0</v>
      </c>
      <c r="AU165" s="250">
        <f t="shared" si="210"/>
        <v>0</v>
      </c>
      <c r="AV165" s="250">
        <f t="shared" si="210"/>
        <v>0</v>
      </c>
      <c r="AW165" s="250">
        <f t="shared" si="210"/>
        <v>0</v>
      </c>
      <c r="AX165" s="250">
        <f t="shared" si="210"/>
        <v>0</v>
      </c>
      <c r="AY165" s="250">
        <f t="shared" si="210"/>
        <v>0</v>
      </c>
      <c r="AZ165" s="250">
        <f t="shared" si="210"/>
        <v>0</v>
      </c>
      <c r="BA165" s="250">
        <f t="shared" si="210"/>
        <v>0</v>
      </c>
      <c r="BB165" s="250">
        <f t="shared" si="210"/>
        <v>0</v>
      </c>
      <c r="BC165" s="250">
        <f t="shared" si="210"/>
        <v>0</v>
      </c>
      <c r="BD165" s="250">
        <f t="shared" si="210"/>
        <v>0</v>
      </c>
      <c r="BE165" s="250">
        <f t="shared" si="210"/>
        <v>0</v>
      </c>
      <c r="BF165" s="250">
        <f t="shared" si="210"/>
        <v>0</v>
      </c>
      <c r="BG165" s="250">
        <f t="shared" si="210"/>
        <v>0</v>
      </c>
      <c r="BH165" s="250">
        <f t="shared" si="210"/>
        <v>0</v>
      </c>
      <c r="BI165" s="250">
        <f t="shared" si="210"/>
        <v>0</v>
      </c>
      <c r="BJ165" s="250">
        <f t="shared" si="210"/>
        <v>0</v>
      </c>
      <c r="BK165" s="250">
        <f t="shared" si="210"/>
        <v>0</v>
      </c>
      <c r="BL165" s="250">
        <f t="shared" si="210"/>
        <v>0</v>
      </c>
      <c r="BM165" s="250">
        <f t="shared" si="210"/>
        <v>0</v>
      </c>
      <c r="BN165" s="250">
        <f t="shared" si="210"/>
        <v>0</v>
      </c>
      <c r="BO165" s="250">
        <f t="shared" si="210"/>
        <v>0</v>
      </c>
      <c r="BP165" s="250">
        <f t="shared" si="210"/>
        <v>0</v>
      </c>
      <c r="BQ165" s="250">
        <f t="shared" si="210"/>
        <v>0</v>
      </c>
      <c r="BR165" s="250">
        <f t="shared" si="210"/>
        <v>0</v>
      </c>
      <c r="BS165" s="250">
        <f t="shared" si="210"/>
        <v>0</v>
      </c>
      <c r="BT165" s="250">
        <f t="shared" si="210"/>
        <v>0</v>
      </c>
      <c r="BU165" s="250">
        <f t="shared" si="210"/>
        <v>0</v>
      </c>
      <c r="BV165" s="250">
        <f t="shared" si="210"/>
        <v>0</v>
      </c>
      <c r="BW165" s="250">
        <f t="shared" ref="BW165:CA165" si="211" xml:space="preserve"> IF(BW164 &gt; 0, BW163 / BW164, 0)</f>
        <v>0</v>
      </c>
      <c r="BX165" s="250">
        <f t="shared" si="211"/>
        <v>0</v>
      </c>
      <c r="BY165" s="250">
        <f t="shared" si="211"/>
        <v>0</v>
      </c>
      <c r="BZ165" s="250">
        <f t="shared" si="211"/>
        <v>0</v>
      </c>
      <c r="CA165" s="250">
        <f t="shared" si="211"/>
        <v>0</v>
      </c>
    </row>
    <row r="166" spans="1:79" s="224" customFormat="1">
      <c r="A166" s="190"/>
      <c r="B166" s="175"/>
      <c r="C166" s="191"/>
      <c r="E166" s="224" t="str">
        <f xml:space="preserve"> E165</f>
        <v>Water consumption tariff - real</v>
      </c>
      <c r="F166" s="224">
        <f xml:space="preserve"> SUM( J165:CA165 )</f>
        <v>0</v>
      </c>
      <c r="G166" s="224" t="s">
        <v>560</v>
      </c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7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W166" s="247"/>
      <c r="BX166" s="247"/>
      <c r="BY166" s="247"/>
      <c r="BZ166" s="247"/>
      <c r="CA166" s="247"/>
    </row>
    <row r="167" spans="1:79" s="235" customFormat="1">
      <c r="A167" s="232"/>
      <c r="B167" s="233"/>
      <c r="C167" s="234"/>
    </row>
    <row r="168" spans="1:79" s="235" customFormat="1">
      <c r="A168" s="232"/>
      <c r="B168" s="233"/>
      <c r="C168" s="234"/>
      <c r="E168" s="250" t="str">
        <f xml:space="preserve"> E$165</f>
        <v>Water consumption tariff - real</v>
      </c>
      <c r="F168" s="250">
        <f t="shared" ref="F168:BQ168" si="212" xml:space="preserve"> F$165</f>
        <v>0</v>
      </c>
      <c r="G168" s="250" t="str">
        <f t="shared" si="212"/>
        <v>£ MM</v>
      </c>
      <c r="H168" s="250">
        <f t="shared" si="212"/>
        <v>0</v>
      </c>
      <c r="I168" s="250">
        <f t="shared" si="212"/>
        <v>0</v>
      </c>
      <c r="J168" s="250">
        <f t="shared" si="212"/>
        <v>0</v>
      </c>
      <c r="K168" s="250">
        <f t="shared" si="212"/>
        <v>0</v>
      </c>
      <c r="L168" s="250">
        <f t="shared" si="212"/>
        <v>0</v>
      </c>
      <c r="M168" s="250">
        <f t="shared" si="212"/>
        <v>0</v>
      </c>
      <c r="N168" s="250">
        <f t="shared" si="212"/>
        <v>0</v>
      </c>
      <c r="O168" s="250">
        <f t="shared" si="212"/>
        <v>0</v>
      </c>
      <c r="P168" s="250">
        <f t="shared" si="212"/>
        <v>0</v>
      </c>
      <c r="Q168" s="250">
        <f t="shared" si="212"/>
        <v>0</v>
      </c>
      <c r="R168" s="250">
        <f t="shared" si="212"/>
        <v>0</v>
      </c>
      <c r="S168" s="250">
        <f t="shared" si="212"/>
        <v>0</v>
      </c>
      <c r="T168" s="250">
        <f t="shared" si="212"/>
        <v>0</v>
      </c>
      <c r="U168" s="250">
        <f t="shared" si="212"/>
        <v>0</v>
      </c>
      <c r="V168" s="250">
        <f t="shared" si="212"/>
        <v>0</v>
      </c>
      <c r="W168" s="250">
        <f t="shared" si="212"/>
        <v>0</v>
      </c>
      <c r="X168" s="250">
        <f t="shared" si="212"/>
        <v>0</v>
      </c>
      <c r="Y168" s="250">
        <f t="shared" si="212"/>
        <v>0</v>
      </c>
      <c r="Z168" s="250">
        <f t="shared" si="212"/>
        <v>0</v>
      </c>
      <c r="AA168" s="250">
        <f t="shared" si="212"/>
        <v>0</v>
      </c>
      <c r="AB168" s="250">
        <f t="shared" si="212"/>
        <v>0</v>
      </c>
      <c r="AC168" s="250">
        <f t="shared" si="212"/>
        <v>0</v>
      </c>
      <c r="AD168" s="250">
        <f t="shared" si="212"/>
        <v>0</v>
      </c>
      <c r="AE168" s="250">
        <f t="shared" si="212"/>
        <v>0</v>
      </c>
      <c r="AF168" s="250">
        <f t="shared" si="212"/>
        <v>0</v>
      </c>
      <c r="AG168" s="250">
        <f t="shared" si="212"/>
        <v>0</v>
      </c>
      <c r="AH168" s="250">
        <f t="shared" si="212"/>
        <v>0</v>
      </c>
      <c r="AI168" s="250">
        <f t="shared" si="212"/>
        <v>0</v>
      </c>
      <c r="AJ168" s="250">
        <f t="shared" si="212"/>
        <v>0</v>
      </c>
      <c r="AK168" s="250">
        <f t="shared" si="212"/>
        <v>0</v>
      </c>
      <c r="AL168" s="250">
        <f t="shared" si="212"/>
        <v>0</v>
      </c>
      <c r="AM168" s="250">
        <f t="shared" si="212"/>
        <v>0</v>
      </c>
      <c r="AN168" s="250">
        <f t="shared" si="212"/>
        <v>0</v>
      </c>
      <c r="AO168" s="250">
        <f t="shared" si="212"/>
        <v>0</v>
      </c>
      <c r="AP168" s="250">
        <f t="shared" si="212"/>
        <v>0</v>
      </c>
      <c r="AQ168" s="250">
        <f t="shared" si="212"/>
        <v>0</v>
      </c>
      <c r="AR168" s="250">
        <f t="shared" si="212"/>
        <v>0</v>
      </c>
      <c r="AS168" s="250">
        <f t="shared" si="212"/>
        <v>0</v>
      </c>
      <c r="AT168" s="250">
        <f t="shared" si="212"/>
        <v>0</v>
      </c>
      <c r="AU168" s="250">
        <f t="shared" si="212"/>
        <v>0</v>
      </c>
      <c r="AV168" s="250">
        <f t="shared" si="212"/>
        <v>0</v>
      </c>
      <c r="AW168" s="250">
        <f t="shared" si="212"/>
        <v>0</v>
      </c>
      <c r="AX168" s="250">
        <f t="shared" si="212"/>
        <v>0</v>
      </c>
      <c r="AY168" s="250">
        <f t="shared" si="212"/>
        <v>0</v>
      </c>
      <c r="AZ168" s="250">
        <f t="shared" si="212"/>
        <v>0</v>
      </c>
      <c r="BA168" s="250">
        <f t="shared" si="212"/>
        <v>0</v>
      </c>
      <c r="BB168" s="250">
        <f t="shared" si="212"/>
        <v>0</v>
      </c>
      <c r="BC168" s="250">
        <f t="shared" si="212"/>
        <v>0</v>
      </c>
      <c r="BD168" s="250">
        <f t="shared" si="212"/>
        <v>0</v>
      </c>
      <c r="BE168" s="250">
        <f t="shared" si="212"/>
        <v>0</v>
      </c>
      <c r="BF168" s="250">
        <f t="shared" si="212"/>
        <v>0</v>
      </c>
      <c r="BG168" s="250">
        <f t="shared" si="212"/>
        <v>0</v>
      </c>
      <c r="BH168" s="250">
        <f t="shared" si="212"/>
        <v>0</v>
      </c>
      <c r="BI168" s="250">
        <f t="shared" si="212"/>
        <v>0</v>
      </c>
      <c r="BJ168" s="250">
        <f t="shared" si="212"/>
        <v>0</v>
      </c>
      <c r="BK168" s="250">
        <f t="shared" si="212"/>
        <v>0</v>
      </c>
      <c r="BL168" s="250">
        <f t="shared" si="212"/>
        <v>0</v>
      </c>
      <c r="BM168" s="250">
        <f t="shared" si="212"/>
        <v>0</v>
      </c>
      <c r="BN168" s="250">
        <f t="shared" si="212"/>
        <v>0</v>
      </c>
      <c r="BO168" s="250">
        <f t="shared" si="212"/>
        <v>0</v>
      </c>
      <c r="BP168" s="250">
        <f t="shared" si="212"/>
        <v>0</v>
      </c>
      <c r="BQ168" s="250">
        <f t="shared" si="212"/>
        <v>0</v>
      </c>
      <c r="BR168" s="250">
        <f t="shared" ref="BR168:CA168" si="213" xml:space="preserve"> BR$165</f>
        <v>0</v>
      </c>
      <c r="BS168" s="250">
        <f t="shared" si="213"/>
        <v>0</v>
      </c>
      <c r="BT168" s="250">
        <f t="shared" si="213"/>
        <v>0</v>
      </c>
      <c r="BU168" s="250">
        <f t="shared" si="213"/>
        <v>0</v>
      </c>
      <c r="BV168" s="250">
        <f t="shared" si="213"/>
        <v>0</v>
      </c>
      <c r="BW168" s="250">
        <f t="shared" si="213"/>
        <v>0</v>
      </c>
      <c r="BX168" s="250">
        <f t="shared" si="213"/>
        <v>0</v>
      </c>
      <c r="BY168" s="250">
        <f t="shared" si="213"/>
        <v>0</v>
      </c>
      <c r="BZ168" s="250">
        <f t="shared" si="213"/>
        <v>0</v>
      </c>
      <c r="CA168" s="250">
        <f t="shared" si="213"/>
        <v>0</v>
      </c>
    </row>
    <row r="169" spans="1:79">
      <c r="E169" s="555" t="str">
        <f xml:space="preserve"> E$47</f>
        <v>PV discount factor</v>
      </c>
      <c r="F169" s="555">
        <f t="shared" ref="F169:BQ169" si="214" xml:space="preserve"> F$47</f>
        <v>0</v>
      </c>
      <c r="G169" s="555" t="str">
        <f t="shared" si="214"/>
        <v>factor</v>
      </c>
      <c r="H169" s="555">
        <f t="shared" si="214"/>
        <v>0</v>
      </c>
      <c r="I169" s="555">
        <f t="shared" si="214"/>
        <v>0</v>
      </c>
      <c r="J169" s="555">
        <f t="shared" si="214"/>
        <v>0.94589910949433997</v>
      </c>
      <c r="K169" s="555">
        <f t="shared" si="214"/>
        <v>0.85990828135849096</v>
      </c>
      <c r="L169" s="555">
        <f t="shared" si="214"/>
        <v>0.78153069833773192</v>
      </c>
      <c r="M169" s="555">
        <f t="shared" si="214"/>
        <v>0.7104824530343018</v>
      </c>
      <c r="N169" s="555">
        <f t="shared" si="214"/>
        <v>0.64589313912209245</v>
      </c>
      <c r="O169" s="555">
        <f t="shared" si="214"/>
        <v>0.58717558102008394</v>
      </c>
      <c r="P169" s="555">
        <f t="shared" si="214"/>
        <v>0.53365661411763832</v>
      </c>
      <c r="Q169" s="555">
        <f t="shared" si="214"/>
        <v>0.48514237647058034</v>
      </c>
      <c r="R169" s="555">
        <f t="shared" si="214"/>
        <v>0.44103852406416388</v>
      </c>
      <c r="S169" s="555">
        <f t="shared" si="214"/>
        <v>0.40094411278560355</v>
      </c>
      <c r="T169" s="555">
        <f t="shared" si="214"/>
        <v>0.36439948219210272</v>
      </c>
      <c r="U169" s="555">
        <f t="shared" si="214"/>
        <v>0.33127225653827519</v>
      </c>
      <c r="V169" s="555">
        <f t="shared" si="214"/>
        <v>0.30115659685297747</v>
      </c>
      <c r="W169" s="555">
        <f t="shared" si="214"/>
        <v>0.27377872441179762</v>
      </c>
      <c r="X169" s="555">
        <f t="shared" si="214"/>
        <v>0.24882476691762931</v>
      </c>
      <c r="Y169" s="555">
        <f t="shared" si="214"/>
        <v>0.22620433356148117</v>
      </c>
      <c r="Z169" s="555">
        <f t="shared" si="214"/>
        <v>0.20564030323771013</v>
      </c>
      <c r="AA169" s="555">
        <f t="shared" si="214"/>
        <v>0.18694573021610009</v>
      </c>
      <c r="AB169" s="555">
        <f t="shared" si="214"/>
        <v>0.16990629146660829</v>
      </c>
      <c r="AC169" s="555">
        <f t="shared" si="214"/>
        <v>0.15446026496964388</v>
      </c>
      <c r="AD169" s="555">
        <f t="shared" si="214"/>
        <v>0.14041842269967628</v>
      </c>
      <c r="AE169" s="555">
        <f t="shared" si="214"/>
        <v>0.12765311154516024</v>
      </c>
      <c r="AF169" s="555">
        <f t="shared" si="214"/>
        <v>0.1160179842125303</v>
      </c>
      <c r="AG169" s="555">
        <f t="shared" si="214"/>
        <v>0.10547089473866388</v>
      </c>
      <c r="AH169" s="555">
        <f t="shared" si="214"/>
        <v>9.588263158060352E-2</v>
      </c>
      <c r="AI169" s="555">
        <f t="shared" si="214"/>
        <v>8.7166028709639548E-2</v>
      </c>
      <c r="AJ169" s="555">
        <f t="shared" si="214"/>
        <v>7.9221155052897257E-2</v>
      </c>
      <c r="AK169" s="555">
        <f t="shared" si="214"/>
        <v>7.2019231866270239E-2</v>
      </c>
      <c r="AL169" s="555">
        <f t="shared" si="214"/>
        <v>6.5472028969336557E-2</v>
      </c>
      <c r="AM169" s="555">
        <f t="shared" si="214"/>
        <v>5.952002633576052E-2</v>
      </c>
      <c r="AN169" s="555">
        <f t="shared" si="214"/>
        <v>5.4094987518645075E-2</v>
      </c>
      <c r="AO169" s="555">
        <f t="shared" si="214"/>
        <v>4.9177261380586437E-2</v>
      </c>
      <c r="AP169" s="555">
        <f t="shared" si="214"/>
        <v>4.4706601255078568E-2</v>
      </c>
      <c r="AQ169" s="555">
        <f t="shared" si="214"/>
        <v>4.0642364777344155E-2</v>
      </c>
      <c r="AR169" s="555">
        <f t="shared" si="214"/>
        <v>3.6937957704459755E-2</v>
      </c>
      <c r="AS169" s="555">
        <f t="shared" si="214"/>
        <v>3.357996154950886E-2</v>
      </c>
      <c r="AT169" s="555">
        <f t="shared" si="214"/>
        <v>3.0527237772280783E-2</v>
      </c>
      <c r="AU169" s="555">
        <f t="shared" si="214"/>
        <v>2.7752034338437082E-2</v>
      </c>
      <c r="AV169" s="555">
        <f t="shared" si="214"/>
        <v>2.5222535062166016E-2</v>
      </c>
      <c r="AW169" s="555">
        <f t="shared" si="214"/>
        <v>2.2929577329241824E-2</v>
      </c>
      <c r="AX169" s="555">
        <f t="shared" si="214"/>
        <v>2.084507029931075E-2</v>
      </c>
      <c r="AY169" s="555">
        <f t="shared" si="214"/>
        <v>1.8950063908464321E-2</v>
      </c>
      <c r="AZ169" s="555">
        <f t="shared" si="214"/>
        <v>1.7222832947404232E-2</v>
      </c>
      <c r="BA169" s="555">
        <f t="shared" si="214"/>
        <v>1.5657120861276574E-2</v>
      </c>
      <c r="BB169" s="555">
        <f t="shared" si="214"/>
        <v>1.4233746237524159E-2</v>
      </c>
      <c r="BC169" s="555">
        <f t="shared" si="214"/>
        <v>1.2939769306840146E-2</v>
      </c>
      <c r="BD169" s="555">
        <f t="shared" si="214"/>
        <v>1.1760355333161344E-2</v>
      </c>
      <c r="BE169" s="555">
        <f t="shared" si="214"/>
        <v>1.0691232121055758E-2</v>
      </c>
      <c r="BF169" s="555">
        <f t="shared" si="214"/>
        <v>9.7193019282325079E-3</v>
      </c>
      <c r="BG169" s="555">
        <f t="shared" si="214"/>
        <v>8.8357290256659178E-3</v>
      </c>
      <c r="BH169" s="555">
        <f t="shared" si="214"/>
        <v>8.0303837344634539E-3</v>
      </c>
      <c r="BI169" s="555">
        <f t="shared" si="214"/>
        <v>7.3003488495122313E-3</v>
      </c>
      <c r="BJ169" s="555">
        <f t="shared" si="214"/>
        <v>6.6366807722838478E-3</v>
      </c>
      <c r="BK169" s="555">
        <f t="shared" si="214"/>
        <v>6.0333461566216802E-3</v>
      </c>
      <c r="BL169" s="555">
        <f t="shared" si="214"/>
        <v>5.4834281019466666E-3</v>
      </c>
      <c r="BM169" s="555">
        <f t="shared" si="214"/>
        <v>4.9849346381333343E-3</v>
      </c>
      <c r="BN169" s="555">
        <f t="shared" si="214"/>
        <v>4.5317587619393947E-3</v>
      </c>
      <c r="BO169" s="555">
        <f t="shared" si="214"/>
        <v>4.1197806926721774E-3</v>
      </c>
      <c r="BP169" s="555">
        <f t="shared" si="214"/>
        <v>3.7442773276422309E-3</v>
      </c>
      <c r="BQ169" s="555">
        <f t="shared" si="214"/>
        <v>3.4038884796747525E-3</v>
      </c>
      <c r="BR169" s="555">
        <f t="shared" ref="BR169:CA169" si="215" xml:space="preserve"> BR$47</f>
        <v>3.0944440724315933E-3</v>
      </c>
      <c r="BS169" s="555">
        <f t="shared" si="215"/>
        <v>2.8131309749378124E-3</v>
      </c>
      <c r="BT169" s="555">
        <f t="shared" si="215"/>
        <v>2.5567240867658183E-3</v>
      </c>
      <c r="BU169" s="555">
        <f t="shared" si="215"/>
        <v>2.3242946243325624E-3</v>
      </c>
      <c r="BV169" s="555">
        <f t="shared" si="215"/>
        <v>2.1129951130296042E-3</v>
      </c>
      <c r="BW169" s="555">
        <f t="shared" si="215"/>
        <v>1.9209046482087315E-3</v>
      </c>
      <c r="BX169" s="555">
        <f t="shared" si="215"/>
        <v>1.7458210180079699E-3</v>
      </c>
      <c r="BY169" s="555">
        <f t="shared" si="215"/>
        <v>1.5871100163708817E-3</v>
      </c>
      <c r="BZ169" s="555">
        <f t="shared" si="215"/>
        <v>1.4428272876098928E-3</v>
      </c>
      <c r="CA169" s="555">
        <f t="shared" si="215"/>
        <v>1.3116611705544469E-3</v>
      </c>
    </row>
    <row r="170" spans="1:79" s="235" customFormat="1">
      <c r="A170" s="232"/>
      <c r="B170" s="233"/>
      <c r="C170" s="234"/>
      <c r="E170" s="235" t="s">
        <v>529</v>
      </c>
      <c r="G170" s="235" t="s">
        <v>560</v>
      </c>
      <c r="H170" s="235">
        <f xml:space="preserve"> SUM(J170:CA170)</f>
        <v>0</v>
      </c>
      <c r="J170" s="250">
        <f xml:space="preserve"> J168 * J169</f>
        <v>0</v>
      </c>
      <c r="K170" s="250">
        <f t="shared" ref="K170:BV170" si="216" xml:space="preserve"> K168 * K169</f>
        <v>0</v>
      </c>
      <c r="L170" s="250">
        <f t="shared" si="216"/>
        <v>0</v>
      </c>
      <c r="M170" s="250">
        <f t="shared" si="216"/>
        <v>0</v>
      </c>
      <c r="N170" s="250">
        <f t="shared" si="216"/>
        <v>0</v>
      </c>
      <c r="O170" s="250">
        <f t="shared" si="216"/>
        <v>0</v>
      </c>
      <c r="P170" s="250">
        <f t="shared" si="216"/>
        <v>0</v>
      </c>
      <c r="Q170" s="250">
        <f t="shared" si="216"/>
        <v>0</v>
      </c>
      <c r="R170" s="250">
        <f t="shared" si="216"/>
        <v>0</v>
      </c>
      <c r="S170" s="250">
        <f t="shared" si="216"/>
        <v>0</v>
      </c>
      <c r="T170" s="250">
        <f t="shared" si="216"/>
        <v>0</v>
      </c>
      <c r="U170" s="250">
        <f t="shared" si="216"/>
        <v>0</v>
      </c>
      <c r="V170" s="250">
        <f t="shared" si="216"/>
        <v>0</v>
      </c>
      <c r="W170" s="250">
        <f t="shared" si="216"/>
        <v>0</v>
      </c>
      <c r="X170" s="250">
        <f t="shared" si="216"/>
        <v>0</v>
      </c>
      <c r="Y170" s="250">
        <f t="shared" si="216"/>
        <v>0</v>
      </c>
      <c r="Z170" s="250">
        <f t="shared" si="216"/>
        <v>0</v>
      </c>
      <c r="AA170" s="250">
        <f t="shared" si="216"/>
        <v>0</v>
      </c>
      <c r="AB170" s="250">
        <f t="shared" si="216"/>
        <v>0</v>
      </c>
      <c r="AC170" s="250">
        <f t="shared" si="216"/>
        <v>0</v>
      </c>
      <c r="AD170" s="250">
        <f t="shared" si="216"/>
        <v>0</v>
      </c>
      <c r="AE170" s="250">
        <f t="shared" si="216"/>
        <v>0</v>
      </c>
      <c r="AF170" s="250">
        <f t="shared" si="216"/>
        <v>0</v>
      </c>
      <c r="AG170" s="250">
        <f t="shared" si="216"/>
        <v>0</v>
      </c>
      <c r="AH170" s="250">
        <f t="shared" si="216"/>
        <v>0</v>
      </c>
      <c r="AI170" s="250">
        <f t="shared" si="216"/>
        <v>0</v>
      </c>
      <c r="AJ170" s="250">
        <f t="shared" si="216"/>
        <v>0</v>
      </c>
      <c r="AK170" s="250">
        <f t="shared" si="216"/>
        <v>0</v>
      </c>
      <c r="AL170" s="250">
        <f t="shared" si="216"/>
        <v>0</v>
      </c>
      <c r="AM170" s="250">
        <f t="shared" si="216"/>
        <v>0</v>
      </c>
      <c r="AN170" s="250">
        <f t="shared" si="216"/>
        <v>0</v>
      </c>
      <c r="AO170" s="250">
        <f t="shared" si="216"/>
        <v>0</v>
      </c>
      <c r="AP170" s="250">
        <f t="shared" si="216"/>
        <v>0</v>
      </c>
      <c r="AQ170" s="250">
        <f t="shared" si="216"/>
        <v>0</v>
      </c>
      <c r="AR170" s="250">
        <f t="shared" si="216"/>
        <v>0</v>
      </c>
      <c r="AS170" s="250">
        <f t="shared" si="216"/>
        <v>0</v>
      </c>
      <c r="AT170" s="250">
        <f t="shared" si="216"/>
        <v>0</v>
      </c>
      <c r="AU170" s="250">
        <f t="shared" si="216"/>
        <v>0</v>
      </c>
      <c r="AV170" s="250">
        <f t="shared" si="216"/>
        <v>0</v>
      </c>
      <c r="AW170" s="250">
        <f t="shared" si="216"/>
        <v>0</v>
      </c>
      <c r="AX170" s="250">
        <f t="shared" si="216"/>
        <v>0</v>
      </c>
      <c r="AY170" s="250">
        <f t="shared" si="216"/>
        <v>0</v>
      </c>
      <c r="AZ170" s="250">
        <f t="shared" si="216"/>
        <v>0</v>
      </c>
      <c r="BA170" s="250">
        <f t="shared" si="216"/>
        <v>0</v>
      </c>
      <c r="BB170" s="250">
        <f t="shared" si="216"/>
        <v>0</v>
      </c>
      <c r="BC170" s="250">
        <f t="shared" si="216"/>
        <v>0</v>
      </c>
      <c r="BD170" s="250">
        <f t="shared" si="216"/>
        <v>0</v>
      </c>
      <c r="BE170" s="250">
        <f t="shared" si="216"/>
        <v>0</v>
      </c>
      <c r="BF170" s="250">
        <f t="shared" si="216"/>
        <v>0</v>
      </c>
      <c r="BG170" s="250">
        <f t="shared" si="216"/>
        <v>0</v>
      </c>
      <c r="BH170" s="250">
        <f t="shared" si="216"/>
        <v>0</v>
      </c>
      <c r="BI170" s="250">
        <f t="shared" si="216"/>
        <v>0</v>
      </c>
      <c r="BJ170" s="250">
        <f t="shared" si="216"/>
        <v>0</v>
      </c>
      <c r="BK170" s="250">
        <f t="shared" si="216"/>
        <v>0</v>
      </c>
      <c r="BL170" s="250">
        <f t="shared" si="216"/>
        <v>0</v>
      </c>
      <c r="BM170" s="250">
        <f t="shared" si="216"/>
        <v>0</v>
      </c>
      <c r="BN170" s="250">
        <f t="shared" si="216"/>
        <v>0</v>
      </c>
      <c r="BO170" s="250">
        <f t="shared" si="216"/>
        <v>0</v>
      </c>
      <c r="BP170" s="250">
        <f t="shared" si="216"/>
        <v>0</v>
      </c>
      <c r="BQ170" s="250">
        <f t="shared" si="216"/>
        <v>0</v>
      </c>
      <c r="BR170" s="250">
        <f t="shared" si="216"/>
        <v>0</v>
      </c>
      <c r="BS170" s="250">
        <f t="shared" si="216"/>
        <v>0</v>
      </c>
      <c r="BT170" s="250">
        <f t="shared" si="216"/>
        <v>0</v>
      </c>
      <c r="BU170" s="250">
        <f t="shared" si="216"/>
        <v>0</v>
      </c>
      <c r="BV170" s="250">
        <f t="shared" si="216"/>
        <v>0</v>
      </c>
      <c r="BW170" s="250">
        <f t="shared" ref="BW170:CA170" si="217" xml:space="preserve"> BW168 * BW169</f>
        <v>0</v>
      </c>
      <c r="BX170" s="250">
        <f t="shared" si="217"/>
        <v>0</v>
      </c>
      <c r="BY170" s="250">
        <f t="shared" si="217"/>
        <v>0</v>
      </c>
      <c r="BZ170" s="250">
        <f t="shared" si="217"/>
        <v>0</v>
      </c>
      <c r="CA170" s="250">
        <f t="shared" si="217"/>
        <v>0</v>
      </c>
    </row>
    <row r="171" spans="1:79" s="235" customFormat="1">
      <c r="A171" s="232"/>
      <c r="B171" s="233"/>
      <c r="C171" s="234"/>
      <c r="E171" s="235" t="s">
        <v>529</v>
      </c>
      <c r="F171" s="232">
        <f xml:space="preserve"> SUM( J170:CA170 )</f>
        <v>0</v>
      </c>
      <c r="G171" s="235" t="s">
        <v>560</v>
      </c>
    </row>
    <row r="173" spans="1:79" s="235" customFormat="1">
      <c r="A173" s="232"/>
      <c r="B173" s="233"/>
      <c r="C173" s="234"/>
      <c r="E173" s="250" t="str">
        <f xml:space="preserve"> E$171</f>
        <v>PV of Water consumption - real</v>
      </c>
      <c r="F173" s="250">
        <f t="shared" ref="F173:G173" si="218" xml:space="preserve"> F$171</f>
        <v>0</v>
      </c>
      <c r="G173" s="250" t="str">
        <f t="shared" si="218"/>
        <v>£ MM</v>
      </c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S173" s="250"/>
      <c r="T173" s="250"/>
      <c r="U173" s="250"/>
      <c r="V173" s="250"/>
      <c r="W173" s="250"/>
      <c r="X173" s="250"/>
      <c r="Y173" s="250"/>
      <c r="Z173" s="250"/>
      <c r="AA173" s="250"/>
      <c r="AB173" s="250"/>
      <c r="AC173" s="250"/>
      <c r="AD173" s="250"/>
      <c r="AE173" s="250"/>
      <c r="AF173" s="250"/>
      <c r="AG173" s="250"/>
      <c r="AH173" s="250"/>
      <c r="AI173" s="250"/>
      <c r="AJ173" s="250"/>
      <c r="AK173" s="250"/>
      <c r="AL173" s="250"/>
      <c r="AM173" s="250"/>
      <c r="AN173" s="250"/>
      <c r="AO173" s="250"/>
      <c r="AP173" s="250"/>
      <c r="AQ173" s="250"/>
      <c r="AR173" s="250"/>
      <c r="AS173" s="250"/>
      <c r="AT173" s="250"/>
      <c r="AU173" s="250"/>
      <c r="AV173" s="250"/>
      <c r="AW173" s="250"/>
      <c r="AX173" s="250"/>
      <c r="AY173" s="250"/>
      <c r="AZ173" s="250"/>
      <c r="BA173" s="250"/>
      <c r="BB173" s="250"/>
      <c r="BC173" s="250"/>
      <c r="BD173" s="250"/>
      <c r="BE173" s="250"/>
      <c r="BF173" s="250"/>
      <c r="BG173" s="250"/>
      <c r="BH173" s="250"/>
      <c r="BI173" s="250"/>
      <c r="BJ173" s="250"/>
      <c r="BK173" s="250"/>
      <c r="BL173" s="250"/>
      <c r="BM173" s="250"/>
      <c r="BN173" s="250"/>
      <c r="BO173" s="250"/>
      <c r="BP173" s="250"/>
      <c r="BQ173" s="250"/>
      <c r="BR173" s="250"/>
      <c r="BS173" s="250"/>
      <c r="BT173" s="250"/>
      <c r="BU173" s="250"/>
      <c r="BV173" s="250"/>
      <c r="BW173" s="250"/>
      <c r="BX173" s="250"/>
      <c r="BY173" s="250"/>
      <c r="BZ173" s="250"/>
      <c r="CA173" s="250"/>
    </row>
    <row r="174" spans="1:79" s="235" customFormat="1">
      <c r="A174" s="232"/>
      <c r="B174" s="233"/>
      <c r="C174" s="234"/>
      <c r="E174" s="250" t="str">
        <f xml:space="preserve"> E$115</f>
        <v>PV of export amount</v>
      </c>
      <c r="F174" s="247">
        <f xml:space="preserve"> F$115</f>
        <v>12665956.624112161</v>
      </c>
      <c r="G174" s="250" t="str">
        <f t="shared" ref="G174" si="219" xml:space="preserve"> G$115</f>
        <v>MWh</v>
      </c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S174" s="250"/>
      <c r="T174" s="250"/>
      <c r="U174" s="250"/>
      <c r="V174" s="250"/>
      <c r="W174" s="250"/>
      <c r="X174" s="250"/>
      <c r="Y174" s="250"/>
      <c r="Z174" s="250"/>
      <c r="AA174" s="250"/>
      <c r="AB174" s="250"/>
      <c r="AC174" s="250"/>
      <c r="AD174" s="250"/>
      <c r="AE174" s="250"/>
      <c r="AF174" s="250"/>
      <c r="AG174" s="250"/>
      <c r="AH174" s="250"/>
      <c r="AI174" s="250"/>
      <c r="AJ174" s="250"/>
      <c r="AK174" s="250"/>
      <c r="AL174" s="250"/>
      <c r="AM174" s="250"/>
      <c r="AN174" s="250"/>
      <c r="AO174" s="250"/>
      <c r="AP174" s="250"/>
      <c r="AQ174" s="250"/>
      <c r="AR174" s="250"/>
      <c r="AS174" s="250"/>
      <c r="AT174" s="250"/>
      <c r="AU174" s="250"/>
      <c r="AV174" s="250"/>
      <c r="AW174" s="250"/>
      <c r="AX174" s="250"/>
      <c r="AY174" s="250"/>
      <c r="AZ174" s="250"/>
      <c r="BA174" s="250"/>
      <c r="BB174" s="250"/>
      <c r="BC174" s="250"/>
      <c r="BD174" s="250"/>
      <c r="BE174" s="250"/>
      <c r="BF174" s="250"/>
      <c r="BG174" s="250"/>
      <c r="BH174" s="250"/>
      <c r="BI174" s="250"/>
      <c r="BJ174" s="250"/>
      <c r="BK174" s="250"/>
      <c r="BL174" s="250"/>
      <c r="BM174" s="250"/>
      <c r="BN174" s="250"/>
      <c r="BO174" s="250"/>
      <c r="BP174" s="250"/>
      <c r="BQ174" s="250"/>
      <c r="BR174" s="250"/>
      <c r="BS174" s="250"/>
      <c r="BT174" s="250"/>
      <c r="BU174" s="250"/>
      <c r="BV174" s="250"/>
      <c r="BW174" s="250"/>
      <c r="BX174" s="250"/>
      <c r="BY174" s="250"/>
      <c r="BZ174" s="250"/>
      <c r="CA174" s="250"/>
    </row>
    <row r="175" spans="1:79" s="159" customFormat="1">
      <c r="A175" s="134"/>
      <c r="B175" s="135"/>
      <c r="C175" s="138"/>
      <c r="E175" s="159" t="s">
        <v>700</v>
      </c>
      <c r="F175" s="232">
        <f xml:space="preserve"> F173 * 10 ^6 / F174</f>
        <v>0</v>
      </c>
      <c r="G175" s="224" t="s">
        <v>585</v>
      </c>
    </row>
    <row r="177" spans="1:79">
      <c r="B177" s="1" t="s">
        <v>546</v>
      </c>
    </row>
    <row r="178" spans="1:79" s="46" customFormat="1">
      <c r="A178" s="1"/>
      <c r="B178" s="1"/>
      <c r="C178" s="51"/>
      <c r="D178" s="123"/>
      <c r="E178" s="349" t="str">
        <f xml:space="preserve"> OpCost!E$134</f>
        <v>Natural gas consumption cost POS</v>
      </c>
      <c r="F178" s="349">
        <f xml:space="preserve"> OpCost!F$134</f>
        <v>0</v>
      </c>
      <c r="G178" s="349" t="str">
        <f xml:space="preserve"> OpCost!G$134</f>
        <v>£ MM</v>
      </c>
      <c r="H178" s="349">
        <f xml:space="preserve"> OpCost!H$134</f>
        <v>1591.7611968080714</v>
      </c>
      <c r="I178" s="349">
        <f xml:space="preserve"> OpCost!I$134</f>
        <v>0</v>
      </c>
      <c r="J178" s="349">
        <f xml:space="preserve"> OpCost!J$134</f>
        <v>0</v>
      </c>
      <c r="K178" s="349">
        <f xml:space="preserve"> OpCost!K$134</f>
        <v>0</v>
      </c>
      <c r="L178" s="349">
        <f xml:space="preserve"> OpCost!L$134</f>
        <v>0</v>
      </c>
      <c r="M178" s="349">
        <f xml:space="preserve"> OpCost!M$134</f>
        <v>0</v>
      </c>
      <c r="N178" s="349">
        <f xml:space="preserve"> OpCost!N$134</f>
        <v>0</v>
      </c>
      <c r="O178" s="349">
        <f xml:space="preserve"> OpCost!O$134</f>
        <v>0</v>
      </c>
      <c r="P178" s="349">
        <f xml:space="preserve"> OpCost!P$134</f>
        <v>0</v>
      </c>
      <c r="Q178" s="349">
        <f xml:space="preserve"> OpCost!Q$134</f>
        <v>0</v>
      </c>
      <c r="R178" s="349">
        <f xml:space="preserve"> OpCost!R$134</f>
        <v>79.533584782333463</v>
      </c>
      <c r="S178" s="349">
        <f xml:space="preserve"> OpCost!S$134</f>
        <v>79.533584782333463</v>
      </c>
      <c r="T178" s="349">
        <f xml:space="preserve"> OpCost!T$134</f>
        <v>79.751485014613834</v>
      </c>
      <c r="U178" s="349">
        <f xml:space="preserve"> OpCost!U$134</f>
        <v>79.533584782333463</v>
      </c>
      <c r="V178" s="349">
        <f xml:space="preserve"> OpCost!V$134</f>
        <v>79.533584782333463</v>
      </c>
      <c r="W178" s="349">
        <f xml:space="preserve"> OpCost!W$134</f>
        <v>79.533584782333463</v>
      </c>
      <c r="X178" s="349">
        <f xml:space="preserve"> OpCost!X$134</f>
        <v>79.751485014613834</v>
      </c>
      <c r="Y178" s="349">
        <f xml:space="preserve"> OpCost!Y$134</f>
        <v>79.533584782333463</v>
      </c>
      <c r="Z178" s="349">
        <f xml:space="preserve"> OpCost!Z$134</f>
        <v>79.533584782333463</v>
      </c>
      <c r="AA178" s="349">
        <f xml:space="preserve"> OpCost!AA$134</f>
        <v>79.533584782333463</v>
      </c>
      <c r="AB178" s="349">
        <f xml:space="preserve"> OpCost!AB$134</f>
        <v>79.751485014613834</v>
      </c>
      <c r="AC178" s="349">
        <f xml:space="preserve"> OpCost!AC$134</f>
        <v>79.533584782333463</v>
      </c>
      <c r="AD178" s="349">
        <f xml:space="preserve"> OpCost!AD$134</f>
        <v>79.533584782333463</v>
      </c>
      <c r="AE178" s="349">
        <f xml:space="preserve"> OpCost!AE$134</f>
        <v>79.533584782333463</v>
      </c>
      <c r="AF178" s="349">
        <f xml:space="preserve"> OpCost!AF$134</f>
        <v>79.751485014613834</v>
      </c>
      <c r="AG178" s="349">
        <f xml:space="preserve"> OpCost!AG$134</f>
        <v>79.533584782333463</v>
      </c>
      <c r="AH178" s="349">
        <f xml:space="preserve"> OpCost!AH$134</f>
        <v>79.533584782333463</v>
      </c>
      <c r="AI178" s="349">
        <f xml:space="preserve"> OpCost!AI$134</f>
        <v>79.533584782333463</v>
      </c>
      <c r="AJ178" s="349">
        <f xml:space="preserve"> OpCost!AJ$134</f>
        <v>79.751485014613834</v>
      </c>
      <c r="AK178" s="349">
        <f xml:space="preserve"> OpCost!AK$134</f>
        <v>79.533584782333463</v>
      </c>
      <c r="AL178" s="349">
        <f xml:space="preserve"> OpCost!AL$134</f>
        <v>0</v>
      </c>
      <c r="AM178" s="349">
        <f xml:space="preserve"> OpCost!AM$134</f>
        <v>0</v>
      </c>
      <c r="AN178" s="349">
        <f xml:space="preserve"> OpCost!AN$134</f>
        <v>0</v>
      </c>
      <c r="AO178" s="349">
        <f xml:space="preserve"> OpCost!AO$134</f>
        <v>0</v>
      </c>
      <c r="AP178" s="349">
        <f xml:space="preserve"> OpCost!AP$134</f>
        <v>0</v>
      </c>
      <c r="AQ178" s="349">
        <f xml:space="preserve"> OpCost!AQ$134</f>
        <v>0</v>
      </c>
      <c r="AR178" s="349">
        <f xml:space="preserve"> OpCost!AR$134</f>
        <v>0</v>
      </c>
      <c r="AS178" s="349">
        <f xml:space="preserve"> OpCost!AS$134</f>
        <v>0</v>
      </c>
      <c r="AT178" s="349">
        <f xml:space="preserve"> OpCost!AT$134</f>
        <v>0</v>
      </c>
      <c r="AU178" s="349">
        <f xml:space="preserve"> OpCost!AU$134</f>
        <v>0</v>
      </c>
      <c r="AV178" s="349">
        <f xml:space="preserve"> OpCost!AV$134</f>
        <v>0</v>
      </c>
      <c r="AW178" s="349">
        <f xml:space="preserve"> OpCost!AW$134</f>
        <v>0</v>
      </c>
      <c r="AX178" s="349">
        <f xml:space="preserve"> OpCost!AX$134</f>
        <v>0</v>
      </c>
      <c r="AY178" s="349">
        <f xml:space="preserve"> OpCost!AY$134</f>
        <v>0</v>
      </c>
      <c r="AZ178" s="349">
        <f xml:space="preserve"> OpCost!AZ$134</f>
        <v>0</v>
      </c>
      <c r="BA178" s="349">
        <f xml:space="preserve"> OpCost!BA$134</f>
        <v>0</v>
      </c>
      <c r="BB178" s="349">
        <f xml:space="preserve"> OpCost!BB$134</f>
        <v>0</v>
      </c>
      <c r="BC178" s="349">
        <f xml:space="preserve"> OpCost!BC$134</f>
        <v>0</v>
      </c>
      <c r="BD178" s="349">
        <f xml:space="preserve"> OpCost!BD$134</f>
        <v>0</v>
      </c>
      <c r="BE178" s="349">
        <f xml:space="preserve"> OpCost!BE$134</f>
        <v>0</v>
      </c>
      <c r="BF178" s="349">
        <f xml:space="preserve"> OpCost!BF$134</f>
        <v>0</v>
      </c>
      <c r="BG178" s="349">
        <f xml:space="preserve"> OpCost!BG$134</f>
        <v>0</v>
      </c>
      <c r="BH178" s="349">
        <f xml:space="preserve"> OpCost!BH$134</f>
        <v>0</v>
      </c>
      <c r="BI178" s="349">
        <f xml:space="preserve"> OpCost!BI$134</f>
        <v>0</v>
      </c>
      <c r="BJ178" s="349">
        <f xml:space="preserve"> OpCost!BJ$134</f>
        <v>0</v>
      </c>
      <c r="BK178" s="349">
        <f xml:space="preserve"> OpCost!BK$134</f>
        <v>0</v>
      </c>
      <c r="BL178" s="349">
        <f xml:space="preserve"> OpCost!BL$134</f>
        <v>0</v>
      </c>
      <c r="BM178" s="349">
        <f xml:space="preserve"> OpCost!BM$134</f>
        <v>0</v>
      </c>
      <c r="BN178" s="349">
        <f xml:space="preserve"> OpCost!BN$134</f>
        <v>0</v>
      </c>
      <c r="BO178" s="349">
        <f xml:space="preserve"> OpCost!BO$134</f>
        <v>0</v>
      </c>
      <c r="BP178" s="349">
        <f xml:space="preserve"> OpCost!BP$134</f>
        <v>0</v>
      </c>
      <c r="BQ178" s="349">
        <f xml:space="preserve"> OpCost!BQ$134</f>
        <v>0</v>
      </c>
      <c r="BR178" s="349">
        <f xml:space="preserve"> OpCost!BR$134</f>
        <v>0</v>
      </c>
      <c r="BS178" s="349">
        <f xml:space="preserve"> OpCost!BS$134</f>
        <v>0</v>
      </c>
      <c r="BT178" s="349">
        <f xml:space="preserve"> OpCost!BT$134</f>
        <v>0</v>
      </c>
      <c r="BU178" s="349">
        <f xml:space="preserve"> OpCost!BU$134</f>
        <v>0</v>
      </c>
      <c r="BV178" s="349">
        <f xml:space="preserve"> OpCost!BV$134</f>
        <v>0</v>
      </c>
      <c r="BW178" s="349">
        <f xml:space="preserve"> OpCost!BW$134</f>
        <v>0</v>
      </c>
      <c r="BX178" s="349">
        <f xml:space="preserve"> OpCost!BX$134</f>
        <v>0</v>
      </c>
      <c r="BY178" s="349">
        <f xml:space="preserve"> OpCost!BY$134</f>
        <v>0</v>
      </c>
      <c r="BZ178" s="349">
        <f xml:space="preserve"> OpCost!BZ$134</f>
        <v>0</v>
      </c>
      <c r="CA178" s="349">
        <f xml:space="preserve"> OpCost!CA$134</f>
        <v>0</v>
      </c>
    </row>
    <row r="179" spans="1:79" s="176" customFormat="1">
      <c r="A179" s="341"/>
      <c r="B179" s="341"/>
      <c r="C179" s="342"/>
      <c r="E179" s="343" t="str">
        <f xml:space="preserve"> Esc!E$26</f>
        <v>Indexation factor - opcost</v>
      </c>
      <c r="F179" s="343">
        <f xml:space="preserve"> Esc!F$26</f>
        <v>0</v>
      </c>
      <c r="G179" s="343" t="str">
        <f xml:space="preserve"> Esc!G$26</f>
        <v>factor</v>
      </c>
      <c r="H179" s="343">
        <f xml:space="preserve"> Esc!H$26</f>
        <v>0</v>
      </c>
      <c r="I179" s="343">
        <f xml:space="preserve"> Esc!I$26</f>
        <v>0</v>
      </c>
      <c r="J179" s="343">
        <f xml:space="preserve"> Esc!J$26</f>
        <v>1</v>
      </c>
      <c r="K179" s="343">
        <f xml:space="preserve"> Esc!K$26</f>
        <v>1</v>
      </c>
      <c r="L179" s="343">
        <f xml:space="preserve"> Esc!L$26</f>
        <v>1</v>
      </c>
      <c r="M179" s="343">
        <f xml:space="preserve"> Esc!M$26</f>
        <v>1</v>
      </c>
      <c r="N179" s="343">
        <f xml:space="preserve"> Esc!N$26</f>
        <v>1</v>
      </c>
      <c r="O179" s="343">
        <f xml:space="preserve"> Esc!O$26</f>
        <v>1</v>
      </c>
      <c r="P179" s="343">
        <f xml:space="preserve"> Esc!P$26</f>
        <v>1</v>
      </c>
      <c r="Q179" s="343">
        <f xml:space="preserve"> Esc!Q$26</f>
        <v>1</v>
      </c>
      <c r="R179" s="343">
        <f xml:space="preserve"> Esc!R$26</f>
        <v>1</v>
      </c>
      <c r="S179" s="343">
        <f xml:space="preserve"> Esc!S$26</f>
        <v>1</v>
      </c>
      <c r="T179" s="343">
        <f xml:space="preserve"> Esc!T$26</f>
        <v>1</v>
      </c>
      <c r="U179" s="343">
        <f xml:space="preserve"> Esc!U$26</f>
        <v>1</v>
      </c>
      <c r="V179" s="343">
        <f xml:space="preserve"> Esc!V$26</f>
        <v>1</v>
      </c>
      <c r="W179" s="343">
        <f xml:space="preserve"> Esc!W$26</f>
        <v>1</v>
      </c>
      <c r="X179" s="343">
        <f xml:space="preserve"> Esc!X$26</f>
        <v>1</v>
      </c>
      <c r="Y179" s="343">
        <f xml:space="preserve"> Esc!Y$26</f>
        <v>1</v>
      </c>
      <c r="Z179" s="343">
        <f xml:space="preserve"> Esc!Z$26</f>
        <v>1</v>
      </c>
      <c r="AA179" s="343">
        <f xml:space="preserve"> Esc!AA$26</f>
        <v>1</v>
      </c>
      <c r="AB179" s="343">
        <f xml:space="preserve"> Esc!AB$26</f>
        <v>1</v>
      </c>
      <c r="AC179" s="343">
        <f xml:space="preserve"> Esc!AC$26</f>
        <v>1</v>
      </c>
      <c r="AD179" s="343">
        <f xml:space="preserve"> Esc!AD$26</f>
        <v>1</v>
      </c>
      <c r="AE179" s="343">
        <f xml:space="preserve"> Esc!AE$26</f>
        <v>1</v>
      </c>
      <c r="AF179" s="343">
        <f xml:space="preserve"> Esc!AF$26</f>
        <v>1</v>
      </c>
      <c r="AG179" s="343">
        <f xml:space="preserve"> Esc!AG$26</f>
        <v>1</v>
      </c>
      <c r="AH179" s="343">
        <f xml:space="preserve"> Esc!AH$26</f>
        <v>1</v>
      </c>
      <c r="AI179" s="343">
        <f xml:space="preserve"> Esc!AI$26</f>
        <v>1</v>
      </c>
      <c r="AJ179" s="343">
        <f xml:space="preserve"> Esc!AJ$26</f>
        <v>1</v>
      </c>
      <c r="AK179" s="343">
        <f xml:space="preserve"> Esc!AK$26</f>
        <v>1</v>
      </c>
      <c r="AL179" s="343">
        <f xml:space="preserve"> Esc!AL$26</f>
        <v>1</v>
      </c>
      <c r="AM179" s="343">
        <f xml:space="preserve"> Esc!AM$26</f>
        <v>1</v>
      </c>
      <c r="AN179" s="343">
        <f xml:space="preserve"> Esc!AN$26</f>
        <v>1</v>
      </c>
      <c r="AO179" s="343">
        <f xml:space="preserve"> Esc!AO$26</f>
        <v>1</v>
      </c>
      <c r="AP179" s="343">
        <f xml:space="preserve"> Esc!AP$26</f>
        <v>1</v>
      </c>
      <c r="AQ179" s="343">
        <f xml:space="preserve"> Esc!AQ$26</f>
        <v>1</v>
      </c>
      <c r="AR179" s="343">
        <f xml:space="preserve"> Esc!AR$26</f>
        <v>1</v>
      </c>
      <c r="AS179" s="343">
        <f xml:space="preserve"> Esc!AS$26</f>
        <v>1</v>
      </c>
      <c r="AT179" s="343">
        <f xml:space="preserve"> Esc!AT$26</f>
        <v>1</v>
      </c>
      <c r="AU179" s="343">
        <f xml:space="preserve"> Esc!AU$26</f>
        <v>1</v>
      </c>
      <c r="AV179" s="343">
        <f xml:space="preserve"> Esc!AV$26</f>
        <v>1</v>
      </c>
      <c r="AW179" s="343">
        <f xml:space="preserve"> Esc!AW$26</f>
        <v>1</v>
      </c>
      <c r="AX179" s="343">
        <f xml:space="preserve"> Esc!AX$26</f>
        <v>1</v>
      </c>
      <c r="AY179" s="343">
        <f xml:space="preserve"> Esc!AY$26</f>
        <v>1</v>
      </c>
      <c r="AZ179" s="343">
        <f xml:space="preserve"> Esc!AZ$26</f>
        <v>1</v>
      </c>
      <c r="BA179" s="343">
        <f xml:space="preserve"> Esc!BA$26</f>
        <v>1</v>
      </c>
      <c r="BB179" s="343">
        <f xml:space="preserve"> Esc!BB$26</f>
        <v>1</v>
      </c>
      <c r="BC179" s="343">
        <f xml:space="preserve"> Esc!BC$26</f>
        <v>1</v>
      </c>
      <c r="BD179" s="343">
        <f xml:space="preserve"> Esc!BD$26</f>
        <v>1</v>
      </c>
      <c r="BE179" s="343">
        <f xml:space="preserve"> Esc!BE$26</f>
        <v>1</v>
      </c>
      <c r="BF179" s="343">
        <f xml:space="preserve"> Esc!BF$26</f>
        <v>1</v>
      </c>
      <c r="BG179" s="343">
        <f xml:space="preserve"> Esc!BG$26</f>
        <v>1</v>
      </c>
      <c r="BH179" s="343">
        <f xml:space="preserve"> Esc!BH$26</f>
        <v>1</v>
      </c>
      <c r="BI179" s="343">
        <f xml:space="preserve"> Esc!BI$26</f>
        <v>1</v>
      </c>
      <c r="BJ179" s="343">
        <f xml:space="preserve"> Esc!BJ$26</f>
        <v>1</v>
      </c>
      <c r="BK179" s="343">
        <f xml:space="preserve"> Esc!BK$26</f>
        <v>1</v>
      </c>
      <c r="BL179" s="343">
        <f xml:space="preserve"> Esc!BL$26</f>
        <v>1</v>
      </c>
      <c r="BM179" s="343">
        <f xml:space="preserve"> Esc!BM$26</f>
        <v>1</v>
      </c>
      <c r="BN179" s="343">
        <f xml:space="preserve"> Esc!BN$26</f>
        <v>1</v>
      </c>
      <c r="BO179" s="343">
        <f xml:space="preserve"> Esc!BO$26</f>
        <v>1</v>
      </c>
      <c r="BP179" s="343">
        <f xml:space="preserve"> Esc!BP$26</f>
        <v>1</v>
      </c>
      <c r="BQ179" s="343">
        <f xml:space="preserve"> Esc!BQ$26</f>
        <v>1</v>
      </c>
      <c r="BR179" s="343">
        <f xml:space="preserve"> Esc!BR$26</f>
        <v>1</v>
      </c>
      <c r="BS179" s="343">
        <f xml:space="preserve"> Esc!BS$26</f>
        <v>1</v>
      </c>
      <c r="BT179" s="343">
        <f xml:space="preserve"> Esc!BT$26</f>
        <v>1</v>
      </c>
      <c r="BU179" s="343">
        <f xml:space="preserve"> Esc!BU$26</f>
        <v>1</v>
      </c>
      <c r="BV179" s="343">
        <f xml:space="preserve"> Esc!BV$26</f>
        <v>1</v>
      </c>
      <c r="BW179" s="343">
        <f xml:space="preserve"> Esc!BW$26</f>
        <v>1</v>
      </c>
      <c r="BX179" s="343">
        <f xml:space="preserve"> Esc!BX$26</f>
        <v>1</v>
      </c>
      <c r="BY179" s="343">
        <f xml:space="preserve"> Esc!BY$26</f>
        <v>1</v>
      </c>
      <c r="BZ179" s="343">
        <f xml:space="preserve"> Esc!BZ$26</f>
        <v>1</v>
      </c>
      <c r="CA179" s="343">
        <f xml:space="preserve"> Esc!CA$26</f>
        <v>1</v>
      </c>
    </row>
    <row r="180" spans="1:79" s="235" customFormat="1">
      <c r="A180" s="232"/>
      <c r="B180" s="233"/>
      <c r="C180" s="234"/>
      <c r="E180" s="235" t="s">
        <v>550</v>
      </c>
      <c r="G180" s="235" t="s">
        <v>560</v>
      </c>
      <c r="H180" s="235">
        <f xml:space="preserve"> SUM(J180:CA180)</f>
        <v>1591.7611968080714</v>
      </c>
      <c r="J180" s="250">
        <f xml:space="preserve"> IF(J179 &gt; 0, J178 / J179, 0)</f>
        <v>0</v>
      </c>
      <c r="K180" s="250">
        <f t="shared" ref="K180:BV180" si="220" xml:space="preserve"> IF(K179 &gt; 0, K178 / K179, 0)</f>
        <v>0</v>
      </c>
      <c r="L180" s="250">
        <f t="shared" si="220"/>
        <v>0</v>
      </c>
      <c r="M180" s="250">
        <f t="shared" si="220"/>
        <v>0</v>
      </c>
      <c r="N180" s="250">
        <f t="shared" si="220"/>
        <v>0</v>
      </c>
      <c r="O180" s="250">
        <f t="shared" si="220"/>
        <v>0</v>
      </c>
      <c r="P180" s="250">
        <f t="shared" si="220"/>
        <v>0</v>
      </c>
      <c r="Q180" s="250">
        <f t="shared" si="220"/>
        <v>0</v>
      </c>
      <c r="R180" s="250">
        <f t="shared" si="220"/>
        <v>79.533584782333463</v>
      </c>
      <c r="S180" s="250">
        <f t="shared" si="220"/>
        <v>79.533584782333463</v>
      </c>
      <c r="T180" s="250">
        <f t="shared" si="220"/>
        <v>79.751485014613834</v>
      </c>
      <c r="U180" s="250">
        <f t="shared" si="220"/>
        <v>79.533584782333463</v>
      </c>
      <c r="V180" s="250">
        <f t="shared" si="220"/>
        <v>79.533584782333463</v>
      </c>
      <c r="W180" s="250">
        <f t="shared" si="220"/>
        <v>79.533584782333463</v>
      </c>
      <c r="X180" s="250">
        <f t="shared" si="220"/>
        <v>79.751485014613834</v>
      </c>
      <c r="Y180" s="250">
        <f t="shared" si="220"/>
        <v>79.533584782333463</v>
      </c>
      <c r="Z180" s="250">
        <f t="shared" si="220"/>
        <v>79.533584782333463</v>
      </c>
      <c r="AA180" s="250">
        <f t="shared" si="220"/>
        <v>79.533584782333463</v>
      </c>
      <c r="AB180" s="250">
        <f t="shared" si="220"/>
        <v>79.751485014613834</v>
      </c>
      <c r="AC180" s="250">
        <f t="shared" si="220"/>
        <v>79.533584782333463</v>
      </c>
      <c r="AD180" s="250">
        <f t="shared" si="220"/>
        <v>79.533584782333463</v>
      </c>
      <c r="AE180" s="250">
        <f t="shared" si="220"/>
        <v>79.533584782333463</v>
      </c>
      <c r="AF180" s="250">
        <f t="shared" si="220"/>
        <v>79.751485014613834</v>
      </c>
      <c r="AG180" s="250">
        <f t="shared" si="220"/>
        <v>79.533584782333463</v>
      </c>
      <c r="AH180" s="250">
        <f t="shared" si="220"/>
        <v>79.533584782333463</v>
      </c>
      <c r="AI180" s="250">
        <f t="shared" si="220"/>
        <v>79.533584782333463</v>
      </c>
      <c r="AJ180" s="250">
        <f t="shared" si="220"/>
        <v>79.751485014613834</v>
      </c>
      <c r="AK180" s="250">
        <f t="shared" si="220"/>
        <v>79.533584782333463</v>
      </c>
      <c r="AL180" s="250">
        <f t="shared" si="220"/>
        <v>0</v>
      </c>
      <c r="AM180" s="250">
        <f t="shared" si="220"/>
        <v>0</v>
      </c>
      <c r="AN180" s="250">
        <f t="shared" si="220"/>
        <v>0</v>
      </c>
      <c r="AO180" s="250">
        <f t="shared" si="220"/>
        <v>0</v>
      </c>
      <c r="AP180" s="250">
        <f t="shared" si="220"/>
        <v>0</v>
      </c>
      <c r="AQ180" s="250">
        <f t="shared" si="220"/>
        <v>0</v>
      </c>
      <c r="AR180" s="250">
        <f t="shared" si="220"/>
        <v>0</v>
      </c>
      <c r="AS180" s="250">
        <f t="shared" si="220"/>
        <v>0</v>
      </c>
      <c r="AT180" s="250">
        <f t="shared" si="220"/>
        <v>0</v>
      </c>
      <c r="AU180" s="250">
        <f t="shared" si="220"/>
        <v>0</v>
      </c>
      <c r="AV180" s="250">
        <f t="shared" si="220"/>
        <v>0</v>
      </c>
      <c r="AW180" s="250">
        <f t="shared" si="220"/>
        <v>0</v>
      </c>
      <c r="AX180" s="250">
        <f t="shared" si="220"/>
        <v>0</v>
      </c>
      <c r="AY180" s="250">
        <f t="shared" si="220"/>
        <v>0</v>
      </c>
      <c r="AZ180" s="250">
        <f t="shared" si="220"/>
        <v>0</v>
      </c>
      <c r="BA180" s="250">
        <f t="shared" si="220"/>
        <v>0</v>
      </c>
      <c r="BB180" s="250">
        <f t="shared" si="220"/>
        <v>0</v>
      </c>
      <c r="BC180" s="250">
        <f t="shared" si="220"/>
        <v>0</v>
      </c>
      <c r="BD180" s="250">
        <f t="shared" si="220"/>
        <v>0</v>
      </c>
      <c r="BE180" s="250">
        <f t="shared" si="220"/>
        <v>0</v>
      </c>
      <c r="BF180" s="250">
        <f t="shared" si="220"/>
        <v>0</v>
      </c>
      <c r="BG180" s="250">
        <f t="shared" si="220"/>
        <v>0</v>
      </c>
      <c r="BH180" s="250">
        <f t="shared" si="220"/>
        <v>0</v>
      </c>
      <c r="BI180" s="250">
        <f t="shared" si="220"/>
        <v>0</v>
      </c>
      <c r="BJ180" s="250">
        <f t="shared" si="220"/>
        <v>0</v>
      </c>
      <c r="BK180" s="250">
        <f t="shared" si="220"/>
        <v>0</v>
      </c>
      <c r="BL180" s="250">
        <f t="shared" si="220"/>
        <v>0</v>
      </c>
      <c r="BM180" s="250">
        <f t="shared" si="220"/>
        <v>0</v>
      </c>
      <c r="BN180" s="250">
        <f t="shared" si="220"/>
        <v>0</v>
      </c>
      <c r="BO180" s="250">
        <f t="shared" si="220"/>
        <v>0</v>
      </c>
      <c r="BP180" s="250">
        <f t="shared" si="220"/>
        <v>0</v>
      </c>
      <c r="BQ180" s="250">
        <f t="shared" si="220"/>
        <v>0</v>
      </c>
      <c r="BR180" s="250">
        <f t="shared" si="220"/>
        <v>0</v>
      </c>
      <c r="BS180" s="250">
        <f t="shared" si="220"/>
        <v>0</v>
      </c>
      <c r="BT180" s="250">
        <f t="shared" si="220"/>
        <v>0</v>
      </c>
      <c r="BU180" s="250">
        <f t="shared" si="220"/>
        <v>0</v>
      </c>
      <c r="BV180" s="250">
        <f t="shared" si="220"/>
        <v>0</v>
      </c>
      <c r="BW180" s="250">
        <f t="shared" ref="BW180:CA180" si="221" xml:space="preserve"> IF(BW179 &gt; 0, BW178 / BW179, 0)</f>
        <v>0</v>
      </c>
      <c r="BX180" s="250">
        <f t="shared" si="221"/>
        <v>0</v>
      </c>
      <c r="BY180" s="250">
        <f t="shared" si="221"/>
        <v>0</v>
      </c>
      <c r="BZ180" s="250">
        <f t="shared" si="221"/>
        <v>0</v>
      </c>
      <c r="CA180" s="250">
        <f t="shared" si="221"/>
        <v>0</v>
      </c>
    </row>
    <row r="181" spans="1:79" s="224" customFormat="1">
      <c r="A181" s="190"/>
      <c r="B181" s="175"/>
      <c r="C181" s="191"/>
      <c r="E181" s="224" t="str">
        <f xml:space="preserve"> E180</f>
        <v>Natural gas consumption - real</v>
      </c>
      <c r="F181" s="224">
        <f xml:space="preserve"> SUM( J180:CA180 )</f>
        <v>1591.7611968080714</v>
      </c>
      <c r="G181" s="224" t="s">
        <v>560</v>
      </c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  <c r="AA181" s="247"/>
      <c r="AB181" s="247"/>
      <c r="AC181" s="247"/>
      <c r="AD181" s="247"/>
      <c r="AE181" s="247"/>
      <c r="AF181" s="247"/>
      <c r="AG181" s="247"/>
      <c r="AH181" s="247"/>
      <c r="AI181" s="247"/>
      <c r="AJ181" s="247"/>
      <c r="AK181" s="247"/>
      <c r="AL181" s="247"/>
      <c r="AM181" s="247"/>
      <c r="AN181" s="247"/>
      <c r="AO181" s="247"/>
      <c r="AP181" s="247"/>
      <c r="AQ181" s="247"/>
      <c r="AR181" s="247"/>
      <c r="AS181" s="247"/>
      <c r="AT181" s="247"/>
      <c r="AU181" s="247"/>
      <c r="AV181" s="247"/>
      <c r="AW181" s="247"/>
      <c r="AX181" s="247"/>
      <c r="AY181" s="247"/>
      <c r="AZ181" s="247"/>
      <c r="BA181" s="247"/>
      <c r="BB181" s="247"/>
      <c r="BC181" s="247"/>
      <c r="BD181" s="247"/>
      <c r="BE181" s="247"/>
      <c r="BF181" s="247"/>
      <c r="BG181" s="247"/>
      <c r="BH181" s="247"/>
      <c r="BI181" s="247"/>
      <c r="BJ181" s="247"/>
      <c r="BK181" s="247"/>
      <c r="BL181" s="247"/>
      <c r="BM181" s="247"/>
      <c r="BN181" s="247"/>
      <c r="BO181" s="247"/>
      <c r="BP181" s="247"/>
      <c r="BQ181" s="247"/>
      <c r="BR181" s="247"/>
      <c r="BS181" s="247"/>
      <c r="BT181" s="247"/>
      <c r="BU181" s="247"/>
      <c r="BV181" s="247"/>
      <c r="BW181" s="247"/>
      <c r="BX181" s="247"/>
      <c r="BY181" s="247"/>
      <c r="BZ181" s="247"/>
      <c r="CA181" s="247"/>
    </row>
    <row r="183" spans="1:79" s="224" customFormat="1">
      <c r="A183" s="190"/>
      <c r="B183" s="175"/>
      <c r="C183" s="191"/>
      <c r="E183" s="600" t="str">
        <f xml:space="preserve"> E$180</f>
        <v>Natural gas consumption - real</v>
      </c>
      <c r="F183" s="600">
        <f t="shared" ref="F183:BQ183" si="222" xml:space="preserve"> F$180</f>
        <v>0</v>
      </c>
      <c r="G183" s="600" t="str">
        <f t="shared" si="222"/>
        <v>£ MM</v>
      </c>
      <c r="H183" s="600">
        <f t="shared" si="222"/>
        <v>1591.7611968080714</v>
      </c>
      <c r="I183" s="600">
        <f t="shared" si="222"/>
        <v>0</v>
      </c>
      <c r="J183" s="600">
        <f t="shared" si="222"/>
        <v>0</v>
      </c>
      <c r="K183" s="600">
        <f t="shared" si="222"/>
        <v>0</v>
      </c>
      <c r="L183" s="600">
        <f t="shared" si="222"/>
        <v>0</v>
      </c>
      <c r="M183" s="600">
        <f t="shared" si="222"/>
        <v>0</v>
      </c>
      <c r="N183" s="600">
        <f t="shared" si="222"/>
        <v>0</v>
      </c>
      <c r="O183" s="600">
        <f t="shared" si="222"/>
        <v>0</v>
      </c>
      <c r="P183" s="600">
        <f t="shared" si="222"/>
        <v>0</v>
      </c>
      <c r="Q183" s="600">
        <f t="shared" si="222"/>
        <v>0</v>
      </c>
      <c r="R183" s="600">
        <f t="shared" si="222"/>
        <v>79.533584782333463</v>
      </c>
      <c r="S183" s="600">
        <f t="shared" si="222"/>
        <v>79.533584782333463</v>
      </c>
      <c r="T183" s="600">
        <f t="shared" si="222"/>
        <v>79.751485014613834</v>
      </c>
      <c r="U183" s="600">
        <f t="shared" si="222"/>
        <v>79.533584782333463</v>
      </c>
      <c r="V183" s="600">
        <f t="shared" si="222"/>
        <v>79.533584782333463</v>
      </c>
      <c r="W183" s="600">
        <f t="shared" si="222"/>
        <v>79.533584782333463</v>
      </c>
      <c r="X183" s="600">
        <f t="shared" si="222"/>
        <v>79.751485014613834</v>
      </c>
      <c r="Y183" s="600">
        <f t="shared" si="222"/>
        <v>79.533584782333463</v>
      </c>
      <c r="Z183" s="600">
        <f t="shared" si="222"/>
        <v>79.533584782333463</v>
      </c>
      <c r="AA183" s="600">
        <f t="shared" si="222"/>
        <v>79.533584782333463</v>
      </c>
      <c r="AB183" s="600">
        <f t="shared" si="222"/>
        <v>79.751485014613834</v>
      </c>
      <c r="AC183" s="600">
        <f t="shared" si="222"/>
        <v>79.533584782333463</v>
      </c>
      <c r="AD183" s="600">
        <f t="shared" si="222"/>
        <v>79.533584782333463</v>
      </c>
      <c r="AE183" s="600">
        <f t="shared" si="222"/>
        <v>79.533584782333463</v>
      </c>
      <c r="AF183" s="600">
        <f t="shared" si="222"/>
        <v>79.751485014613834</v>
      </c>
      <c r="AG183" s="600">
        <f t="shared" si="222"/>
        <v>79.533584782333463</v>
      </c>
      <c r="AH183" s="600">
        <f t="shared" si="222"/>
        <v>79.533584782333463</v>
      </c>
      <c r="AI183" s="600">
        <f t="shared" si="222"/>
        <v>79.533584782333463</v>
      </c>
      <c r="AJ183" s="600">
        <f t="shared" si="222"/>
        <v>79.751485014613834</v>
      </c>
      <c r="AK183" s="600">
        <f t="shared" si="222"/>
        <v>79.533584782333463</v>
      </c>
      <c r="AL183" s="600">
        <f t="shared" si="222"/>
        <v>0</v>
      </c>
      <c r="AM183" s="600">
        <f t="shared" si="222"/>
        <v>0</v>
      </c>
      <c r="AN183" s="600">
        <f t="shared" si="222"/>
        <v>0</v>
      </c>
      <c r="AO183" s="600">
        <f t="shared" si="222"/>
        <v>0</v>
      </c>
      <c r="AP183" s="600">
        <f t="shared" si="222"/>
        <v>0</v>
      </c>
      <c r="AQ183" s="600">
        <f t="shared" si="222"/>
        <v>0</v>
      </c>
      <c r="AR183" s="600">
        <f t="shared" si="222"/>
        <v>0</v>
      </c>
      <c r="AS183" s="600">
        <f t="shared" si="222"/>
        <v>0</v>
      </c>
      <c r="AT183" s="600">
        <f t="shared" si="222"/>
        <v>0</v>
      </c>
      <c r="AU183" s="600">
        <f t="shared" si="222"/>
        <v>0</v>
      </c>
      <c r="AV183" s="600">
        <f t="shared" si="222"/>
        <v>0</v>
      </c>
      <c r="AW183" s="600">
        <f t="shared" si="222"/>
        <v>0</v>
      </c>
      <c r="AX183" s="600">
        <f t="shared" si="222"/>
        <v>0</v>
      </c>
      <c r="AY183" s="600">
        <f t="shared" si="222"/>
        <v>0</v>
      </c>
      <c r="AZ183" s="600">
        <f t="shared" si="222"/>
        <v>0</v>
      </c>
      <c r="BA183" s="600">
        <f t="shared" si="222"/>
        <v>0</v>
      </c>
      <c r="BB183" s="600">
        <f t="shared" si="222"/>
        <v>0</v>
      </c>
      <c r="BC183" s="600">
        <f t="shared" si="222"/>
        <v>0</v>
      </c>
      <c r="BD183" s="600">
        <f t="shared" si="222"/>
        <v>0</v>
      </c>
      <c r="BE183" s="600">
        <f t="shared" si="222"/>
        <v>0</v>
      </c>
      <c r="BF183" s="600">
        <f t="shared" si="222"/>
        <v>0</v>
      </c>
      <c r="BG183" s="600">
        <f t="shared" si="222"/>
        <v>0</v>
      </c>
      <c r="BH183" s="600">
        <f t="shared" si="222"/>
        <v>0</v>
      </c>
      <c r="BI183" s="600">
        <f t="shared" si="222"/>
        <v>0</v>
      </c>
      <c r="BJ183" s="600">
        <f t="shared" si="222"/>
        <v>0</v>
      </c>
      <c r="BK183" s="600">
        <f t="shared" si="222"/>
        <v>0</v>
      </c>
      <c r="BL183" s="600">
        <f t="shared" si="222"/>
        <v>0</v>
      </c>
      <c r="BM183" s="600">
        <f t="shared" si="222"/>
        <v>0</v>
      </c>
      <c r="BN183" s="600">
        <f t="shared" si="222"/>
        <v>0</v>
      </c>
      <c r="BO183" s="600">
        <f t="shared" si="222"/>
        <v>0</v>
      </c>
      <c r="BP183" s="600">
        <f t="shared" si="222"/>
        <v>0</v>
      </c>
      <c r="BQ183" s="600">
        <f t="shared" si="222"/>
        <v>0</v>
      </c>
      <c r="BR183" s="600">
        <f t="shared" ref="BR183:CA183" si="223" xml:space="preserve"> BR$180</f>
        <v>0</v>
      </c>
      <c r="BS183" s="600">
        <f t="shared" si="223"/>
        <v>0</v>
      </c>
      <c r="BT183" s="600">
        <f t="shared" si="223"/>
        <v>0</v>
      </c>
      <c r="BU183" s="600">
        <f t="shared" si="223"/>
        <v>0</v>
      </c>
      <c r="BV183" s="600">
        <f t="shared" si="223"/>
        <v>0</v>
      </c>
      <c r="BW183" s="600">
        <f t="shared" si="223"/>
        <v>0</v>
      </c>
      <c r="BX183" s="600">
        <f t="shared" si="223"/>
        <v>0</v>
      </c>
      <c r="BY183" s="600">
        <f t="shared" si="223"/>
        <v>0</v>
      </c>
      <c r="BZ183" s="600">
        <f t="shared" si="223"/>
        <v>0</v>
      </c>
      <c r="CA183" s="600">
        <f t="shared" si="223"/>
        <v>0</v>
      </c>
    </row>
    <row r="184" spans="1:79">
      <c r="E184" s="555" t="str">
        <f xml:space="preserve"> E$47</f>
        <v>PV discount factor</v>
      </c>
      <c r="F184" s="555">
        <f t="shared" ref="F184:BQ184" si="224" xml:space="preserve"> F$47</f>
        <v>0</v>
      </c>
      <c r="G184" s="555" t="str">
        <f t="shared" si="224"/>
        <v>factor</v>
      </c>
      <c r="H184" s="555">
        <f t="shared" si="224"/>
        <v>0</v>
      </c>
      <c r="I184" s="555">
        <f t="shared" si="224"/>
        <v>0</v>
      </c>
      <c r="J184" s="555">
        <f t="shared" si="224"/>
        <v>0.94589910949433997</v>
      </c>
      <c r="K184" s="555">
        <f t="shared" si="224"/>
        <v>0.85990828135849096</v>
      </c>
      <c r="L184" s="555">
        <f t="shared" si="224"/>
        <v>0.78153069833773192</v>
      </c>
      <c r="M184" s="555">
        <f t="shared" si="224"/>
        <v>0.7104824530343018</v>
      </c>
      <c r="N184" s="555">
        <f t="shared" si="224"/>
        <v>0.64589313912209245</v>
      </c>
      <c r="O184" s="555">
        <f t="shared" si="224"/>
        <v>0.58717558102008394</v>
      </c>
      <c r="P184" s="555">
        <f t="shared" si="224"/>
        <v>0.53365661411763832</v>
      </c>
      <c r="Q184" s="555">
        <f t="shared" si="224"/>
        <v>0.48514237647058034</v>
      </c>
      <c r="R184" s="555">
        <f t="shared" si="224"/>
        <v>0.44103852406416388</v>
      </c>
      <c r="S184" s="555">
        <f t="shared" si="224"/>
        <v>0.40094411278560355</v>
      </c>
      <c r="T184" s="555">
        <f t="shared" si="224"/>
        <v>0.36439948219210272</v>
      </c>
      <c r="U184" s="555">
        <f t="shared" si="224"/>
        <v>0.33127225653827519</v>
      </c>
      <c r="V184" s="555">
        <f t="shared" si="224"/>
        <v>0.30115659685297747</v>
      </c>
      <c r="W184" s="555">
        <f t="shared" si="224"/>
        <v>0.27377872441179762</v>
      </c>
      <c r="X184" s="555">
        <f t="shared" si="224"/>
        <v>0.24882476691762931</v>
      </c>
      <c r="Y184" s="555">
        <f t="shared" si="224"/>
        <v>0.22620433356148117</v>
      </c>
      <c r="Z184" s="555">
        <f t="shared" si="224"/>
        <v>0.20564030323771013</v>
      </c>
      <c r="AA184" s="555">
        <f t="shared" si="224"/>
        <v>0.18694573021610009</v>
      </c>
      <c r="AB184" s="555">
        <f t="shared" si="224"/>
        <v>0.16990629146660829</v>
      </c>
      <c r="AC184" s="555">
        <f t="shared" si="224"/>
        <v>0.15446026496964388</v>
      </c>
      <c r="AD184" s="555">
        <f t="shared" si="224"/>
        <v>0.14041842269967628</v>
      </c>
      <c r="AE184" s="555">
        <f t="shared" si="224"/>
        <v>0.12765311154516024</v>
      </c>
      <c r="AF184" s="555">
        <f t="shared" si="224"/>
        <v>0.1160179842125303</v>
      </c>
      <c r="AG184" s="555">
        <f t="shared" si="224"/>
        <v>0.10547089473866388</v>
      </c>
      <c r="AH184" s="555">
        <f t="shared" si="224"/>
        <v>9.588263158060352E-2</v>
      </c>
      <c r="AI184" s="555">
        <f t="shared" si="224"/>
        <v>8.7166028709639548E-2</v>
      </c>
      <c r="AJ184" s="555">
        <f t="shared" si="224"/>
        <v>7.9221155052897257E-2</v>
      </c>
      <c r="AK184" s="555">
        <f t="shared" si="224"/>
        <v>7.2019231866270239E-2</v>
      </c>
      <c r="AL184" s="555">
        <f t="shared" si="224"/>
        <v>6.5472028969336557E-2</v>
      </c>
      <c r="AM184" s="555">
        <f t="shared" si="224"/>
        <v>5.952002633576052E-2</v>
      </c>
      <c r="AN184" s="555">
        <f t="shared" si="224"/>
        <v>5.4094987518645075E-2</v>
      </c>
      <c r="AO184" s="555">
        <f t="shared" si="224"/>
        <v>4.9177261380586437E-2</v>
      </c>
      <c r="AP184" s="555">
        <f t="shared" si="224"/>
        <v>4.4706601255078568E-2</v>
      </c>
      <c r="AQ184" s="555">
        <f t="shared" si="224"/>
        <v>4.0642364777344155E-2</v>
      </c>
      <c r="AR184" s="555">
        <f t="shared" si="224"/>
        <v>3.6937957704459755E-2</v>
      </c>
      <c r="AS184" s="555">
        <f t="shared" si="224"/>
        <v>3.357996154950886E-2</v>
      </c>
      <c r="AT184" s="555">
        <f t="shared" si="224"/>
        <v>3.0527237772280783E-2</v>
      </c>
      <c r="AU184" s="555">
        <f t="shared" si="224"/>
        <v>2.7752034338437082E-2</v>
      </c>
      <c r="AV184" s="555">
        <f t="shared" si="224"/>
        <v>2.5222535062166016E-2</v>
      </c>
      <c r="AW184" s="555">
        <f t="shared" si="224"/>
        <v>2.2929577329241824E-2</v>
      </c>
      <c r="AX184" s="555">
        <f t="shared" si="224"/>
        <v>2.084507029931075E-2</v>
      </c>
      <c r="AY184" s="555">
        <f t="shared" si="224"/>
        <v>1.8950063908464321E-2</v>
      </c>
      <c r="AZ184" s="555">
        <f t="shared" si="224"/>
        <v>1.7222832947404232E-2</v>
      </c>
      <c r="BA184" s="555">
        <f t="shared" si="224"/>
        <v>1.5657120861276574E-2</v>
      </c>
      <c r="BB184" s="555">
        <f t="shared" si="224"/>
        <v>1.4233746237524159E-2</v>
      </c>
      <c r="BC184" s="555">
        <f t="shared" si="224"/>
        <v>1.2939769306840146E-2</v>
      </c>
      <c r="BD184" s="555">
        <f t="shared" si="224"/>
        <v>1.1760355333161344E-2</v>
      </c>
      <c r="BE184" s="555">
        <f t="shared" si="224"/>
        <v>1.0691232121055758E-2</v>
      </c>
      <c r="BF184" s="555">
        <f t="shared" si="224"/>
        <v>9.7193019282325079E-3</v>
      </c>
      <c r="BG184" s="555">
        <f t="shared" si="224"/>
        <v>8.8357290256659178E-3</v>
      </c>
      <c r="BH184" s="555">
        <f t="shared" si="224"/>
        <v>8.0303837344634539E-3</v>
      </c>
      <c r="BI184" s="555">
        <f t="shared" si="224"/>
        <v>7.3003488495122313E-3</v>
      </c>
      <c r="BJ184" s="555">
        <f t="shared" si="224"/>
        <v>6.6366807722838478E-3</v>
      </c>
      <c r="BK184" s="555">
        <f t="shared" si="224"/>
        <v>6.0333461566216802E-3</v>
      </c>
      <c r="BL184" s="555">
        <f t="shared" si="224"/>
        <v>5.4834281019466666E-3</v>
      </c>
      <c r="BM184" s="555">
        <f t="shared" si="224"/>
        <v>4.9849346381333343E-3</v>
      </c>
      <c r="BN184" s="555">
        <f t="shared" si="224"/>
        <v>4.5317587619393947E-3</v>
      </c>
      <c r="BO184" s="555">
        <f t="shared" si="224"/>
        <v>4.1197806926721774E-3</v>
      </c>
      <c r="BP184" s="555">
        <f t="shared" si="224"/>
        <v>3.7442773276422309E-3</v>
      </c>
      <c r="BQ184" s="555">
        <f t="shared" si="224"/>
        <v>3.4038884796747525E-3</v>
      </c>
      <c r="BR184" s="555">
        <f t="shared" ref="BR184:CA184" si="225" xml:space="preserve"> BR$47</f>
        <v>3.0944440724315933E-3</v>
      </c>
      <c r="BS184" s="555">
        <f t="shared" si="225"/>
        <v>2.8131309749378124E-3</v>
      </c>
      <c r="BT184" s="555">
        <f t="shared" si="225"/>
        <v>2.5567240867658183E-3</v>
      </c>
      <c r="BU184" s="555">
        <f t="shared" si="225"/>
        <v>2.3242946243325624E-3</v>
      </c>
      <c r="BV184" s="555">
        <f t="shared" si="225"/>
        <v>2.1129951130296042E-3</v>
      </c>
      <c r="BW184" s="555">
        <f t="shared" si="225"/>
        <v>1.9209046482087315E-3</v>
      </c>
      <c r="BX184" s="555">
        <f t="shared" si="225"/>
        <v>1.7458210180079699E-3</v>
      </c>
      <c r="BY184" s="555">
        <f t="shared" si="225"/>
        <v>1.5871100163708817E-3</v>
      </c>
      <c r="BZ184" s="555">
        <f t="shared" si="225"/>
        <v>1.4428272876098928E-3</v>
      </c>
      <c r="CA184" s="555">
        <f t="shared" si="225"/>
        <v>1.3116611705544469E-3</v>
      </c>
    </row>
    <row r="185" spans="1:79" s="235" customFormat="1">
      <c r="A185" s="232"/>
      <c r="B185" s="233"/>
      <c r="C185" s="234"/>
      <c r="E185" s="235" t="s">
        <v>551</v>
      </c>
      <c r="G185" s="235" t="s">
        <v>560</v>
      </c>
      <c r="H185" s="235">
        <f xml:space="preserve"> SUM(J185:CA185)</f>
        <v>328.5612964817949</v>
      </c>
      <c r="J185" s="250">
        <f xml:space="preserve"> J183 * J184</f>
        <v>0</v>
      </c>
      <c r="K185" s="250">
        <f t="shared" ref="K185:BV185" si="226" xml:space="preserve"> K183 * K184</f>
        <v>0</v>
      </c>
      <c r="L185" s="250">
        <f t="shared" si="226"/>
        <v>0</v>
      </c>
      <c r="M185" s="250">
        <f t="shared" si="226"/>
        <v>0</v>
      </c>
      <c r="N185" s="250">
        <f t="shared" si="226"/>
        <v>0</v>
      </c>
      <c r="O185" s="250">
        <f t="shared" si="226"/>
        <v>0</v>
      </c>
      <c r="P185" s="250">
        <f t="shared" si="226"/>
        <v>0</v>
      </c>
      <c r="Q185" s="250">
        <f t="shared" si="226"/>
        <v>0</v>
      </c>
      <c r="R185" s="250">
        <f t="shared" si="226"/>
        <v>35.077374845932397</v>
      </c>
      <c r="S185" s="250">
        <f t="shared" si="226"/>
        <v>31.88852258721127</v>
      </c>
      <c r="T185" s="250">
        <f t="shared" si="226"/>
        <v>29.06139984337652</v>
      </c>
      <c r="U185" s="250">
        <f t="shared" si="226"/>
        <v>26.347270101421831</v>
      </c>
      <c r="V185" s="250">
        <f t="shared" si="226"/>
        <v>23.952063728565303</v>
      </c>
      <c r="W185" s="250">
        <f t="shared" si="226"/>
        <v>21.774603389604813</v>
      </c>
      <c r="X185" s="250">
        <f t="shared" si="226"/>
        <v>19.844144670096092</v>
      </c>
      <c r="Y185" s="250">
        <f t="shared" si="226"/>
        <v>17.990841541443302</v>
      </c>
      <c r="Z185" s="250">
        <f t="shared" si="226"/>
        <v>16.355310492221182</v>
      </c>
      <c r="AA185" s="250">
        <f t="shared" si="226"/>
        <v>14.868464083837434</v>
      </c>
      <c r="AB185" s="250">
        <f t="shared" si="226"/>
        <v>13.550279057787822</v>
      </c>
      <c r="AC185" s="250">
        <f t="shared" si="226"/>
        <v>12.284778579464863</v>
      </c>
      <c r="AD185" s="250">
        <f t="shared" si="226"/>
        <v>11.167980526786241</v>
      </c>
      <c r="AE185" s="250">
        <f t="shared" si="226"/>
        <v>10.152709569805673</v>
      </c>
      <c r="AF185" s="250">
        <f t="shared" si="226"/>
        <v>9.2526065293513149</v>
      </c>
      <c r="AG185" s="250">
        <f t="shared" si="226"/>
        <v>8.3884783487660926</v>
      </c>
      <c r="AH185" s="250">
        <f t="shared" si="226"/>
        <v>7.6258894079691739</v>
      </c>
      <c r="AI185" s="250">
        <f t="shared" si="226"/>
        <v>6.9326267345174299</v>
      </c>
      <c r="AJ185" s="250">
        <f t="shared" si="226"/>
        <v>6.3180047600415348</v>
      </c>
      <c r="AK185" s="250">
        <f t="shared" si="226"/>
        <v>5.727947683594536</v>
      </c>
      <c r="AL185" s="250">
        <f t="shared" si="226"/>
        <v>0</v>
      </c>
      <c r="AM185" s="250">
        <f t="shared" si="226"/>
        <v>0</v>
      </c>
      <c r="AN185" s="250">
        <f t="shared" si="226"/>
        <v>0</v>
      </c>
      <c r="AO185" s="250">
        <f t="shared" si="226"/>
        <v>0</v>
      </c>
      <c r="AP185" s="250">
        <f t="shared" si="226"/>
        <v>0</v>
      </c>
      <c r="AQ185" s="250">
        <f t="shared" si="226"/>
        <v>0</v>
      </c>
      <c r="AR185" s="250">
        <f t="shared" si="226"/>
        <v>0</v>
      </c>
      <c r="AS185" s="250">
        <f t="shared" si="226"/>
        <v>0</v>
      </c>
      <c r="AT185" s="250">
        <f t="shared" si="226"/>
        <v>0</v>
      </c>
      <c r="AU185" s="250">
        <f t="shared" si="226"/>
        <v>0</v>
      </c>
      <c r="AV185" s="250">
        <f t="shared" si="226"/>
        <v>0</v>
      </c>
      <c r="AW185" s="250">
        <f t="shared" si="226"/>
        <v>0</v>
      </c>
      <c r="AX185" s="250">
        <f t="shared" si="226"/>
        <v>0</v>
      </c>
      <c r="AY185" s="250">
        <f t="shared" si="226"/>
        <v>0</v>
      </c>
      <c r="AZ185" s="250">
        <f t="shared" si="226"/>
        <v>0</v>
      </c>
      <c r="BA185" s="250">
        <f t="shared" si="226"/>
        <v>0</v>
      </c>
      <c r="BB185" s="250">
        <f t="shared" si="226"/>
        <v>0</v>
      </c>
      <c r="BC185" s="250">
        <f t="shared" si="226"/>
        <v>0</v>
      </c>
      <c r="BD185" s="250">
        <f t="shared" si="226"/>
        <v>0</v>
      </c>
      <c r="BE185" s="250">
        <f t="shared" si="226"/>
        <v>0</v>
      </c>
      <c r="BF185" s="250">
        <f t="shared" si="226"/>
        <v>0</v>
      </c>
      <c r="BG185" s="250">
        <f t="shared" si="226"/>
        <v>0</v>
      </c>
      <c r="BH185" s="250">
        <f t="shared" si="226"/>
        <v>0</v>
      </c>
      <c r="BI185" s="250">
        <f t="shared" si="226"/>
        <v>0</v>
      </c>
      <c r="BJ185" s="250">
        <f t="shared" si="226"/>
        <v>0</v>
      </c>
      <c r="BK185" s="250">
        <f t="shared" si="226"/>
        <v>0</v>
      </c>
      <c r="BL185" s="250">
        <f t="shared" si="226"/>
        <v>0</v>
      </c>
      <c r="BM185" s="250">
        <f t="shared" si="226"/>
        <v>0</v>
      </c>
      <c r="BN185" s="250">
        <f t="shared" si="226"/>
        <v>0</v>
      </c>
      <c r="BO185" s="250">
        <f t="shared" si="226"/>
        <v>0</v>
      </c>
      <c r="BP185" s="250">
        <f t="shared" si="226"/>
        <v>0</v>
      </c>
      <c r="BQ185" s="250">
        <f t="shared" si="226"/>
        <v>0</v>
      </c>
      <c r="BR185" s="250">
        <f t="shared" si="226"/>
        <v>0</v>
      </c>
      <c r="BS185" s="250">
        <f t="shared" si="226"/>
        <v>0</v>
      </c>
      <c r="BT185" s="250">
        <f t="shared" si="226"/>
        <v>0</v>
      </c>
      <c r="BU185" s="250">
        <f t="shared" si="226"/>
        <v>0</v>
      </c>
      <c r="BV185" s="250">
        <f t="shared" si="226"/>
        <v>0</v>
      </c>
      <c r="BW185" s="250">
        <f t="shared" ref="BW185:CA185" si="227" xml:space="preserve"> BW183 * BW184</f>
        <v>0</v>
      </c>
      <c r="BX185" s="250">
        <f t="shared" si="227"/>
        <v>0</v>
      </c>
      <c r="BY185" s="250">
        <f t="shared" si="227"/>
        <v>0</v>
      </c>
      <c r="BZ185" s="250">
        <f t="shared" si="227"/>
        <v>0</v>
      </c>
      <c r="CA185" s="250">
        <f t="shared" si="227"/>
        <v>0</v>
      </c>
    </row>
    <row r="186" spans="1:79" s="235" customFormat="1">
      <c r="A186" s="232"/>
      <c r="B186" s="233"/>
      <c r="C186" s="234"/>
      <c r="E186" s="235" t="s">
        <v>551</v>
      </c>
      <c r="F186" s="232">
        <f xml:space="preserve"> SUM( J185:CA185 )</f>
        <v>328.5612964817949</v>
      </c>
      <c r="G186" s="235" t="s">
        <v>560</v>
      </c>
    </row>
    <row r="187" spans="1:79" s="235" customFormat="1">
      <c r="A187" s="232"/>
      <c r="B187" s="233"/>
      <c r="C187" s="234"/>
    </row>
    <row r="188" spans="1:79" s="235" customFormat="1">
      <c r="A188" s="232"/>
      <c r="B188" s="233"/>
      <c r="C188" s="234"/>
      <c r="E188" s="250" t="str">
        <f xml:space="preserve"> E$186</f>
        <v>PV of Natural gas consumption - real</v>
      </c>
      <c r="F188" s="250">
        <f t="shared" ref="F188:G188" si="228" xml:space="preserve"> F$186</f>
        <v>328.5612964817949</v>
      </c>
      <c r="G188" s="250" t="str">
        <f t="shared" si="228"/>
        <v>£ MM</v>
      </c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250"/>
      <c r="T188" s="250"/>
      <c r="U188" s="250"/>
      <c r="V188" s="250"/>
      <c r="W188" s="250"/>
      <c r="X188" s="250"/>
      <c r="Y188" s="250"/>
      <c r="Z188" s="250"/>
      <c r="AA188" s="250"/>
      <c r="AB188" s="250"/>
      <c r="AC188" s="250"/>
      <c r="AD188" s="250"/>
      <c r="AE188" s="250"/>
      <c r="AF188" s="250"/>
      <c r="AG188" s="250"/>
      <c r="AH188" s="250"/>
      <c r="AI188" s="250"/>
      <c r="AJ188" s="250"/>
      <c r="AK188" s="250"/>
      <c r="AL188" s="250"/>
      <c r="AM188" s="250"/>
      <c r="AN188" s="250"/>
      <c r="AO188" s="250"/>
      <c r="AP188" s="250"/>
      <c r="AQ188" s="250"/>
      <c r="AR188" s="250"/>
      <c r="AS188" s="250"/>
      <c r="AT188" s="250"/>
      <c r="AU188" s="250"/>
      <c r="AV188" s="250"/>
      <c r="AW188" s="250"/>
      <c r="AX188" s="250"/>
      <c r="AY188" s="250"/>
      <c r="AZ188" s="250"/>
      <c r="BA188" s="250"/>
      <c r="BB188" s="250"/>
      <c r="BC188" s="250"/>
      <c r="BD188" s="250"/>
      <c r="BE188" s="250"/>
      <c r="BF188" s="250"/>
      <c r="BG188" s="250"/>
      <c r="BH188" s="250"/>
      <c r="BI188" s="250"/>
      <c r="BJ188" s="250"/>
      <c r="BK188" s="250"/>
      <c r="BL188" s="250"/>
      <c r="BM188" s="250"/>
      <c r="BN188" s="250"/>
      <c r="BO188" s="250"/>
      <c r="BP188" s="250"/>
      <c r="BQ188" s="250"/>
      <c r="BR188" s="250"/>
      <c r="BS188" s="250"/>
      <c r="BT188" s="250"/>
      <c r="BU188" s="250"/>
      <c r="BV188" s="250"/>
      <c r="BW188" s="250"/>
      <c r="BX188" s="250"/>
      <c r="BY188" s="250"/>
      <c r="BZ188" s="250"/>
      <c r="CA188" s="250"/>
    </row>
    <row r="189" spans="1:79" s="235" customFormat="1">
      <c r="A189" s="232"/>
      <c r="B189" s="233"/>
      <c r="C189" s="234"/>
      <c r="E189" s="250" t="str">
        <f xml:space="preserve"> E$115</f>
        <v>PV of export amount</v>
      </c>
      <c r="F189" s="247">
        <f t="shared" ref="F189:G189" si="229" xml:space="preserve"> F$115</f>
        <v>12665956.624112161</v>
      </c>
      <c r="G189" s="250" t="str">
        <f t="shared" si="229"/>
        <v>MWh</v>
      </c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S189" s="250"/>
      <c r="T189" s="250"/>
      <c r="U189" s="250"/>
      <c r="V189" s="250"/>
      <c r="W189" s="250"/>
      <c r="X189" s="250"/>
      <c r="Y189" s="250"/>
      <c r="Z189" s="250"/>
      <c r="AA189" s="250"/>
      <c r="AB189" s="250"/>
      <c r="AC189" s="250"/>
      <c r="AD189" s="250"/>
      <c r="AE189" s="250"/>
      <c r="AF189" s="250"/>
      <c r="AG189" s="250"/>
      <c r="AH189" s="250"/>
      <c r="AI189" s="250"/>
      <c r="AJ189" s="250"/>
      <c r="AK189" s="250"/>
      <c r="AL189" s="250"/>
      <c r="AM189" s="250"/>
      <c r="AN189" s="250"/>
      <c r="AO189" s="250"/>
      <c r="AP189" s="250"/>
      <c r="AQ189" s="250"/>
      <c r="AR189" s="250"/>
      <c r="AS189" s="250"/>
      <c r="AT189" s="250"/>
      <c r="AU189" s="250"/>
      <c r="AV189" s="250"/>
      <c r="AW189" s="250"/>
      <c r="AX189" s="250"/>
      <c r="AY189" s="250"/>
      <c r="AZ189" s="250"/>
      <c r="BA189" s="250"/>
      <c r="BB189" s="250"/>
      <c r="BC189" s="250"/>
      <c r="BD189" s="250"/>
      <c r="BE189" s="250"/>
      <c r="BF189" s="250"/>
      <c r="BG189" s="250"/>
      <c r="BH189" s="250"/>
      <c r="BI189" s="250"/>
      <c r="BJ189" s="250"/>
      <c r="BK189" s="250"/>
      <c r="BL189" s="250"/>
      <c r="BM189" s="250"/>
      <c r="BN189" s="250"/>
      <c r="BO189" s="250"/>
      <c r="BP189" s="250"/>
      <c r="BQ189" s="250"/>
      <c r="BR189" s="250"/>
      <c r="BS189" s="250"/>
      <c r="BT189" s="250"/>
      <c r="BU189" s="250"/>
      <c r="BV189" s="250"/>
      <c r="BW189" s="250"/>
      <c r="BX189" s="250"/>
      <c r="BY189" s="250"/>
      <c r="BZ189" s="250"/>
      <c r="CA189" s="250"/>
    </row>
    <row r="190" spans="1:79" s="235" customFormat="1">
      <c r="A190" s="232"/>
      <c r="B190" s="233"/>
      <c r="C190" s="234"/>
      <c r="E190" s="235" t="s">
        <v>591</v>
      </c>
      <c r="F190" s="232">
        <f xml:space="preserve"> F188 * 10 ^6 / F189</f>
        <v>25.940503842900686</v>
      </c>
      <c r="G190" s="224" t="s">
        <v>585</v>
      </c>
    </row>
    <row r="192" spans="1:79">
      <c r="B192" s="1" t="s">
        <v>475</v>
      </c>
    </row>
    <row r="193" spans="1:79" s="46" customFormat="1">
      <c r="A193" s="1"/>
      <c r="B193" s="1"/>
      <c r="C193" s="51"/>
      <c r="D193" s="123"/>
      <c r="E193" s="349" t="str">
        <f xml:space="preserve"> Capex!E$96</f>
        <v>Capital expenditure POS</v>
      </c>
      <c r="F193" s="349">
        <f xml:space="preserve"> Capex!F$96</f>
        <v>0</v>
      </c>
      <c r="G193" s="349" t="str">
        <f xml:space="preserve"> Capex!G$96</f>
        <v>£ MM</v>
      </c>
      <c r="H193" s="349">
        <f xml:space="preserve"> Capex!H$96</f>
        <v>521.27083333333326</v>
      </c>
      <c r="I193" s="349">
        <f xml:space="preserve"> Capex!I$96</f>
        <v>0</v>
      </c>
      <c r="J193" s="349">
        <f xml:space="preserve"> Capex!J$96</f>
        <v>0</v>
      </c>
      <c r="K193" s="349">
        <f xml:space="preserve"> Capex!K$96</f>
        <v>0</v>
      </c>
      <c r="L193" s="349">
        <f xml:space="preserve"> Capex!L$96</f>
        <v>0</v>
      </c>
      <c r="M193" s="349">
        <f xml:space="preserve"> Capex!M$96</f>
        <v>0</v>
      </c>
      <c r="N193" s="349">
        <f xml:space="preserve"> Capex!N$96</f>
        <v>0</v>
      </c>
      <c r="O193" s="349">
        <f xml:space="preserve"> Capex!O$96</f>
        <v>173.51598719186759</v>
      </c>
      <c r="P193" s="349">
        <f xml:space="preserve"> Capex!P$96</f>
        <v>173.87742307073282</v>
      </c>
      <c r="Q193" s="349">
        <f xml:space="preserve"> Capex!Q$96</f>
        <v>173.87742307073285</v>
      </c>
      <c r="R193" s="349">
        <f xml:space="preserve"> Capex!R$96</f>
        <v>0</v>
      </c>
      <c r="S193" s="349">
        <f xml:space="preserve"> Capex!S$96</f>
        <v>0</v>
      </c>
      <c r="T193" s="349">
        <f xml:space="preserve"> Capex!T$96</f>
        <v>0</v>
      </c>
      <c r="U193" s="349">
        <f xml:space="preserve"> Capex!U$96</f>
        <v>0</v>
      </c>
      <c r="V193" s="349">
        <f xml:space="preserve"> Capex!V$96</f>
        <v>0</v>
      </c>
      <c r="W193" s="349">
        <f xml:space="preserve"> Capex!W$96</f>
        <v>0</v>
      </c>
      <c r="X193" s="349">
        <f xml:space="preserve"> Capex!X$96</f>
        <v>0</v>
      </c>
      <c r="Y193" s="349">
        <f xml:space="preserve"> Capex!Y$96</f>
        <v>0</v>
      </c>
      <c r="Z193" s="349">
        <f xml:space="preserve"> Capex!Z$96</f>
        <v>0</v>
      </c>
      <c r="AA193" s="349">
        <f xml:space="preserve"> Capex!AA$96</f>
        <v>0</v>
      </c>
      <c r="AB193" s="349">
        <f xml:space="preserve"> Capex!AB$96</f>
        <v>0</v>
      </c>
      <c r="AC193" s="349">
        <f xml:space="preserve"> Capex!AC$96</f>
        <v>0</v>
      </c>
      <c r="AD193" s="349">
        <f xml:space="preserve"> Capex!AD$96</f>
        <v>0</v>
      </c>
      <c r="AE193" s="349">
        <f xml:space="preserve"> Capex!AE$96</f>
        <v>0</v>
      </c>
      <c r="AF193" s="349">
        <f xml:space="preserve"> Capex!AF$96</f>
        <v>0</v>
      </c>
      <c r="AG193" s="349">
        <f xml:space="preserve"> Capex!AG$96</f>
        <v>0</v>
      </c>
      <c r="AH193" s="349">
        <f xml:space="preserve"> Capex!AH$96</f>
        <v>0</v>
      </c>
      <c r="AI193" s="349">
        <f xml:space="preserve"> Capex!AI$96</f>
        <v>0</v>
      </c>
      <c r="AJ193" s="349">
        <f xml:space="preserve"> Capex!AJ$96</f>
        <v>0</v>
      </c>
      <c r="AK193" s="349">
        <f xml:space="preserve"> Capex!AK$96</f>
        <v>0</v>
      </c>
      <c r="AL193" s="349">
        <f xml:space="preserve"> Capex!AL$96</f>
        <v>0</v>
      </c>
      <c r="AM193" s="349">
        <f xml:space="preserve"> Capex!AM$96</f>
        <v>0</v>
      </c>
      <c r="AN193" s="349">
        <f xml:space="preserve"> Capex!AN$96</f>
        <v>0</v>
      </c>
      <c r="AO193" s="349">
        <f xml:space="preserve"> Capex!AO$96</f>
        <v>0</v>
      </c>
      <c r="AP193" s="349">
        <f xml:space="preserve"> Capex!AP$96</f>
        <v>0</v>
      </c>
      <c r="AQ193" s="349">
        <f xml:space="preserve"> Capex!AQ$96</f>
        <v>0</v>
      </c>
      <c r="AR193" s="349">
        <f xml:space="preserve"> Capex!AR$96</f>
        <v>0</v>
      </c>
      <c r="AS193" s="349">
        <f xml:space="preserve"> Capex!AS$96</f>
        <v>0</v>
      </c>
      <c r="AT193" s="349">
        <f xml:space="preserve"> Capex!AT$96</f>
        <v>0</v>
      </c>
      <c r="AU193" s="349">
        <f xml:space="preserve"> Capex!AU$96</f>
        <v>0</v>
      </c>
      <c r="AV193" s="349">
        <f xml:space="preserve"> Capex!AV$96</f>
        <v>0</v>
      </c>
      <c r="AW193" s="349">
        <f xml:space="preserve"> Capex!AW$96</f>
        <v>0</v>
      </c>
      <c r="AX193" s="349">
        <f xml:space="preserve"> Capex!AX$96</f>
        <v>0</v>
      </c>
      <c r="AY193" s="349">
        <f xml:space="preserve"> Capex!AY$96</f>
        <v>0</v>
      </c>
      <c r="AZ193" s="349">
        <f xml:space="preserve"> Capex!AZ$96</f>
        <v>0</v>
      </c>
      <c r="BA193" s="349">
        <f xml:space="preserve"> Capex!BA$96</f>
        <v>0</v>
      </c>
      <c r="BB193" s="349">
        <f xml:space="preserve"> Capex!BB$96</f>
        <v>0</v>
      </c>
      <c r="BC193" s="349">
        <f xml:space="preserve"> Capex!BC$96</f>
        <v>0</v>
      </c>
      <c r="BD193" s="349">
        <f xml:space="preserve"> Capex!BD$96</f>
        <v>0</v>
      </c>
      <c r="BE193" s="349">
        <f xml:space="preserve"> Capex!BE$96</f>
        <v>0</v>
      </c>
      <c r="BF193" s="349">
        <f xml:space="preserve"> Capex!BF$96</f>
        <v>0</v>
      </c>
      <c r="BG193" s="349">
        <f xml:space="preserve"> Capex!BG$96</f>
        <v>0</v>
      </c>
      <c r="BH193" s="349">
        <f xml:space="preserve"> Capex!BH$96</f>
        <v>0</v>
      </c>
      <c r="BI193" s="349">
        <f xml:space="preserve"> Capex!BI$96</f>
        <v>0</v>
      </c>
      <c r="BJ193" s="349">
        <f xml:space="preserve"> Capex!BJ$96</f>
        <v>0</v>
      </c>
      <c r="BK193" s="349">
        <f xml:space="preserve"> Capex!BK$96</f>
        <v>0</v>
      </c>
      <c r="BL193" s="349">
        <f xml:space="preserve"> Capex!BL$96</f>
        <v>0</v>
      </c>
      <c r="BM193" s="349">
        <f xml:space="preserve"> Capex!BM$96</f>
        <v>0</v>
      </c>
      <c r="BN193" s="349">
        <f xml:space="preserve"> Capex!BN$96</f>
        <v>0</v>
      </c>
      <c r="BO193" s="349">
        <f xml:space="preserve"> Capex!BO$96</f>
        <v>0</v>
      </c>
      <c r="BP193" s="349">
        <f xml:space="preserve"> Capex!BP$96</f>
        <v>0</v>
      </c>
      <c r="BQ193" s="349">
        <f xml:space="preserve"> Capex!BQ$96</f>
        <v>0</v>
      </c>
      <c r="BR193" s="349">
        <f xml:space="preserve"> Capex!BR$96</f>
        <v>0</v>
      </c>
      <c r="BS193" s="349">
        <f xml:space="preserve"> Capex!BS$96</f>
        <v>0</v>
      </c>
      <c r="BT193" s="349">
        <f xml:space="preserve"> Capex!BT$96</f>
        <v>0</v>
      </c>
      <c r="BU193" s="349">
        <f xml:space="preserve"> Capex!BU$96</f>
        <v>0</v>
      </c>
      <c r="BV193" s="349">
        <f xml:space="preserve"> Capex!BV$96</f>
        <v>0</v>
      </c>
      <c r="BW193" s="349">
        <f xml:space="preserve"> Capex!BW$96</f>
        <v>0</v>
      </c>
      <c r="BX193" s="349">
        <f xml:space="preserve"> Capex!BX$96</f>
        <v>0</v>
      </c>
      <c r="BY193" s="349">
        <f xml:space="preserve"> Capex!BY$96</f>
        <v>0</v>
      </c>
      <c r="BZ193" s="349">
        <f xml:space="preserve"> Capex!BZ$96</f>
        <v>0</v>
      </c>
      <c r="CA193" s="349">
        <f xml:space="preserve"> Capex!CA$96</f>
        <v>0</v>
      </c>
    </row>
    <row r="194" spans="1:79" s="46" customFormat="1">
      <c r="A194" s="1"/>
      <c r="B194" s="1"/>
      <c r="C194" s="51"/>
      <c r="D194" s="123"/>
      <c r="E194" s="338" t="str">
        <f xml:space="preserve"> Esc!E$31</f>
        <v>Indexation factor - capex</v>
      </c>
      <c r="F194" s="338">
        <f xml:space="preserve"> Esc!F$31</f>
        <v>0</v>
      </c>
      <c r="G194" s="338" t="str">
        <f xml:space="preserve"> Esc!G$31</f>
        <v>factor</v>
      </c>
      <c r="H194" s="338">
        <f xml:space="preserve"> Esc!H$31</f>
        <v>0</v>
      </c>
      <c r="I194" s="338">
        <f xml:space="preserve"> Esc!I$31</f>
        <v>0</v>
      </c>
      <c r="J194" s="338">
        <f xml:space="preserve"> Esc!J$31</f>
        <v>1</v>
      </c>
      <c r="K194" s="338">
        <f xml:space="preserve"> Esc!K$31</f>
        <v>1</v>
      </c>
      <c r="L194" s="338">
        <f xml:space="preserve"> Esc!L$31</f>
        <v>1</v>
      </c>
      <c r="M194" s="338">
        <f xml:space="preserve"> Esc!M$31</f>
        <v>1</v>
      </c>
      <c r="N194" s="338">
        <f xml:space="preserve"> Esc!N$31</f>
        <v>1</v>
      </c>
      <c r="O194" s="338">
        <f xml:space="preserve"> Esc!O$31</f>
        <v>1</v>
      </c>
      <c r="P194" s="338">
        <f xml:space="preserve"> Esc!P$31</f>
        <v>1</v>
      </c>
      <c r="Q194" s="338">
        <f xml:space="preserve"> Esc!Q$31</f>
        <v>1</v>
      </c>
      <c r="R194" s="338">
        <f xml:space="preserve"> Esc!R$31</f>
        <v>1</v>
      </c>
      <c r="S194" s="338">
        <f xml:space="preserve"> Esc!S$31</f>
        <v>1</v>
      </c>
      <c r="T194" s="338">
        <f xml:space="preserve"> Esc!T$31</f>
        <v>1</v>
      </c>
      <c r="U194" s="338">
        <f xml:space="preserve"> Esc!U$31</f>
        <v>1</v>
      </c>
      <c r="V194" s="338">
        <f xml:space="preserve"> Esc!V$31</f>
        <v>1</v>
      </c>
      <c r="W194" s="338">
        <f xml:space="preserve"> Esc!W$31</f>
        <v>1</v>
      </c>
      <c r="X194" s="338">
        <f xml:space="preserve"> Esc!X$31</f>
        <v>1</v>
      </c>
      <c r="Y194" s="338">
        <f xml:space="preserve"> Esc!Y$31</f>
        <v>1</v>
      </c>
      <c r="Z194" s="338">
        <f xml:space="preserve"> Esc!Z$31</f>
        <v>1</v>
      </c>
      <c r="AA194" s="338">
        <f xml:space="preserve"> Esc!AA$31</f>
        <v>1</v>
      </c>
      <c r="AB194" s="338">
        <f xml:space="preserve"> Esc!AB$31</f>
        <v>1</v>
      </c>
      <c r="AC194" s="338">
        <f xml:space="preserve"> Esc!AC$31</f>
        <v>1</v>
      </c>
      <c r="AD194" s="338">
        <f xml:space="preserve"> Esc!AD$31</f>
        <v>1</v>
      </c>
      <c r="AE194" s="338">
        <f xml:space="preserve"> Esc!AE$31</f>
        <v>1</v>
      </c>
      <c r="AF194" s="338">
        <f xml:space="preserve"> Esc!AF$31</f>
        <v>1</v>
      </c>
      <c r="AG194" s="338">
        <f xml:space="preserve"> Esc!AG$31</f>
        <v>1</v>
      </c>
      <c r="AH194" s="338">
        <f xml:space="preserve"> Esc!AH$31</f>
        <v>1</v>
      </c>
      <c r="AI194" s="338">
        <f xml:space="preserve"> Esc!AI$31</f>
        <v>1</v>
      </c>
      <c r="AJ194" s="338">
        <f xml:space="preserve"> Esc!AJ$31</f>
        <v>1</v>
      </c>
      <c r="AK194" s="338">
        <f xml:space="preserve"> Esc!AK$31</f>
        <v>1</v>
      </c>
      <c r="AL194" s="338">
        <f xml:space="preserve"> Esc!AL$31</f>
        <v>1</v>
      </c>
      <c r="AM194" s="338">
        <f xml:space="preserve"> Esc!AM$31</f>
        <v>1</v>
      </c>
      <c r="AN194" s="338">
        <f xml:space="preserve"> Esc!AN$31</f>
        <v>1</v>
      </c>
      <c r="AO194" s="338">
        <f xml:space="preserve"> Esc!AO$31</f>
        <v>1</v>
      </c>
      <c r="AP194" s="338">
        <f xml:space="preserve"> Esc!AP$31</f>
        <v>1</v>
      </c>
      <c r="AQ194" s="338">
        <f xml:space="preserve"> Esc!AQ$31</f>
        <v>1</v>
      </c>
      <c r="AR194" s="338">
        <f xml:space="preserve"> Esc!AR$31</f>
        <v>1</v>
      </c>
      <c r="AS194" s="338">
        <f xml:space="preserve"> Esc!AS$31</f>
        <v>1</v>
      </c>
      <c r="AT194" s="338">
        <f xml:space="preserve"> Esc!AT$31</f>
        <v>1</v>
      </c>
      <c r="AU194" s="338">
        <f xml:space="preserve"> Esc!AU$31</f>
        <v>1</v>
      </c>
      <c r="AV194" s="338">
        <f xml:space="preserve"> Esc!AV$31</f>
        <v>1</v>
      </c>
      <c r="AW194" s="338">
        <f xml:space="preserve"> Esc!AW$31</f>
        <v>1</v>
      </c>
      <c r="AX194" s="338">
        <f xml:space="preserve"> Esc!AX$31</f>
        <v>1</v>
      </c>
      <c r="AY194" s="338">
        <f xml:space="preserve"> Esc!AY$31</f>
        <v>1</v>
      </c>
      <c r="AZ194" s="338">
        <f xml:space="preserve"> Esc!AZ$31</f>
        <v>1</v>
      </c>
      <c r="BA194" s="338">
        <f xml:space="preserve"> Esc!BA$31</f>
        <v>1</v>
      </c>
      <c r="BB194" s="338">
        <f xml:space="preserve"> Esc!BB$31</f>
        <v>1</v>
      </c>
      <c r="BC194" s="338">
        <f xml:space="preserve"> Esc!BC$31</f>
        <v>1</v>
      </c>
      <c r="BD194" s="338">
        <f xml:space="preserve"> Esc!BD$31</f>
        <v>1</v>
      </c>
      <c r="BE194" s="338">
        <f xml:space="preserve"> Esc!BE$31</f>
        <v>1</v>
      </c>
      <c r="BF194" s="338">
        <f xml:space="preserve"> Esc!BF$31</f>
        <v>1</v>
      </c>
      <c r="BG194" s="338">
        <f xml:space="preserve"> Esc!BG$31</f>
        <v>1</v>
      </c>
      <c r="BH194" s="338">
        <f xml:space="preserve"> Esc!BH$31</f>
        <v>1</v>
      </c>
      <c r="BI194" s="338">
        <f xml:space="preserve"> Esc!BI$31</f>
        <v>1</v>
      </c>
      <c r="BJ194" s="338">
        <f xml:space="preserve"> Esc!BJ$31</f>
        <v>1</v>
      </c>
      <c r="BK194" s="338">
        <f xml:space="preserve"> Esc!BK$31</f>
        <v>1</v>
      </c>
      <c r="BL194" s="338">
        <f xml:space="preserve"> Esc!BL$31</f>
        <v>1</v>
      </c>
      <c r="BM194" s="338">
        <f xml:space="preserve"> Esc!BM$31</f>
        <v>1</v>
      </c>
      <c r="BN194" s="338">
        <f xml:space="preserve"> Esc!BN$31</f>
        <v>1</v>
      </c>
      <c r="BO194" s="338">
        <f xml:space="preserve"> Esc!BO$31</f>
        <v>1</v>
      </c>
      <c r="BP194" s="338">
        <f xml:space="preserve"> Esc!BP$31</f>
        <v>1</v>
      </c>
      <c r="BQ194" s="338">
        <f xml:space="preserve"> Esc!BQ$31</f>
        <v>1</v>
      </c>
      <c r="BR194" s="338">
        <f xml:space="preserve"> Esc!BR$31</f>
        <v>1</v>
      </c>
      <c r="BS194" s="338">
        <f xml:space="preserve"> Esc!BS$31</f>
        <v>1</v>
      </c>
      <c r="BT194" s="338">
        <f xml:space="preserve"> Esc!BT$31</f>
        <v>1</v>
      </c>
      <c r="BU194" s="338">
        <f xml:space="preserve"> Esc!BU$31</f>
        <v>1</v>
      </c>
      <c r="BV194" s="338">
        <f xml:space="preserve"> Esc!BV$31</f>
        <v>1</v>
      </c>
      <c r="BW194" s="338">
        <f xml:space="preserve"> Esc!BW$31</f>
        <v>1</v>
      </c>
      <c r="BX194" s="338">
        <f xml:space="preserve"> Esc!BX$31</f>
        <v>1</v>
      </c>
      <c r="BY194" s="338">
        <f xml:space="preserve"> Esc!BY$31</f>
        <v>1</v>
      </c>
      <c r="BZ194" s="338">
        <f xml:space="preserve"> Esc!BZ$31</f>
        <v>1</v>
      </c>
      <c r="CA194" s="338">
        <f xml:space="preserve"> Esc!CA$31</f>
        <v>1</v>
      </c>
    </row>
    <row r="195" spans="1:79" s="188" customFormat="1">
      <c r="A195" s="175"/>
      <c r="B195" s="175"/>
      <c r="C195" s="191"/>
      <c r="E195" s="188" t="s">
        <v>690</v>
      </c>
      <c r="G195" s="188" t="s">
        <v>560</v>
      </c>
      <c r="H195" s="188">
        <f xml:space="preserve"> SUM(J195:CA195)</f>
        <v>521.27083333333326</v>
      </c>
      <c r="J195" s="223">
        <f xml:space="preserve"> IF(J194 &gt; 0, J193 / J194, 0)</f>
        <v>0</v>
      </c>
      <c r="K195" s="223">
        <f t="shared" ref="K195:BV195" si="230" xml:space="preserve"> IF(K194 &gt; 0, K193 / K194, 0)</f>
        <v>0</v>
      </c>
      <c r="L195" s="223">
        <f t="shared" si="230"/>
        <v>0</v>
      </c>
      <c r="M195" s="223">
        <f t="shared" si="230"/>
        <v>0</v>
      </c>
      <c r="N195" s="223">
        <f t="shared" si="230"/>
        <v>0</v>
      </c>
      <c r="O195" s="223">
        <f t="shared" si="230"/>
        <v>173.51598719186759</v>
      </c>
      <c r="P195" s="223">
        <f t="shared" si="230"/>
        <v>173.87742307073282</v>
      </c>
      <c r="Q195" s="223">
        <f t="shared" si="230"/>
        <v>173.87742307073285</v>
      </c>
      <c r="R195" s="223">
        <f t="shared" si="230"/>
        <v>0</v>
      </c>
      <c r="S195" s="223">
        <f t="shared" si="230"/>
        <v>0</v>
      </c>
      <c r="T195" s="223">
        <f t="shared" si="230"/>
        <v>0</v>
      </c>
      <c r="U195" s="223">
        <f t="shared" si="230"/>
        <v>0</v>
      </c>
      <c r="V195" s="223">
        <f t="shared" si="230"/>
        <v>0</v>
      </c>
      <c r="W195" s="223">
        <f t="shared" si="230"/>
        <v>0</v>
      </c>
      <c r="X195" s="223">
        <f t="shared" si="230"/>
        <v>0</v>
      </c>
      <c r="Y195" s="223">
        <f t="shared" si="230"/>
        <v>0</v>
      </c>
      <c r="Z195" s="223">
        <f t="shared" si="230"/>
        <v>0</v>
      </c>
      <c r="AA195" s="223">
        <f t="shared" si="230"/>
        <v>0</v>
      </c>
      <c r="AB195" s="223">
        <f t="shared" si="230"/>
        <v>0</v>
      </c>
      <c r="AC195" s="223">
        <f t="shared" si="230"/>
        <v>0</v>
      </c>
      <c r="AD195" s="223">
        <f t="shared" si="230"/>
        <v>0</v>
      </c>
      <c r="AE195" s="223">
        <f t="shared" si="230"/>
        <v>0</v>
      </c>
      <c r="AF195" s="223">
        <f t="shared" si="230"/>
        <v>0</v>
      </c>
      <c r="AG195" s="223">
        <f t="shared" si="230"/>
        <v>0</v>
      </c>
      <c r="AH195" s="223">
        <f t="shared" si="230"/>
        <v>0</v>
      </c>
      <c r="AI195" s="223">
        <f t="shared" si="230"/>
        <v>0</v>
      </c>
      <c r="AJ195" s="223">
        <f t="shared" si="230"/>
        <v>0</v>
      </c>
      <c r="AK195" s="223">
        <f t="shared" si="230"/>
        <v>0</v>
      </c>
      <c r="AL195" s="223">
        <f t="shared" si="230"/>
        <v>0</v>
      </c>
      <c r="AM195" s="223">
        <f t="shared" si="230"/>
        <v>0</v>
      </c>
      <c r="AN195" s="223">
        <f t="shared" si="230"/>
        <v>0</v>
      </c>
      <c r="AO195" s="223">
        <f t="shared" si="230"/>
        <v>0</v>
      </c>
      <c r="AP195" s="223">
        <f t="shared" si="230"/>
        <v>0</v>
      </c>
      <c r="AQ195" s="223">
        <f t="shared" si="230"/>
        <v>0</v>
      </c>
      <c r="AR195" s="223">
        <f t="shared" si="230"/>
        <v>0</v>
      </c>
      <c r="AS195" s="223">
        <f t="shared" si="230"/>
        <v>0</v>
      </c>
      <c r="AT195" s="223">
        <f t="shared" si="230"/>
        <v>0</v>
      </c>
      <c r="AU195" s="223">
        <f t="shared" si="230"/>
        <v>0</v>
      </c>
      <c r="AV195" s="223">
        <f t="shared" si="230"/>
        <v>0</v>
      </c>
      <c r="AW195" s="223">
        <f t="shared" si="230"/>
        <v>0</v>
      </c>
      <c r="AX195" s="223">
        <f t="shared" si="230"/>
        <v>0</v>
      </c>
      <c r="AY195" s="223">
        <f t="shared" si="230"/>
        <v>0</v>
      </c>
      <c r="AZ195" s="223">
        <f t="shared" si="230"/>
        <v>0</v>
      </c>
      <c r="BA195" s="223">
        <f t="shared" si="230"/>
        <v>0</v>
      </c>
      <c r="BB195" s="223">
        <f t="shared" si="230"/>
        <v>0</v>
      </c>
      <c r="BC195" s="223">
        <f t="shared" si="230"/>
        <v>0</v>
      </c>
      <c r="BD195" s="223">
        <f t="shared" si="230"/>
        <v>0</v>
      </c>
      <c r="BE195" s="223">
        <f t="shared" si="230"/>
        <v>0</v>
      </c>
      <c r="BF195" s="223">
        <f t="shared" si="230"/>
        <v>0</v>
      </c>
      <c r="BG195" s="223">
        <f t="shared" si="230"/>
        <v>0</v>
      </c>
      <c r="BH195" s="223">
        <f t="shared" si="230"/>
        <v>0</v>
      </c>
      <c r="BI195" s="223">
        <f t="shared" si="230"/>
        <v>0</v>
      </c>
      <c r="BJ195" s="223">
        <f t="shared" si="230"/>
        <v>0</v>
      </c>
      <c r="BK195" s="223">
        <f t="shared" si="230"/>
        <v>0</v>
      </c>
      <c r="BL195" s="223">
        <f t="shared" si="230"/>
        <v>0</v>
      </c>
      <c r="BM195" s="223">
        <f t="shared" si="230"/>
        <v>0</v>
      </c>
      <c r="BN195" s="223">
        <f t="shared" si="230"/>
        <v>0</v>
      </c>
      <c r="BO195" s="223">
        <f t="shared" si="230"/>
        <v>0</v>
      </c>
      <c r="BP195" s="223">
        <f t="shared" si="230"/>
        <v>0</v>
      </c>
      <c r="BQ195" s="223">
        <f t="shared" si="230"/>
        <v>0</v>
      </c>
      <c r="BR195" s="223">
        <f t="shared" si="230"/>
        <v>0</v>
      </c>
      <c r="BS195" s="223">
        <f t="shared" si="230"/>
        <v>0</v>
      </c>
      <c r="BT195" s="223">
        <f t="shared" si="230"/>
        <v>0</v>
      </c>
      <c r="BU195" s="223">
        <f t="shared" si="230"/>
        <v>0</v>
      </c>
      <c r="BV195" s="223">
        <f t="shared" si="230"/>
        <v>0</v>
      </c>
      <c r="BW195" s="223">
        <f t="shared" ref="BW195:CA195" si="231" xml:space="preserve"> IF(BW194 &gt; 0, BW193 / BW194, 0)</f>
        <v>0</v>
      </c>
      <c r="BX195" s="223">
        <f t="shared" si="231"/>
        <v>0</v>
      </c>
      <c r="BY195" s="223">
        <f t="shared" si="231"/>
        <v>0</v>
      </c>
      <c r="BZ195" s="223">
        <f t="shared" si="231"/>
        <v>0</v>
      </c>
      <c r="CA195" s="223">
        <f t="shared" si="231"/>
        <v>0</v>
      </c>
    </row>
    <row r="196" spans="1:79" s="224" customFormat="1">
      <c r="A196" s="190"/>
      <c r="B196" s="175"/>
      <c r="C196" s="191"/>
      <c r="E196" s="224" t="str">
        <f xml:space="preserve"> E195</f>
        <v>Capital cost - real</v>
      </c>
      <c r="F196" s="224">
        <f xml:space="preserve"> SUM( J195:CA195 )</f>
        <v>521.27083333333326</v>
      </c>
      <c r="G196" s="224" t="s">
        <v>560</v>
      </c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47"/>
      <c r="U196" s="247"/>
      <c r="V196" s="247"/>
      <c r="W196" s="247"/>
      <c r="X196" s="247"/>
      <c r="Y196" s="247"/>
      <c r="Z196" s="247"/>
      <c r="AA196" s="247"/>
      <c r="AB196" s="247"/>
      <c r="AC196" s="247"/>
      <c r="AD196" s="247"/>
      <c r="AE196" s="247"/>
      <c r="AF196" s="247"/>
      <c r="AG196" s="247"/>
      <c r="AH196" s="247"/>
      <c r="AI196" s="247"/>
      <c r="AJ196" s="247"/>
      <c r="AK196" s="247"/>
      <c r="AL196" s="247"/>
      <c r="AM196" s="247"/>
      <c r="AN196" s="247"/>
      <c r="AO196" s="247"/>
      <c r="AP196" s="247"/>
      <c r="AQ196" s="247"/>
      <c r="AR196" s="247"/>
      <c r="AS196" s="247"/>
      <c r="AT196" s="247"/>
      <c r="AU196" s="247"/>
      <c r="AV196" s="247"/>
      <c r="AW196" s="247"/>
      <c r="AX196" s="247"/>
      <c r="AY196" s="247"/>
      <c r="AZ196" s="247"/>
      <c r="BA196" s="247"/>
      <c r="BB196" s="247"/>
      <c r="BC196" s="247"/>
      <c r="BD196" s="247"/>
      <c r="BE196" s="247"/>
      <c r="BF196" s="247"/>
      <c r="BG196" s="247"/>
      <c r="BH196" s="247"/>
      <c r="BI196" s="247"/>
      <c r="BJ196" s="247"/>
      <c r="BK196" s="247"/>
      <c r="BL196" s="247"/>
      <c r="BM196" s="247"/>
      <c r="BN196" s="247"/>
      <c r="BO196" s="247"/>
      <c r="BP196" s="247"/>
      <c r="BQ196" s="247"/>
      <c r="BR196" s="247"/>
      <c r="BS196" s="247"/>
      <c r="BT196" s="247"/>
      <c r="BU196" s="247"/>
      <c r="BV196" s="247"/>
      <c r="BW196" s="247"/>
      <c r="BX196" s="247"/>
      <c r="BY196" s="247"/>
      <c r="BZ196" s="247"/>
      <c r="CA196" s="247"/>
    </row>
    <row r="197" spans="1:79" s="46" customFormat="1">
      <c r="A197" s="1"/>
      <c r="B197" s="1"/>
      <c r="C197" s="51"/>
      <c r="D197" s="123"/>
      <c r="E197" s="349"/>
      <c r="F197" s="349"/>
      <c r="G197" s="349"/>
      <c r="H197" s="349"/>
      <c r="I197" s="349"/>
      <c r="J197" s="349"/>
      <c r="K197" s="349"/>
      <c r="L197" s="349"/>
      <c r="M197" s="349"/>
      <c r="N197" s="349"/>
      <c r="O197" s="349"/>
      <c r="P197" s="349"/>
      <c r="Q197" s="349"/>
      <c r="R197" s="349"/>
      <c r="S197" s="349"/>
      <c r="T197" s="349"/>
      <c r="U197" s="349"/>
      <c r="V197" s="349"/>
      <c r="W197" s="349"/>
      <c r="X197" s="349"/>
      <c r="Y197" s="349"/>
      <c r="Z197" s="349"/>
      <c r="AA197" s="349"/>
      <c r="AB197" s="349"/>
      <c r="AC197" s="349"/>
      <c r="AD197" s="349"/>
      <c r="AE197" s="349"/>
      <c r="AF197" s="349"/>
      <c r="AG197" s="349"/>
      <c r="AH197" s="349"/>
      <c r="AI197" s="349"/>
      <c r="AJ197" s="349"/>
      <c r="AK197" s="349"/>
      <c r="AL197" s="349"/>
      <c r="AM197" s="349"/>
      <c r="AN197" s="349"/>
      <c r="AO197" s="349"/>
      <c r="AP197" s="349"/>
      <c r="AQ197" s="349"/>
      <c r="AR197" s="349"/>
      <c r="AS197" s="349"/>
      <c r="AT197" s="349"/>
      <c r="AU197" s="349"/>
      <c r="AV197" s="349"/>
      <c r="AW197" s="349"/>
      <c r="AX197" s="349"/>
      <c r="AY197" s="349"/>
      <c r="AZ197" s="349"/>
      <c r="BA197" s="349"/>
      <c r="BB197" s="349"/>
      <c r="BC197" s="349"/>
      <c r="BD197" s="349"/>
      <c r="BE197" s="349"/>
      <c r="BF197" s="349"/>
      <c r="BG197" s="349"/>
      <c r="BH197" s="349"/>
      <c r="BI197" s="349"/>
      <c r="BJ197" s="349"/>
      <c r="BK197" s="349"/>
      <c r="BL197" s="349"/>
      <c r="BM197" s="349"/>
      <c r="BN197" s="349"/>
      <c r="BO197" s="349"/>
      <c r="BP197" s="349"/>
      <c r="BQ197" s="349"/>
      <c r="BR197" s="349"/>
      <c r="BS197" s="349"/>
      <c r="BT197" s="349"/>
      <c r="BU197" s="349"/>
      <c r="BV197" s="349"/>
      <c r="BW197" s="349"/>
      <c r="BX197" s="349"/>
      <c r="BY197" s="349"/>
      <c r="BZ197" s="349"/>
      <c r="CA197" s="349"/>
    </row>
    <row r="198" spans="1:79" s="46" customFormat="1">
      <c r="A198" s="1"/>
      <c r="B198" s="1"/>
      <c r="C198" s="51"/>
      <c r="D198" s="123"/>
      <c r="E198" s="386" t="str">
        <f xml:space="preserve"> E$195</f>
        <v>Capital cost - real</v>
      </c>
      <c r="F198" s="386">
        <f t="shared" ref="F198:BQ198" si="232" xml:space="preserve"> F$195</f>
        <v>0</v>
      </c>
      <c r="G198" s="386" t="str">
        <f t="shared" si="232"/>
        <v>£ MM</v>
      </c>
      <c r="H198" s="386">
        <f t="shared" si="232"/>
        <v>521.27083333333326</v>
      </c>
      <c r="I198" s="386">
        <f t="shared" si="232"/>
        <v>0</v>
      </c>
      <c r="J198" s="386">
        <f t="shared" si="232"/>
        <v>0</v>
      </c>
      <c r="K198" s="386">
        <f t="shared" si="232"/>
        <v>0</v>
      </c>
      <c r="L198" s="386">
        <f t="shared" si="232"/>
        <v>0</v>
      </c>
      <c r="M198" s="386">
        <f t="shared" si="232"/>
        <v>0</v>
      </c>
      <c r="N198" s="386">
        <f t="shared" si="232"/>
        <v>0</v>
      </c>
      <c r="O198" s="386">
        <f t="shared" si="232"/>
        <v>173.51598719186759</v>
      </c>
      <c r="P198" s="386">
        <f t="shared" si="232"/>
        <v>173.87742307073282</v>
      </c>
      <c r="Q198" s="386">
        <f t="shared" si="232"/>
        <v>173.87742307073285</v>
      </c>
      <c r="R198" s="386">
        <f t="shared" si="232"/>
        <v>0</v>
      </c>
      <c r="S198" s="386">
        <f t="shared" si="232"/>
        <v>0</v>
      </c>
      <c r="T198" s="386">
        <f t="shared" si="232"/>
        <v>0</v>
      </c>
      <c r="U198" s="386">
        <f t="shared" si="232"/>
        <v>0</v>
      </c>
      <c r="V198" s="386">
        <f t="shared" si="232"/>
        <v>0</v>
      </c>
      <c r="W198" s="386">
        <f t="shared" si="232"/>
        <v>0</v>
      </c>
      <c r="X198" s="386">
        <f t="shared" si="232"/>
        <v>0</v>
      </c>
      <c r="Y198" s="386">
        <f t="shared" si="232"/>
        <v>0</v>
      </c>
      <c r="Z198" s="386">
        <f t="shared" si="232"/>
        <v>0</v>
      </c>
      <c r="AA198" s="386">
        <f t="shared" si="232"/>
        <v>0</v>
      </c>
      <c r="AB198" s="386">
        <f t="shared" si="232"/>
        <v>0</v>
      </c>
      <c r="AC198" s="386">
        <f t="shared" si="232"/>
        <v>0</v>
      </c>
      <c r="AD198" s="386">
        <f t="shared" si="232"/>
        <v>0</v>
      </c>
      <c r="AE198" s="386">
        <f t="shared" si="232"/>
        <v>0</v>
      </c>
      <c r="AF198" s="386">
        <f t="shared" si="232"/>
        <v>0</v>
      </c>
      <c r="AG198" s="386">
        <f t="shared" si="232"/>
        <v>0</v>
      </c>
      <c r="AH198" s="386">
        <f t="shared" si="232"/>
        <v>0</v>
      </c>
      <c r="AI198" s="386">
        <f t="shared" si="232"/>
        <v>0</v>
      </c>
      <c r="AJ198" s="386">
        <f t="shared" si="232"/>
        <v>0</v>
      </c>
      <c r="AK198" s="386">
        <f t="shared" si="232"/>
        <v>0</v>
      </c>
      <c r="AL198" s="386">
        <f t="shared" si="232"/>
        <v>0</v>
      </c>
      <c r="AM198" s="386">
        <f t="shared" si="232"/>
        <v>0</v>
      </c>
      <c r="AN198" s="386">
        <f t="shared" si="232"/>
        <v>0</v>
      </c>
      <c r="AO198" s="386">
        <f t="shared" si="232"/>
        <v>0</v>
      </c>
      <c r="AP198" s="386">
        <f t="shared" si="232"/>
        <v>0</v>
      </c>
      <c r="AQ198" s="386">
        <f t="shared" si="232"/>
        <v>0</v>
      </c>
      <c r="AR198" s="386">
        <f t="shared" si="232"/>
        <v>0</v>
      </c>
      <c r="AS198" s="386">
        <f t="shared" si="232"/>
        <v>0</v>
      </c>
      <c r="AT198" s="386">
        <f t="shared" si="232"/>
        <v>0</v>
      </c>
      <c r="AU198" s="386">
        <f t="shared" si="232"/>
        <v>0</v>
      </c>
      <c r="AV198" s="386">
        <f t="shared" si="232"/>
        <v>0</v>
      </c>
      <c r="AW198" s="386">
        <f t="shared" si="232"/>
        <v>0</v>
      </c>
      <c r="AX198" s="386">
        <f t="shared" si="232"/>
        <v>0</v>
      </c>
      <c r="AY198" s="386">
        <f t="shared" si="232"/>
        <v>0</v>
      </c>
      <c r="AZ198" s="386">
        <f t="shared" si="232"/>
        <v>0</v>
      </c>
      <c r="BA198" s="386">
        <f t="shared" si="232"/>
        <v>0</v>
      </c>
      <c r="BB198" s="386">
        <f t="shared" si="232"/>
        <v>0</v>
      </c>
      <c r="BC198" s="386">
        <f t="shared" si="232"/>
        <v>0</v>
      </c>
      <c r="BD198" s="386">
        <f t="shared" si="232"/>
        <v>0</v>
      </c>
      <c r="BE198" s="386">
        <f t="shared" si="232"/>
        <v>0</v>
      </c>
      <c r="BF198" s="386">
        <f t="shared" si="232"/>
        <v>0</v>
      </c>
      <c r="BG198" s="386">
        <f t="shared" si="232"/>
        <v>0</v>
      </c>
      <c r="BH198" s="386">
        <f t="shared" si="232"/>
        <v>0</v>
      </c>
      <c r="BI198" s="386">
        <f t="shared" si="232"/>
        <v>0</v>
      </c>
      <c r="BJ198" s="386">
        <f t="shared" si="232"/>
        <v>0</v>
      </c>
      <c r="BK198" s="386">
        <f t="shared" si="232"/>
        <v>0</v>
      </c>
      <c r="BL198" s="386">
        <f t="shared" si="232"/>
        <v>0</v>
      </c>
      <c r="BM198" s="386">
        <f t="shared" si="232"/>
        <v>0</v>
      </c>
      <c r="BN198" s="386">
        <f t="shared" si="232"/>
        <v>0</v>
      </c>
      <c r="BO198" s="386">
        <f t="shared" si="232"/>
        <v>0</v>
      </c>
      <c r="BP198" s="386">
        <f t="shared" si="232"/>
        <v>0</v>
      </c>
      <c r="BQ198" s="386">
        <f t="shared" si="232"/>
        <v>0</v>
      </c>
      <c r="BR198" s="386">
        <f t="shared" ref="BR198:CA198" si="233" xml:space="preserve"> BR$195</f>
        <v>0</v>
      </c>
      <c r="BS198" s="386">
        <f t="shared" si="233"/>
        <v>0</v>
      </c>
      <c r="BT198" s="386">
        <f t="shared" si="233"/>
        <v>0</v>
      </c>
      <c r="BU198" s="386">
        <f t="shared" si="233"/>
        <v>0</v>
      </c>
      <c r="BV198" s="386">
        <f t="shared" si="233"/>
        <v>0</v>
      </c>
      <c r="BW198" s="386">
        <f t="shared" si="233"/>
        <v>0</v>
      </c>
      <c r="BX198" s="386">
        <f t="shared" si="233"/>
        <v>0</v>
      </c>
      <c r="BY198" s="386">
        <f t="shared" si="233"/>
        <v>0</v>
      </c>
      <c r="BZ198" s="386">
        <f t="shared" si="233"/>
        <v>0</v>
      </c>
      <c r="CA198" s="386">
        <f t="shared" si="233"/>
        <v>0</v>
      </c>
    </row>
    <row r="199" spans="1:79">
      <c r="E199" s="555" t="str">
        <f xml:space="preserve"> E$47</f>
        <v>PV discount factor</v>
      </c>
      <c r="F199" s="555">
        <f t="shared" ref="F199:BQ199" si="234" xml:space="preserve"> F$47</f>
        <v>0</v>
      </c>
      <c r="G199" s="555" t="str">
        <f t="shared" si="234"/>
        <v>factor</v>
      </c>
      <c r="H199" s="555">
        <f t="shared" si="234"/>
        <v>0</v>
      </c>
      <c r="I199" s="555">
        <f t="shared" si="234"/>
        <v>0</v>
      </c>
      <c r="J199" s="555">
        <f t="shared" si="234"/>
        <v>0.94589910949433997</v>
      </c>
      <c r="K199" s="555">
        <f t="shared" si="234"/>
        <v>0.85990828135849096</v>
      </c>
      <c r="L199" s="555">
        <f t="shared" si="234"/>
        <v>0.78153069833773192</v>
      </c>
      <c r="M199" s="555">
        <f t="shared" si="234"/>
        <v>0.7104824530343018</v>
      </c>
      <c r="N199" s="555">
        <f t="shared" si="234"/>
        <v>0.64589313912209245</v>
      </c>
      <c r="O199" s="555">
        <f t="shared" si="234"/>
        <v>0.58717558102008394</v>
      </c>
      <c r="P199" s="555">
        <f t="shared" si="234"/>
        <v>0.53365661411763832</v>
      </c>
      <c r="Q199" s="555">
        <f t="shared" si="234"/>
        <v>0.48514237647058034</v>
      </c>
      <c r="R199" s="555">
        <f t="shared" si="234"/>
        <v>0.44103852406416388</v>
      </c>
      <c r="S199" s="555">
        <f t="shared" si="234"/>
        <v>0.40094411278560355</v>
      </c>
      <c r="T199" s="555">
        <f t="shared" si="234"/>
        <v>0.36439948219210272</v>
      </c>
      <c r="U199" s="555">
        <f t="shared" si="234"/>
        <v>0.33127225653827519</v>
      </c>
      <c r="V199" s="555">
        <f t="shared" si="234"/>
        <v>0.30115659685297747</v>
      </c>
      <c r="W199" s="555">
        <f t="shared" si="234"/>
        <v>0.27377872441179762</v>
      </c>
      <c r="X199" s="555">
        <f t="shared" si="234"/>
        <v>0.24882476691762931</v>
      </c>
      <c r="Y199" s="555">
        <f t="shared" si="234"/>
        <v>0.22620433356148117</v>
      </c>
      <c r="Z199" s="555">
        <f t="shared" si="234"/>
        <v>0.20564030323771013</v>
      </c>
      <c r="AA199" s="555">
        <f t="shared" si="234"/>
        <v>0.18694573021610009</v>
      </c>
      <c r="AB199" s="555">
        <f t="shared" si="234"/>
        <v>0.16990629146660829</v>
      </c>
      <c r="AC199" s="555">
        <f t="shared" si="234"/>
        <v>0.15446026496964388</v>
      </c>
      <c r="AD199" s="555">
        <f t="shared" si="234"/>
        <v>0.14041842269967628</v>
      </c>
      <c r="AE199" s="555">
        <f t="shared" si="234"/>
        <v>0.12765311154516024</v>
      </c>
      <c r="AF199" s="555">
        <f t="shared" si="234"/>
        <v>0.1160179842125303</v>
      </c>
      <c r="AG199" s="555">
        <f t="shared" si="234"/>
        <v>0.10547089473866388</v>
      </c>
      <c r="AH199" s="555">
        <f t="shared" si="234"/>
        <v>9.588263158060352E-2</v>
      </c>
      <c r="AI199" s="555">
        <f t="shared" si="234"/>
        <v>8.7166028709639548E-2</v>
      </c>
      <c r="AJ199" s="555">
        <f t="shared" si="234"/>
        <v>7.9221155052897257E-2</v>
      </c>
      <c r="AK199" s="555">
        <f t="shared" si="234"/>
        <v>7.2019231866270239E-2</v>
      </c>
      <c r="AL199" s="555">
        <f t="shared" si="234"/>
        <v>6.5472028969336557E-2</v>
      </c>
      <c r="AM199" s="555">
        <f t="shared" si="234"/>
        <v>5.952002633576052E-2</v>
      </c>
      <c r="AN199" s="555">
        <f t="shared" si="234"/>
        <v>5.4094987518645075E-2</v>
      </c>
      <c r="AO199" s="555">
        <f t="shared" si="234"/>
        <v>4.9177261380586437E-2</v>
      </c>
      <c r="AP199" s="555">
        <f t="shared" si="234"/>
        <v>4.4706601255078568E-2</v>
      </c>
      <c r="AQ199" s="555">
        <f t="shared" si="234"/>
        <v>4.0642364777344155E-2</v>
      </c>
      <c r="AR199" s="555">
        <f t="shared" si="234"/>
        <v>3.6937957704459755E-2</v>
      </c>
      <c r="AS199" s="555">
        <f t="shared" si="234"/>
        <v>3.357996154950886E-2</v>
      </c>
      <c r="AT199" s="555">
        <f t="shared" si="234"/>
        <v>3.0527237772280783E-2</v>
      </c>
      <c r="AU199" s="555">
        <f t="shared" si="234"/>
        <v>2.7752034338437082E-2</v>
      </c>
      <c r="AV199" s="555">
        <f t="shared" si="234"/>
        <v>2.5222535062166016E-2</v>
      </c>
      <c r="AW199" s="555">
        <f t="shared" si="234"/>
        <v>2.2929577329241824E-2</v>
      </c>
      <c r="AX199" s="555">
        <f t="shared" si="234"/>
        <v>2.084507029931075E-2</v>
      </c>
      <c r="AY199" s="555">
        <f t="shared" si="234"/>
        <v>1.8950063908464321E-2</v>
      </c>
      <c r="AZ199" s="555">
        <f t="shared" si="234"/>
        <v>1.7222832947404232E-2</v>
      </c>
      <c r="BA199" s="555">
        <f t="shared" si="234"/>
        <v>1.5657120861276574E-2</v>
      </c>
      <c r="BB199" s="555">
        <f t="shared" si="234"/>
        <v>1.4233746237524159E-2</v>
      </c>
      <c r="BC199" s="555">
        <f t="shared" si="234"/>
        <v>1.2939769306840146E-2</v>
      </c>
      <c r="BD199" s="555">
        <f t="shared" si="234"/>
        <v>1.1760355333161344E-2</v>
      </c>
      <c r="BE199" s="555">
        <f t="shared" si="234"/>
        <v>1.0691232121055758E-2</v>
      </c>
      <c r="BF199" s="555">
        <f t="shared" si="234"/>
        <v>9.7193019282325079E-3</v>
      </c>
      <c r="BG199" s="555">
        <f t="shared" si="234"/>
        <v>8.8357290256659178E-3</v>
      </c>
      <c r="BH199" s="555">
        <f t="shared" si="234"/>
        <v>8.0303837344634539E-3</v>
      </c>
      <c r="BI199" s="555">
        <f t="shared" si="234"/>
        <v>7.3003488495122313E-3</v>
      </c>
      <c r="BJ199" s="555">
        <f t="shared" si="234"/>
        <v>6.6366807722838478E-3</v>
      </c>
      <c r="BK199" s="555">
        <f t="shared" si="234"/>
        <v>6.0333461566216802E-3</v>
      </c>
      <c r="BL199" s="555">
        <f t="shared" si="234"/>
        <v>5.4834281019466666E-3</v>
      </c>
      <c r="BM199" s="555">
        <f t="shared" si="234"/>
        <v>4.9849346381333343E-3</v>
      </c>
      <c r="BN199" s="555">
        <f t="shared" si="234"/>
        <v>4.5317587619393947E-3</v>
      </c>
      <c r="BO199" s="555">
        <f t="shared" si="234"/>
        <v>4.1197806926721774E-3</v>
      </c>
      <c r="BP199" s="555">
        <f t="shared" si="234"/>
        <v>3.7442773276422309E-3</v>
      </c>
      <c r="BQ199" s="555">
        <f t="shared" si="234"/>
        <v>3.4038884796747525E-3</v>
      </c>
      <c r="BR199" s="555">
        <f t="shared" ref="BR199:CA199" si="235" xml:space="preserve"> BR$47</f>
        <v>3.0944440724315933E-3</v>
      </c>
      <c r="BS199" s="555">
        <f t="shared" si="235"/>
        <v>2.8131309749378124E-3</v>
      </c>
      <c r="BT199" s="555">
        <f t="shared" si="235"/>
        <v>2.5567240867658183E-3</v>
      </c>
      <c r="BU199" s="555">
        <f t="shared" si="235"/>
        <v>2.3242946243325624E-3</v>
      </c>
      <c r="BV199" s="555">
        <f t="shared" si="235"/>
        <v>2.1129951130296042E-3</v>
      </c>
      <c r="BW199" s="555">
        <f t="shared" si="235"/>
        <v>1.9209046482087315E-3</v>
      </c>
      <c r="BX199" s="555">
        <f t="shared" si="235"/>
        <v>1.7458210180079699E-3</v>
      </c>
      <c r="BY199" s="555">
        <f t="shared" si="235"/>
        <v>1.5871100163708817E-3</v>
      </c>
      <c r="BZ199" s="555">
        <f t="shared" si="235"/>
        <v>1.4428272876098928E-3</v>
      </c>
      <c r="CA199" s="555">
        <f t="shared" si="235"/>
        <v>1.3116611705544469E-3</v>
      </c>
    </row>
    <row r="200" spans="1:79" s="224" customFormat="1">
      <c r="A200" s="190"/>
      <c r="B200" s="175"/>
      <c r="C200" s="191"/>
      <c r="E200" s="224" t="s">
        <v>691</v>
      </c>
      <c r="G200" s="224" t="s">
        <v>560</v>
      </c>
      <c r="H200" s="224">
        <f xml:space="preserve"> SUM(J200:CA200)</f>
        <v>279.03049370620158</v>
      </c>
      <c r="J200" s="247">
        <f xml:space="preserve"> J198 * J199</f>
        <v>0</v>
      </c>
      <c r="K200" s="247">
        <f t="shared" ref="K200:BV200" si="236" xml:space="preserve"> K198 * K199</f>
        <v>0</v>
      </c>
      <c r="L200" s="247">
        <f t="shared" si="236"/>
        <v>0</v>
      </c>
      <c r="M200" s="247">
        <f t="shared" si="236"/>
        <v>0</v>
      </c>
      <c r="N200" s="247">
        <f t="shared" si="236"/>
        <v>0</v>
      </c>
      <c r="O200" s="247">
        <f t="shared" si="236"/>
        <v>101.8843505956583</v>
      </c>
      <c r="P200" s="247">
        <f t="shared" si="236"/>
        <v>92.790836867427402</v>
      </c>
      <c r="Q200" s="247">
        <f t="shared" si="236"/>
        <v>84.355306243115848</v>
      </c>
      <c r="R200" s="247">
        <f t="shared" si="236"/>
        <v>0</v>
      </c>
      <c r="S200" s="247">
        <f t="shared" si="236"/>
        <v>0</v>
      </c>
      <c r="T200" s="247">
        <f t="shared" si="236"/>
        <v>0</v>
      </c>
      <c r="U200" s="247">
        <f t="shared" si="236"/>
        <v>0</v>
      </c>
      <c r="V200" s="247">
        <f t="shared" si="236"/>
        <v>0</v>
      </c>
      <c r="W200" s="247">
        <f t="shared" si="236"/>
        <v>0</v>
      </c>
      <c r="X200" s="247">
        <f t="shared" si="236"/>
        <v>0</v>
      </c>
      <c r="Y200" s="247">
        <f t="shared" si="236"/>
        <v>0</v>
      </c>
      <c r="Z200" s="247">
        <f t="shared" si="236"/>
        <v>0</v>
      </c>
      <c r="AA200" s="247">
        <f t="shared" si="236"/>
        <v>0</v>
      </c>
      <c r="AB200" s="247">
        <f t="shared" si="236"/>
        <v>0</v>
      </c>
      <c r="AC200" s="247">
        <f t="shared" si="236"/>
        <v>0</v>
      </c>
      <c r="AD200" s="247">
        <f t="shared" si="236"/>
        <v>0</v>
      </c>
      <c r="AE200" s="247">
        <f t="shared" si="236"/>
        <v>0</v>
      </c>
      <c r="AF200" s="247">
        <f t="shared" si="236"/>
        <v>0</v>
      </c>
      <c r="AG200" s="247">
        <f t="shared" si="236"/>
        <v>0</v>
      </c>
      <c r="AH200" s="247">
        <f t="shared" si="236"/>
        <v>0</v>
      </c>
      <c r="AI200" s="247">
        <f t="shared" si="236"/>
        <v>0</v>
      </c>
      <c r="AJ200" s="247">
        <f t="shared" si="236"/>
        <v>0</v>
      </c>
      <c r="AK200" s="247">
        <f t="shared" si="236"/>
        <v>0</v>
      </c>
      <c r="AL200" s="247">
        <f t="shared" si="236"/>
        <v>0</v>
      </c>
      <c r="AM200" s="247">
        <f t="shared" si="236"/>
        <v>0</v>
      </c>
      <c r="AN200" s="247">
        <f t="shared" si="236"/>
        <v>0</v>
      </c>
      <c r="AO200" s="247">
        <f t="shared" si="236"/>
        <v>0</v>
      </c>
      <c r="AP200" s="247">
        <f t="shared" si="236"/>
        <v>0</v>
      </c>
      <c r="AQ200" s="247">
        <f t="shared" si="236"/>
        <v>0</v>
      </c>
      <c r="AR200" s="247">
        <f t="shared" si="236"/>
        <v>0</v>
      </c>
      <c r="AS200" s="247">
        <f t="shared" si="236"/>
        <v>0</v>
      </c>
      <c r="AT200" s="247">
        <f t="shared" si="236"/>
        <v>0</v>
      </c>
      <c r="AU200" s="247">
        <f t="shared" si="236"/>
        <v>0</v>
      </c>
      <c r="AV200" s="247">
        <f t="shared" si="236"/>
        <v>0</v>
      </c>
      <c r="AW200" s="247">
        <f t="shared" si="236"/>
        <v>0</v>
      </c>
      <c r="AX200" s="247">
        <f t="shared" si="236"/>
        <v>0</v>
      </c>
      <c r="AY200" s="247">
        <f t="shared" si="236"/>
        <v>0</v>
      </c>
      <c r="AZ200" s="247">
        <f t="shared" si="236"/>
        <v>0</v>
      </c>
      <c r="BA200" s="247">
        <f t="shared" si="236"/>
        <v>0</v>
      </c>
      <c r="BB200" s="247">
        <f t="shared" si="236"/>
        <v>0</v>
      </c>
      <c r="BC200" s="247">
        <f t="shared" si="236"/>
        <v>0</v>
      </c>
      <c r="BD200" s="247">
        <f t="shared" si="236"/>
        <v>0</v>
      </c>
      <c r="BE200" s="247">
        <f t="shared" si="236"/>
        <v>0</v>
      </c>
      <c r="BF200" s="247">
        <f t="shared" si="236"/>
        <v>0</v>
      </c>
      <c r="BG200" s="247">
        <f t="shared" si="236"/>
        <v>0</v>
      </c>
      <c r="BH200" s="247">
        <f t="shared" si="236"/>
        <v>0</v>
      </c>
      <c r="BI200" s="247">
        <f t="shared" si="236"/>
        <v>0</v>
      </c>
      <c r="BJ200" s="247">
        <f t="shared" si="236"/>
        <v>0</v>
      </c>
      <c r="BK200" s="247">
        <f t="shared" si="236"/>
        <v>0</v>
      </c>
      <c r="BL200" s="247">
        <f t="shared" si="236"/>
        <v>0</v>
      </c>
      <c r="BM200" s="247">
        <f t="shared" si="236"/>
        <v>0</v>
      </c>
      <c r="BN200" s="247">
        <f t="shared" si="236"/>
        <v>0</v>
      </c>
      <c r="BO200" s="247">
        <f t="shared" si="236"/>
        <v>0</v>
      </c>
      <c r="BP200" s="247">
        <f t="shared" si="236"/>
        <v>0</v>
      </c>
      <c r="BQ200" s="247">
        <f t="shared" si="236"/>
        <v>0</v>
      </c>
      <c r="BR200" s="247">
        <f t="shared" si="236"/>
        <v>0</v>
      </c>
      <c r="BS200" s="247">
        <f t="shared" si="236"/>
        <v>0</v>
      </c>
      <c r="BT200" s="247">
        <f t="shared" si="236"/>
        <v>0</v>
      </c>
      <c r="BU200" s="247">
        <f t="shared" si="236"/>
        <v>0</v>
      </c>
      <c r="BV200" s="247">
        <f t="shared" si="236"/>
        <v>0</v>
      </c>
      <c r="BW200" s="247">
        <f t="shared" ref="BW200:CA200" si="237" xml:space="preserve"> BW198 * BW199</f>
        <v>0</v>
      </c>
      <c r="BX200" s="247">
        <f t="shared" si="237"/>
        <v>0</v>
      </c>
      <c r="BY200" s="247">
        <f t="shared" si="237"/>
        <v>0</v>
      </c>
      <c r="BZ200" s="247">
        <f t="shared" si="237"/>
        <v>0</v>
      </c>
      <c r="CA200" s="247">
        <f t="shared" si="237"/>
        <v>0</v>
      </c>
    </row>
    <row r="201" spans="1:79">
      <c r="E201" s="4" t="s">
        <v>691</v>
      </c>
      <c r="F201" s="9">
        <f xml:space="preserve"> SUM( J200:CA200 )</f>
        <v>279.03049370620158</v>
      </c>
      <c r="G201" s="4" t="s">
        <v>560</v>
      </c>
    </row>
    <row r="203" spans="1:79">
      <c r="E203" s="267" t="str">
        <f xml:space="preserve"> E$201</f>
        <v>PV of Capital cost - real</v>
      </c>
      <c r="F203" s="267">
        <f xml:space="preserve"> F$201</f>
        <v>279.03049370620158</v>
      </c>
      <c r="G203" s="267" t="str">
        <f xml:space="preserve"> G$201</f>
        <v>£ MM</v>
      </c>
      <c r="H203" s="267"/>
      <c r="I203" s="267"/>
      <c r="J203" s="267"/>
      <c r="K203" s="267"/>
      <c r="L203" s="267"/>
      <c r="M203" s="267"/>
      <c r="N203" s="267"/>
      <c r="O203" s="267"/>
      <c r="P203" s="267"/>
      <c r="Q203" s="267"/>
      <c r="R203" s="267"/>
      <c r="S203" s="267"/>
      <c r="T203" s="267"/>
      <c r="U203" s="267"/>
      <c r="V203" s="267"/>
      <c r="W203" s="267"/>
      <c r="X203" s="267"/>
      <c r="Y203" s="267"/>
      <c r="Z203" s="267"/>
      <c r="AA203" s="267"/>
      <c r="AB203" s="267"/>
      <c r="AC203" s="267"/>
      <c r="AD203" s="267"/>
      <c r="AE203" s="267"/>
      <c r="AF203" s="267"/>
      <c r="AG203" s="267"/>
      <c r="AH203" s="267"/>
      <c r="AI203" s="267"/>
      <c r="AJ203" s="267"/>
      <c r="AK203" s="267"/>
      <c r="AL203" s="267"/>
      <c r="AM203" s="267"/>
      <c r="AN203" s="267"/>
      <c r="AO203" s="267"/>
      <c r="AP203" s="267"/>
      <c r="AQ203" s="267"/>
      <c r="AR203" s="267"/>
      <c r="AS203" s="267"/>
      <c r="AT203" s="267"/>
      <c r="AU203" s="267"/>
      <c r="AV203" s="267"/>
      <c r="AW203" s="267"/>
      <c r="AX203" s="267"/>
      <c r="AY203" s="267"/>
      <c r="AZ203" s="267"/>
      <c r="BA203" s="267"/>
      <c r="BB203" s="267"/>
      <c r="BC203" s="267"/>
      <c r="BD203" s="267"/>
      <c r="BE203" s="267"/>
      <c r="BF203" s="267"/>
      <c r="BG203" s="267"/>
      <c r="BH203" s="267"/>
      <c r="BI203" s="267"/>
      <c r="BJ203" s="267"/>
      <c r="BK203" s="267"/>
      <c r="BL203" s="267"/>
      <c r="BM203" s="267"/>
      <c r="BN203" s="267"/>
      <c r="BO203" s="267"/>
      <c r="BP203" s="267"/>
      <c r="BQ203" s="267"/>
      <c r="BR203" s="267"/>
      <c r="BS203" s="267"/>
      <c r="BT203" s="267"/>
      <c r="BU203" s="267"/>
      <c r="BV203" s="267"/>
      <c r="BW203" s="267"/>
      <c r="BX203" s="267"/>
      <c r="BY203" s="267"/>
      <c r="BZ203" s="267"/>
      <c r="CA203" s="267"/>
    </row>
    <row r="204" spans="1:79" s="235" customFormat="1">
      <c r="A204" s="232"/>
      <c r="B204" s="233"/>
      <c r="C204" s="234"/>
      <c r="E204" s="250" t="str">
        <f xml:space="preserve"> E$115</f>
        <v>PV of export amount</v>
      </c>
      <c r="F204" s="247">
        <f t="shared" ref="F204:G204" si="238" xml:space="preserve"> F$115</f>
        <v>12665956.624112161</v>
      </c>
      <c r="G204" s="250" t="str">
        <f t="shared" si="238"/>
        <v>MWh</v>
      </c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S204" s="250"/>
      <c r="T204" s="250"/>
      <c r="U204" s="250"/>
      <c r="V204" s="250"/>
      <c r="W204" s="250"/>
      <c r="X204" s="250"/>
      <c r="Y204" s="250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0"/>
      <c r="AK204" s="250"/>
      <c r="AL204" s="250"/>
      <c r="AM204" s="250"/>
      <c r="AN204" s="250"/>
      <c r="AO204" s="250"/>
      <c r="AP204" s="250"/>
      <c r="AQ204" s="250"/>
      <c r="AR204" s="250"/>
      <c r="AS204" s="250"/>
      <c r="AT204" s="250"/>
      <c r="AU204" s="250"/>
      <c r="AV204" s="250"/>
      <c r="AW204" s="250"/>
      <c r="AX204" s="250"/>
      <c r="AY204" s="250"/>
      <c r="AZ204" s="250"/>
      <c r="BA204" s="250"/>
      <c r="BB204" s="250"/>
      <c r="BC204" s="250"/>
      <c r="BD204" s="250"/>
      <c r="BE204" s="250"/>
      <c r="BF204" s="250"/>
      <c r="BG204" s="250"/>
      <c r="BH204" s="250"/>
      <c r="BI204" s="250"/>
      <c r="BJ204" s="250"/>
      <c r="BK204" s="250"/>
      <c r="BL204" s="250"/>
      <c r="BM204" s="250"/>
      <c r="BN204" s="250"/>
      <c r="BO204" s="250"/>
      <c r="BP204" s="250"/>
      <c r="BQ204" s="250"/>
      <c r="BR204" s="250"/>
      <c r="BS204" s="250"/>
      <c r="BT204" s="250"/>
      <c r="BU204" s="250"/>
      <c r="BV204" s="250"/>
      <c r="BW204" s="250"/>
      <c r="BX204" s="250"/>
      <c r="BY204" s="250"/>
      <c r="BZ204" s="250"/>
      <c r="CA204" s="250"/>
    </row>
    <row r="205" spans="1:79" s="224" customFormat="1">
      <c r="A205" s="190"/>
      <c r="B205" s="175"/>
      <c r="C205" s="191"/>
      <c r="E205" s="224" t="s">
        <v>571</v>
      </c>
      <c r="F205" s="232">
        <f xml:space="preserve"> F203 * 10 ^6 / F204</f>
        <v>22.029958098467798</v>
      </c>
      <c r="G205" s="224" t="s">
        <v>585</v>
      </c>
    </row>
    <row r="207" spans="1:79">
      <c r="B207" s="1" t="s">
        <v>586</v>
      </c>
    </row>
    <row r="208" spans="1:79" s="46" customFormat="1">
      <c r="A208" s="1"/>
      <c r="B208" s="1"/>
      <c r="C208" s="51"/>
      <c r="D208" s="123"/>
      <c r="E208" s="567" t="str">
        <f xml:space="preserve"> OpCost!E$154</f>
        <v>Carbon cost POS</v>
      </c>
      <c r="F208" s="567">
        <f xml:space="preserve"> OpCost!F$154</f>
        <v>0</v>
      </c>
      <c r="G208" s="567" t="str">
        <f xml:space="preserve"> OpCost!G$154</f>
        <v>£ MM</v>
      </c>
      <c r="H208" s="567">
        <f xml:space="preserve"> OpCost!H$154</f>
        <v>36.656669069935127</v>
      </c>
      <c r="I208" s="567">
        <f xml:space="preserve"> OpCost!I$154</f>
        <v>0</v>
      </c>
      <c r="J208" s="567">
        <f xml:space="preserve"> OpCost!J$154</f>
        <v>0</v>
      </c>
      <c r="K208" s="567">
        <f xml:space="preserve"> OpCost!K$154</f>
        <v>0</v>
      </c>
      <c r="L208" s="567">
        <f xml:space="preserve"> OpCost!L$154</f>
        <v>0</v>
      </c>
      <c r="M208" s="567">
        <f xml:space="preserve"> OpCost!M$154</f>
        <v>0</v>
      </c>
      <c r="N208" s="567">
        <f xml:space="preserve"> OpCost!N$154</f>
        <v>0</v>
      </c>
      <c r="O208" s="567">
        <f xml:space="preserve"> OpCost!O$154</f>
        <v>0</v>
      </c>
      <c r="P208" s="567">
        <f xml:space="preserve"> OpCost!P$154</f>
        <v>0</v>
      </c>
      <c r="Q208" s="567">
        <f xml:space="preserve"> OpCost!Q$154</f>
        <v>0</v>
      </c>
      <c r="R208" s="567">
        <f xml:space="preserve"> OpCost!R$154</f>
        <v>1.8315789473684219</v>
      </c>
      <c r="S208" s="567">
        <f xml:space="preserve"> OpCost!S$154</f>
        <v>1.8315789473684219</v>
      </c>
      <c r="T208" s="567">
        <f xml:space="preserve"> OpCost!T$154</f>
        <v>1.8365969718817614</v>
      </c>
      <c r="U208" s="567">
        <f xml:space="preserve"> OpCost!U$154</f>
        <v>1.8315789473684219</v>
      </c>
      <c r="V208" s="567">
        <f xml:space="preserve"> OpCost!V$154</f>
        <v>1.8315789473684219</v>
      </c>
      <c r="W208" s="567">
        <f xml:space="preserve"> OpCost!W$154</f>
        <v>1.8315789473684219</v>
      </c>
      <c r="X208" s="567">
        <f xml:space="preserve"> OpCost!X$154</f>
        <v>1.8365969718817614</v>
      </c>
      <c r="Y208" s="567">
        <f xml:space="preserve"> OpCost!Y$154</f>
        <v>1.8315789473684219</v>
      </c>
      <c r="Z208" s="567">
        <f xml:space="preserve"> OpCost!Z$154</f>
        <v>1.8315789473684219</v>
      </c>
      <c r="AA208" s="567">
        <f xml:space="preserve"> OpCost!AA$154</f>
        <v>1.8315789473684219</v>
      </c>
      <c r="AB208" s="567">
        <f xml:space="preserve"> OpCost!AB$154</f>
        <v>1.8365969718817614</v>
      </c>
      <c r="AC208" s="567">
        <f xml:space="preserve"> OpCost!AC$154</f>
        <v>1.8315789473684219</v>
      </c>
      <c r="AD208" s="567">
        <f xml:space="preserve"> OpCost!AD$154</f>
        <v>1.8315789473684219</v>
      </c>
      <c r="AE208" s="567">
        <f xml:space="preserve"> OpCost!AE$154</f>
        <v>1.8315789473684219</v>
      </c>
      <c r="AF208" s="567">
        <f xml:space="preserve"> OpCost!AF$154</f>
        <v>1.8365969718817614</v>
      </c>
      <c r="AG208" s="567">
        <f xml:space="preserve"> OpCost!AG$154</f>
        <v>1.8315789473684219</v>
      </c>
      <c r="AH208" s="567">
        <f xml:space="preserve"> OpCost!AH$154</f>
        <v>1.8315789473684219</v>
      </c>
      <c r="AI208" s="567">
        <f xml:space="preserve"> OpCost!AI$154</f>
        <v>1.8315789473684219</v>
      </c>
      <c r="AJ208" s="567">
        <f xml:space="preserve"> OpCost!AJ$154</f>
        <v>1.8365969718817614</v>
      </c>
      <c r="AK208" s="567">
        <f xml:space="preserve"> OpCost!AK$154</f>
        <v>1.8315789473684219</v>
      </c>
      <c r="AL208" s="567">
        <f xml:space="preserve"> OpCost!AL$154</f>
        <v>0</v>
      </c>
      <c r="AM208" s="567">
        <f xml:space="preserve"> OpCost!AM$154</f>
        <v>0</v>
      </c>
      <c r="AN208" s="567">
        <f xml:space="preserve"> OpCost!AN$154</f>
        <v>0</v>
      </c>
      <c r="AO208" s="567">
        <f xml:space="preserve"> OpCost!AO$154</f>
        <v>0</v>
      </c>
      <c r="AP208" s="567">
        <f xml:space="preserve"> OpCost!AP$154</f>
        <v>0</v>
      </c>
      <c r="AQ208" s="567">
        <f xml:space="preserve"> OpCost!AQ$154</f>
        <v>0</v>
      </c>
      <c r="AR208" s="567">
        <f xml:space="preserve"> OpCost!AR$154</f>
        <v>0</v>
      </c>
      <c r="AS208" s="567">
        <f xml:space="preserve"> OpCost!AS$154</f>
        <v>0</v>
      </c>
      <c r="AT208" s="567">
        <f xml:space="preserve"> OpCost!AT$154</f>
        <v>0</v>
      </c>
      <c r="AU208" s="567">
        <f xml:space="preserve"> OpCost!AU$154</f>
        <v>0</v>
      </c>
      <c r="AV208" s="567">
        <f xml:space="preserve"> OpCost!AV$154</f>
        <v>0</v>
      </c>
      <c r="AW208" s="567">
        <f xml:space="preserve"> OpCost!AW$154</f>
        <v>0</v>
      </c>
      <c r="AX208" s="567">
        <f xml:space="preserve"> OpCost!AX$154</f>
        <v>0</v>
      </c>
      <c r="AY208" s="567">
        <f xml:space="preserve"> OpCost!AY$154</f>
        <v>0</v>
      </c>
      <c r="AZ208" s="567">
        <f xml:space="preserve"> OpCost!AZ$154</f>
        <v>0</v>
      </c>
      <c r="BA208" s="567">
        <f xml:space="preserve"> OpCost!BA$154</f>
        <v>0</v>
      </c>
      <c r="BB208" s="567">
        <f xml:space="preserve"> OpCost!BB$154</f>
        <v>0</v>
      </c>
      <c r="BC208" s="567">
        <f xml:space="preserve"> OpCost!BC$154</f>
        <v>0</v>
      </c>
      <c r="BD208" s="567">
        <f xml:space="preserve"> OpCost!BD$154</f>
        <v>0</v>
      </c>
      <c r="BE208" s="567">
        <f xml:space="preserve"> OpCost!BE$154</f>
        <v>0</v>
      </c>
      <c r="BF208" s="567">
        <f xml:space="preserve"> OpCost!BF$154</f>
        <v>0</v>
      </c>
      <c r="BG208" s="567">
        <f xml:space="preserve"> OpCost!BG$154</f>
        <v>0</v>
      </c>
      <c r="BH208" s="567">
        <f xml:space="preserve"> OpCost!BH$154</f>
        <v>0</v>
      </c>
      <c r="BI208" s="567">
        <f xml:space="preserve"> OpCost!BI$154</f>
        <v>0</v>
      </c>
      <c r="BJ208" s="567">
        <f xml:space="preserve"> OpCost!BJ$154</f>
        <v>0</v>
      </c>
      <c r="BK208" s="567">
        <f xml:space="preserve"> OpCost!BK$154</f>
        <v>0</v>
      </c>
      <c r="BL208" s="567">
        <f xml:space="preserve"> OpCost!BL$154</f>
        <v>0</v>
      </c>
      <c r="BM208" s="567">
        <f xml:space="preserve"> OpCost!BM$154</f>
        <v>0</v>
      </c>
      <c r="BN208" s="567">
        <f xml:space="preserve"> OpCost!BN$154</f>
        <v>0</v>
      </c>
      <c r="BO208" s="567">
        <f xml:space="preserve"> OpCost!BO$154</f>
        <v>0</v>
      </c>
      <c r="BP208" s="567">
        <f xml:space="preserve"> OpCost!BP$154</f>
        <v>0</v>
      </c>
      <c r="BQ208" s="567">
        <f xml:space="preserve"> OpCost!BQ$154</f>
        <v>0</v>
      </c>
      <c r="BR208" s="567">
        <f xml:space="preserve"> OpCost!BR$154</f>
        <v>0</v>
      </c>
      <c r="BS208" s="567">
        <f xml:space="preserve"> OpCost!BS$154</f>
        <v>0</v>
      </c>
      <c r="BT208" s="567">
        <f xml:space="preserve"> OpCost!BT$154</f>
        <v>0</v>
      </c>
      <c r="BU208" s="567">
        <f xml:space="preserve"> OpCost!BU$154</f>
        <v>0</v>
      </c>
      <c r="BV208" s="567">
        <f xml:space="preserve"> OpCost!BV$154</f>
        <v>0</v>
      </c>
      <c r="BW208" s="567">
        <f xml:space="preserve"> OpCost!BW$154</f>
        <v>0</v>
      </c>
      <c r="BX208" s="567">
        <f xml:space="preserve"> OpCost!BX$154</f>
        <v>0</v>
      </c>
      <c r="BY208" s="567">
        <f xml:space="preserve"> OpCost!BY$154</f>
        <v>0</v>
      </c>
      <c r="BZ208" s="567">
        <f xml:space="preserve"> OpCost!BZ$154</f>
        <v>0</v>
      </c>
      <c r="CA208" s="567">
        <f xml:space="preserve"> OpCost!CA$154</f>
        <v>0</v>
      </c>
    </row>
    <row r="209" spans="1:79" s="176" customFormat="1">
      <c r="A209" s="341"/>
      <c r="B209" s="341"/>
      <c r="C209" s="342"/>
      <c r="E209" s="343" t="str">
        <f xml:space="preserve"> Esc!E$26</f>
        <v>Indexation factor - opcost</v>
      </c>
      <c r="F209" s="343">
        <f xml:space="preserve"> Esc!F$26</f>
        <v>0</v>
      </c>
      <c r="G209" s="343" t="str">
        <f xml:space="preserve"> Esc!G$26</f>
        <v>factor</v>
      </c>
      <c r="H209" s="343">
        <f xml:space="preserve"> Esc!H$26</f>
        <v>0</v>
      </c>
      <c r="I209" s="343">
        <f xml:space="preserve"> Esc!I$26</f>
        <v>0</v>
      </c>
      <c r="J209" s="343">
        <f xml:space="preserve"> Esc!J$26</f>
        <v>1</v>
      </c>
      <c r="K209" s="343">
        <f xml:space="preserve"> Esc!K$26</f>
        <v>1</v>
      </c>
      <c r="L209" s="343">
        <f xml:space="preserve"> Esc!L$26</f>
        <v>1</v>
      </c>
      <c r="M209" s="343">
        <f xml:space="preserve"> Esc!M$26</f>
        <v>1</v>
      </c>
      <c r="N209" s="343">
        <f xml:space="preserve"> Esc!N$26</f>
        <v>1</v>
      </c>
      <c r="O209" s="343">
        <f xml:space="preserve"> Esc!O$26</f>
        <v>1</v>
      </c>
      <c r="P209" s="343">
        <f xml:space="preserve"> Esc!P$26</f>
        <v>1</v>
      </c>
      <c r="Q209" s="343">
        <f xml:space="preserve"> Esc!Q$26</f>
        <v>1</v>
      </c>
      <c r="R209" s="343">
        <f xml:space="preserve"> Esc!R$26</f>
        <v>1</v>
      </c>
      <c r="S209" s="343">
        <f xml:space="preserve"> Esc!S$26</f>
        <v>1</v>
      </c>
      <c r="T209" s="343">
        <f xml:space="preserve"> Esc!T$26</f>
        <v>1</v>
      </c>
      <c r="U209" s="343">
        <f xml:space="preserve"> Esc!U$26</f>
        <v>1</v>
      </c>
      <c r="V209" s="343">
        <f xml:space="preserve"> Esc!V$26</f>
        <v>1</v>
      </c>
      <c r="W209" s="343">
        <f xml:space="preserve"> Esc!W$26</f>
        <v>1</v>
      </c>
      <c r="X209" s="343">
        <f xml:space="preserve"> Esc!X$26</f>
        <v>1</v>
      </c>
      <c r="Y209" s="343">
        <f xml:space="preserve"> Esc!Y$26</f>
        <v>1</v>
      </c>
      <c r="Z209" s="343">
        <f xml:space="preserve"> Esc!Z$26</f>
        <v>1</v>
      </c>
      <c r="AA209" s="343">
        <f xml:space="preserve"> Esc!AA$26</f>
        <v>1</v>
      </c>
      <c r="AB209" s="343">
        <f xml:space="preserve"> Esc!AB$26</f>
        <v>1</v>
      </c>
      <c r="AC209" s="343">
        <f xml:space="preserve"> Esc!AC$26</f>
        <v>1</v>
      </c>
      <c r="AD209" s="343">
        <f xml:space="preserve"> Esc!AD$26</f>
        <v>1</v>
      </c>
      <c r="AE209" s="343">
        <f xml:space="preserve"> Esc!AE$26</f>
        <v>1</v>
      </c>
      <c r="AF209" s="343">
        <f xml:space="preserve"> Esc!AF$26</f>
        <v>1</v>
      </c>
      <c r="AG209" s="343">
        <f xml:space="preserve"> Esc!AG$26</f>
        <v>1</v>
      </c>
      <c r="AH209" s="343">
        <f xml:space="preserve"> Esc!AH$26</f>
        <v>1</v>
      </c>
      <c r="AI209" s="343">
        <f xml:space="preserve"> Esc!AI$26</f>
        <v>1</v>
      </c>
      <c r="AJ209" s="343">
        <f xml:space="preserve"> Esc!AJ$26</f>
        <v>1</v>
      </c>
      <c r="AK209" s="343">
        <f xml:space="preserve"> Esc!AK$26</f>
        <v>1</v>
      </c>
      <c r="AL209" s="343">
        <f xml:space="preserve"> Esc!AL$26</f>
        <v>1</v>
      </c>
      <c r="AM209" s="343">
        <f xml:space="preserve"> Esc!AM$26</f>
        <v>1</v>
      </c>
      <c r="AN209" s="343">
        <f xml:space="preserve"> Esc!AN$26</f>
        <v>1</v>
      </c>
      <c r="AO209" s="343">
        <f xml:space="preserve"> Esc!AO$26</f>
        <v>1</v>
      </c>
      <c r="AP209" s="343">
        <f xml:space="preserve"> Esc!AP$26</f>
        <v>1</v>
      </c>
      <c r="AQ209" s="343">
        <f xml:space="preserve"> Esc!AQ$26</f>
        <v>1</v>
      </c>
      <c r="AR209" s="343">
        <f xml:space="preserve"> Esc!AR$26</f>
        <v>1</v>
      </c>
      <c r="AS209" s="343">
        <f xml:space="preserve"> Esc!AS$26</f>
        <v>1</v>
      </c>
      <c r="AT209" s="343">
        <f xml:space="preserve"> Esc!AT$26</f>
        <v>1</v>
      </c>
      <c r="AU209" s="343">
        <f xml:space="preserve"> Esc!AU$26</f>
        <v>1</v>
      </c>
      <c r="AV209" s="343">
        <f xml:space="preserve"> Esc!AV$26</f>
        <v>1</v>
      </c>
      <c r="AW209" s="343">
        <f xml:space="preserve"> Esc!AW$26</f>
        <v>1</v>
      </c>
      <c r="AX209" s="343">
        <f xml:space="preserve"> Esc!AX$26</f>
        <v>1</v>
      </c>
      <c r="AY209" s="343">
        <f xml:space="preserve"> Esc!AY$26</f>
        <v>1</v>
      </c>
      <c r="AZ209" s="343">
        <f xml:space="preserve"> Esc!AZ$26</f>
        <v>1</v>
      </c>
      <c r="BA209" s="343">
        <f xml:space="preserve"> Esc!BA$26</f>
        <v>1</v>
      </c>
      <c r="BB209" s="343">
        <f xml:space="preserve"> Esc!BB$26</f>
        <v>1</v>
      </c>
      <c r="BC209" s="343">
        <f xml:space="preserve"> Esc!BC$26</f>
        <v>1</v>
      </c>
      <c r="BD209" s="343">
        <f xml:space="preserve"> Esc!BD$26</f>
        <v>1</v>
      </c>
      <c r="BE209" s="343">
        <f xml:space="preserve"> Esc!BE$26</f>
        <v>1</v>
      </c>
      <c r="BF209" s="343">
        <f xml:space="preserve"> Esc!BF$26</f>
        <v>1</v>
      </c>
      <c r="BG209" s="343">
        <f xml:space="preserve"> Esc!BG$26</f>
        <v>1</v>
      </c>
      <c r="BH209" s="343">
        <f xml:space="preserve"> Esc!BH$26</f>
        <v>1</v>
      </c>
      <c r="BI209" s="343">
        <f xml:space="preserve"> Esc!BI$26</f>
        <v>1</v>
      </c>
      <c r="BJ209" s="343">
        <f xml:space="preserve"> Esc!BJ$26</f>
        <v>1</v>
      </c>
      <c r="BK209" s="343">
        <f xml:space="preserve"> Esc!BK$26</f>
        <v>1</v>
      </c>
      <c r="BL209" s="343">
        <f xml:space="preserve"> Esc!BL$26</f>
        <v>1</v>
      </c>
      <c r="BM209" s="343">
        <f xml:space="preserve"> Esc!BM$26</f>
        <v>1</v>
      </c>
      <c r="BN209" s="343">
        <f xml:space="preserve"> Esc!BN$26</f>
        <v>1</v>
      </c>
      <c r="BO209" s="343">
        <f xml:space="preserve"> Esc!BO$26</f>
        <v>1</v>
      </c>
      <c r="BP209" s="343">
        <f xml:space="preserve"> Esc!BP$26</f>
        <v>1</v>
      </c>
      <c r="BQ209" s="343">
        <f xml:space="preserve"> Esc!BQ$26</f>
        <v>1</v>
      </c>
      <c r="BR209" s="343">
        <f xml:space="preserve"> Esc!BR$26</f>
        <v>1</v>
      </c>
      <c r="BS209" s="343">
        <f xml:space="preserve"> Esc!BS$26</f>
        <v>1</v>
      </c>
      <c r="BT209" s="343">
        <f xml:space="preserve"> Esc!BT$26</f>
        <v>1</v>
      </c>
      <c r="BU209" s="343">
        <f xml:space="preserve"> Esc!BU$26</f>
        <v>1</v>
      </c>
      <c r="BV209" s="343">
        <f xml:space="preserve"> Esc!BV$26</f>
        <v>1</v>
      </c>
      <c r="BW209" s="343">
        <f xml:space="preserve"> Esc!BW$26</f>
        <v>1</v>
      </c>
      <c r="BX209" s="343">
        <f xml:space="preserve"> Esc!BX$26</f>
        <v>1</v>
      </c>
      <c r="BY209" s="343">
        <f xml:space="preserve"> Esc!BY$26</f>
        <v>1</v>
      </c>
      <c r="BZ209" s="343">
        <f xml:space="preserve"> Esc!BZ$26</f>
        <v>1</v>
      </c>
      <c r="CA209" s="343">
        <f xml:space="preserve"> Esc!CA$26</f>
        <v>1</v>
      </c>
    </row>
    <row r="210" spans="1:79" s="223" customFormat="1">
      <c r="A210" s="175"/>
      <c r="B210" s="175"/>
      <c r="C210" s="191"/>
      <c r="E210" s="281" t="s">
        <v>605</v>
      </c>
      <c r="F210" s="281"/>
      <c r="G210" s="281" t="s">
        <v>560</v>
      </c>
      <c r="H210" s="223">
        <f xml:space="preserve"> SUM(J210:CA210)</f>
        <v>36.656669069935127</v>
      </c>
      <c r="J210" s="223">
        <f xml:space="preserve"> IF(J209 &gt; 0, J208 / J209, 0)</f>
        <v>0</v>
      </c>
      <c r="K210" s="223">
        <f t="shared" ref="K210:BV210" si="239" xml:space="preserve"> IF(K209 &gt; 0, K208 / K209, 0)</f>
        <v>0</v>
      </c>
      <c r="L210" s="223">
        <f t="shared" si="239"/>
        <v>0</v>
      </c>
      <c r="M210" s="223">
        <f t="shared" si="239"/>
        <v>0</v>
      </c>
      <c r="N210" s="223">
        <f t="shared" si="239"/>
        <v>0</v>
      </c>
      <c r="O210" s="223">
        <f t="shared" si="239"/>
        <v>0</v>
      </c>
      <c r="P210" s="223">
        <f t="shared" si="239"/>
        <v>0</v>
      </c>
      <c r="Q210" s="223">
        <f t="shared" si="239"/>
        <v>0</v>
      </c>
      <c r="R210" s="223">
        <f t="shared" si="239"/>
        <v>1.8315789473684219</v>
      </c>
      <c r="S210" s="223">
        <f t="shared" si="239"/>
        <v>1.8315789473684219</v>
      </c>
      <c r="T210" s="223">
        <f t="shared" si="239"/>
        <v>1.8365969718817614</v>
      </c>
      <c r="U210" s="223">
        <f t="shared" si="239"/>
        <v>1.8315789473684219</v>
      </c>
      <c r="V210" s="223">
        <f t="shared" si="239"/>
        <v>1.8315789473684219</v>
      </c>
      <c r="W210" s="223">
        <f t="shared" si="239"/>
        <v>1.8315789473684219</v>
      </c>
      <c r="X210" s="223">
        <f t="shared" si="239"/>
        <v>1.8365969718817614</v>
      </c>
      <c r="Y210" s="223">
        <f t="shared" si="239"/>
        <v>1.8315789473684219</v>
      </c>
      <c r="Z210" s="223">
        <f t="shared" si="239"/>
        <v>1.8315789473684219</v>
      </c>
      <c r="AA210" s="223">
        <f t="shared" si="239"/>
        <v>1.8315789473684219</v>
      </c>
      <c r="AB210" s="223">
        <f t="shared" si="239"/>
        <v>1.8365969718817614</v>
      </c>
      <c r="AC210" s="223">
        <f t="shared" si="239"/>
        <v>1.8315789473684219</v>
      </c>
      <c r="AD210" s="223">
        <f t="shared" si="239"/>
        <v>1.8315789473684219</v>
      </c>
      <c r="AE210" s="223">
        <f t="shared" si="239"/>
        <v>1.8315789473684219</v>
      </c>
      <c r="AF210" s="223">
        <f t="shared" si="239"/>
        <v>1.8365969718817614</v>
      </c>
      <c r="AG210" s="223">
        <f t="shared" si="239"/>
        <v>1.8315789473684219</v>
      </c>
      <c r="AH210" s="223">
        <f t="shared" si="239"/>
        <v>1.8315789473684219</v>
      </c>
      <c r="AI210" s="223">
        <f t="shared" si="239"/>
        <v>1.8315789473684219</v>
      </c>
      <c r="AJ210" s="223">
        <f t="shared" si="239"/>
        <v>1.8365969718817614</v>
      </c>
      <c r="AK210" s="223">
        <f t="shared" si="239"/>
        <v>1.8315789473684219</v>
      </c>
      <c r="AL210" s="223">
        <f t="shared" si="239"/>
        <v>0</v>
      </c>
      <c r="AM210" s="223">
        <f t="shared" si="239"/>
        <v>0</v>
      </c>
      <c r="AN210" s="223">
        <f t="shared" si="239"/>
        <v>0</v>
      </c>
      <c r="AO210" s="223">
        <f t="shared" si="239"/>
        <v>0</v>
      </c>
      <c r="AP210" s="223">
        <f t="shared" si="239"/>
        <v>0</v>
      </c>
      <c r="AQ210" s="223">
        <f t="shared" si="239"/>
        <v>0</v>
      </c>
      <c r="AR210" s="223">
        <f t="shared" si="239"/>
        <v>0</v>
      </c>
      <c r="AS210" s="223">
        <f t="shared" si="239"/>
        <v>0</v>
      </c>
      <c r="AT210" s="223">
        <f t="shared" si="239"/>
        <v>0</v>
      </c>
      <c r="AU210" s="223">
        <f t="shared" si="239"/>
        <v>0</v>
      </c>
      <c r="AV210" s="223">
        <f t="shared" si="239"/>
        <v>0</v>
      </c>
      <c r="AW210" s="223">
        <f t="shared" si="239"/>
        <v>0</v>
      </c>
      <c r="AX210" s="223">
        <f t="shared" si="239"/>
        <v>0</v>
      </c>
      <c r="AY210" s="223">
        <f t="shared" si="239"/>
        <v>0</v>
      </c>
      <c r="AZ210" s="223">
        <f t="shared" si="239"/>
        <v>0</v>
      </c>
      <c r="BA210" s="223">
        <f t="shared" si="239"/>
        <v>0</v>
      </c>
      <c r="BB210" s="223">
        <f t="shared" si="239"/>
        <v>0</v>
      </c>
      <c r="BC210" s="223">
        <f t="shared" si="239"/>
        <v>0</v>
      </c>
      <c r="BD210" s="223">
        <f t="shared" si="239"/>
        <v>0</v>
      </c>
      <c r="BE210" s="223">
        <f t="shared" si="239"/>
        <v>0</v>
      </c>
      <c r="BF210" s="223">
        <f t="shared" si="239"/>
        <v>0</v>
      </c>
      <c r="BG210" s="223">
        <f t="shared" si="239"/>
        <v>0</v>
      </c>
      <c r="BH210" s="223">
        <f t="shared" si="239"/>
        <v>0</v>
      </c>
      <c r="BI210" s="223">
        <f t="shared" si="239"/>
        <v>0</v>
      </c>
      <c r="BJ210" s="223">
        <f t="shared" si="239"/>
        <v>0</v>
      </c>
      <c r="BK210" s="223">
        <f t="shared" si="239"/>
        <v>0</v>
      </c>
      <c r="BL210" s="223">
        <f t="shared" si="239"/>
        <v>0</v>
      </c>
      <c r="BM210" s="223">
        <f t="shared" si="239"/>
        <v>0</v>
      </c>
      <c r="BN210" s="223">
        <f t="shared" si="239"/>
        <v>0</v>
      </c>
      <c r="BO210" s="223">
        <f t="shared" si="239"/>
        <v>0</v>
      </c>
      <c r="BP210" s="223">
        <f t="shared" si="239"/>
        <v>0</v>
      </c>
      <c r="BQ210" s="223">
        <f t="shared" si="239"/>
        <v>0</v>
      </c>
      <c r="BR210" s="223">
        <f t="shared" si="239"/>
        <v>0</v>
      </c>
      <c r="BS210" s="223">
        <f t="shared" si="239"/>
        <v>0</v>
      </c>
      <c r="BT210" s="223">
        <f t="shared" si="239"/>
        <v>0</v>
      </c>
      <c r="BU210" s="223">
        <f t="shared" si="239"/>
        <v>0</v>
      </c>
      <c r="BV210" s="223">
        <f t="shared" si="239"/>
        <v>0</v>
      </c>
      <c r="BW210" s="223">
        <f t="shared" ref="BW210:CA210" si="240" xml:space="preserve"> IF(BW209 &gt; 0, BW208 / BW209, 0)</f>
        <v>0</v>
      </c>
      <c r="BX210" s="223">
        <f t="shared" si="240"/>
        <v>0</v>
      </c>
      <c r="BY210" s="223">
        <f t="shared" si="240"/>
        <v>0</v>
      </c>
      <c r="BZ210" s="223">
        <f t="shared" si="240"/>
        <v>0</v>
      </c>
      <c r="CA210" s="223">
        <f t="shared" si="240"/>
        <v>0</v>
      </c>
    </row>
    <row r="211" spans="1:79" s="224" customFormat="1">
      <c r="A211" s="190"/>
      <c r="B211" s="175"/>
      <c r="C211" s="191"/>
      <c r="E211" s="224" t="str">
        <f xml:space="preserve"> E210</f>
        <v>Carbon cost - real</v>
      </c>
      <c r="F211" s="224">
        <f xml:space="preserve"> SUM( J210:CA210 )</f>
        <v>36.656669069935127</v>
      </c>
      <c r="G211" s="224" t="s">
        <v>560</v>
      </c>
      <c r="J211" s="247"/>
      <c r="K211" s="247"/>
      <c r="L211" s="247"/>
      <c r="M211" s="247"/>
      <c r="N211" s="247"/>
      <c r="O211" s="247"/>
      <c r="P211" s="247"/>
      <c r="Q211" s="247"/>
      <c r="R211" s="247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247"/>
      <c r="BD211" s="247"/>
      <c r="BE211" s="247"/>
      <c r="BF211" s="247"/>
      <c r="BG211" s="247"/>
      <c r="BH211" s="247"/>
      <c r="BI211" s="247"/>
      <c r="BJ211" s="247"/>
      <c r="BK211" s="247"/>
      <c r="BL211" s="247"/>
      <c r="BM211" s="247"/>
      <c r="BN211" s="247"/>
      <c r="BO211" s="247"/>
      <c r="BP211" s="247"/>
      <c r="BQ211" s="247"/>
      <c r="BR211" s="247"/>
      <c r="BS211" s="247"/>
      <c r="BT211" s="247"/>
      <c r="BU211" s="247"/>
      <c r="BV211" s="247"/>
      <c r="BW211" s="247"/>
      <c r="BX211" s="247"/>
      <c r="BY211" s="247"/>
      <c r="BZ211" s="247"/>
      <c r="CA211" s="247"/>
    </row>
    <row r="212" spans="1:79" s="46" customFormat="1">
      <c r="A212" s="1"/>
      <c r="B212" s="1"/>
      <c r="C212" s="51"/>
      <c r="D212" s="123"/>
      <c r="E212" s="349"/>
      <c r="F212" s="349"/>
      <c r="G212" s="349"/>
      <c r="H212" s="349"/>
      <c r="I212" s="349"/>
      <c r="J212" s="349"/>
      <c r="K212" s="349"/>
      <c r="L212" s="349"/>
      <c r="M212" s="349"/>
      <c r="N212" s="349"/>
      <c r="O212" s="349"/>
      <c r="P212" s="349"/>
      <c r="Q212" s="349"/>
      <c r="R212" s="349"/>
      <c r="S212" s="349"/>
      <c r="T212" s="349"/>
      <c r="U212" s="349"/>
      <c r="V212" s="349"/>
      <c r="W212" s="349"/>
      <c r="X212" s="349"/>
      <c r="Y212" s="349"/>
      <c r="Z212" s="349"/>
      <c r="AA212" s="349"/>
      <c r="AB212" s="349"/>
      <c r="AC212" s="349"/>
      <c r="AD212" s="349"/>
      <c r="AE212" s="349"/>
      <c r="AF212" s="349"/>
      <c r="AG212" s="349"/>
      <c r="AH212" s="349"/>
      <c r="AI212" s="349"/>
      <c r="AJ212" s="349"/>
      <c r="AK212" s="349"/>
      <c r="AL212" s="349"/>
      <c r="AM212" s="349"/>
      <c r="AN212" s="349"/>
      <c r="AO212" s="349"/>
      <c r="AP212" s="349"/>
      <c r="AQ212" s="349"/>
      <c r="AR212" s="349"/>
      <c r="AS212" s="349"/>
      <c r="AT212" s="349"/>
      <c r="AU212" s="349"/>
      <c r="AV212" s="349"/>
      <c r="AW212" s="349"/>
      <c r="AX212" s="349"/>
      <c r="AY212" s="349"/>
      <c r="AZ212" s="349"/>
      <c r="BA212" s="349"/>
      <c r="BB212" s="349"/>
      <c r="BC212" s="349"/>
      <c r="BD212" s="349"/>
      <c r="BE212" s="349"/>
      <c r="BF212" s="349"/>
      <c r="BG212" s="349"/>
      <c r="BH212" s="349"/>
      <c r="BI212" s="349"/>
      <c r="BJ212" s="349"/>
      <c r="BK212" s="349"/>
      <c r="BL212" s="349"/>
      <c r="BM212" s="349"/>
      <c r="BN212" s="349"/>
      <c r="BO212" s="349"/>
      <c r="BP212" s="349"/>
      <c r="BQ212" s="349"/>
      <c r="BR212" s="349"/>
      <c r="BS212" s="349"/>
      <c r="BT212" s="349"/>
      <c r="BU212" s="349"/>
      <c r="BV212" s="349"/>
      <c r="BW212" s="349"/>
      <c r="BX212" s="349"/>
      <c r="BY212" s="349"/>
      <c r="BZ212" s="349"/>
      <c r="CA212" s="349"/>
    </row>
    <row r="213" spans="1:79" s="46" customFormat="1">
      <c r="A213" s="1"/>
      <c r="B213" s="1"/>
      <c r="C213" s="51"/>
      <c r="D213" s="123"/>
      <c r="E213" s="386" t="str">
        <f xml:space="preserve"> E$210</f>
        <v>Carbon cost - real</v>
      </c>
      <c r="F213" s="386">
        <f t="shared" ref="F213:BQ213" si="241" xml:space="preserve"> F$210</f>
        <v>0</v>
      </c>
      <c r="G213" s="386" t="str">
        <f t="shared" si="241"/>
        <v>£ MM</v>
      </c>
      <c r="H213" s="386">
        <f t="shared" si="241"/>
        <v>36.656669069935127</v>
      </c>
      <c r="I213" s="386">
        <f t="shared" si="241"/>
        <v>0</v>
      </c>
      <c r="J213" s="386">
        <f t="shared" si="241"/>
        <v>0</v>
      </c>
      <c r="K213" s="386">
        <f t="shared" si="241"/>
        <v>0</v>
      </c>
      <c r="L213" s="386">
        <f t="shared" si="241"/>
        <v>0</v>
      </c>
      <c r="M213" s="386">
        <f t="shared" si="241"/>
        <v>0</v>
      </c>
      <c r="N213" s="386">
        <f t="shared" si="241"/>
        <v>0</v>
      </c>
      <c r="O213" s="386">
        <f t="shared" si="241"/>
        <v>0</v>
      </c>
      <c r="P213" s="386">
        <f t="shared" si="241"/>
        <v>0</v>
      </c>
      <c r="Q213" s="386">
        <f t="shared" si="241"/>
        <v>0</v>
      </c>
      <c r="R213" s="386">
        <f t="shared" si="241"/>
        <v>1.8315789473684219</v>
      </c>
      <c r="S213" s="386">
        <f t="shared" si="241"/>
        <v>1.8315789473684219</v>
      </c>
      <c r="T213" s="386">
        <f t="shared" si="241"/>
        <v>1.8365969718817614</v>
      </c>
      <c r="U213" s="386">
        <f t="shared" si="241"/>
        <v>1.8315789473684219</v>
      </c>
      <c r="V213" s="386">
        <f t="shared" si="241"/>
        <v>1.8315789473684219</v>
      </c>
      <c r="W213" s="386">
        <f t="shared" si="241"/>
        <v>1.8315789473684219</v>
      </c>
      <c r="X213" s="386">
        <f t="shared" si="241"/>
        <v>1.8365969718817614</v>
      </c>
      <c r="Y213" s="386">
        <f t="shared" si="241"/>
        <v>1.8315789473684219</v>
      </c>
      <c r="Z213" s="386">
        <f t="shared" si="241"/>
        <v>1.8315789473684219</v>
      </c>
      <c r="AA213" s="386">
        <f t="shared" si="241"/>
        <v>1.8315789473684219</v>
      </c>
      <c r="AB213" s="386">
        <f t="shared" si="241"/>
        <v>1.8365969718817614</v>
      </c>
      <c r="AC213" s="386">
        <f t="shared" si="241"/>
        <v>1.8315789473684219</v>
      </c>
      <c r="AD213" s="386">
        <f t="shared" si="241"/>
        <v>1.8315789473684219</v>
      </c>
      <c r="AE213" s="386">
        <f t="shared" si="241"/>
        <v>1.8315789473684219</v>
      </c>
      <c r="AF213" s="386">
        <f t="shared" si="241"/>
        <v>1.8365969718817614</v>
      </c>
      <c r="AG213" s="386">
        <f t="shared" si="241"/>
        <v>1.8315789473684219</v>
      </c>
      <c r="AH213" s="386">
        <f t="shared" si="241"/>
        <v>1.8315789473684219</v>
      </c>
      <c r="AI213" s="386">
        <f t="shared" si="241"/>
        <v>1.8315789473684219</v>
      </c>
      <c r="AJ213" s="386">
        <f t="shared" si="241"/>
        <v>1.8365969718817614</v>
      </c>
      <c r="AK213" s="386">
        <f t="shared" si="241"/>
        <v>1.8315789473684219</v>
      </c>
      <c r="AL213" s="386">
        <f t="shared" si="241"/>
        <v>0</v>
      </c>
      <c r="AM213" s="386">
        <f t="shared" si="241"/>
        <v>0</v>
      </c>
      <c r="AN213" s="386">
        <f t="shared" si="241"/>
        <v>0</v>
      </c>
      <c r="AO213" s="386">
        <f t="shared" si="241"/>
        <v>0</v>
      </c>
      <c r="AP213" s="386">
        <f t="shared" si="241"/>
        <v>0</v>
      </c>
      <c r="AQ213" s="386">
        <f t="shared" si="241"/>
        <v>0</v>
      </c>
      <c r="AR213" s="386">
        <f t="shared" si="241"/>
        <v>0</v>
      </c>
      <c r="AS213" s="386">
        <f t="shared" si="241"/>
        <v>0</v>
      </c>
      <c r="AT213" s="386">
        <f t="shared" si="241"/>
        <v>0</v>
      </c>
      <c r="AU213" s="386">
        <f t="shared" si="241"/>
        <v>0</v>
      </c>
      <c r="AV213" s="386">
        <f t="shared" si="241"/>
        <v>0</v>
      </c>
      <c r="AW213" s="386">
        <f t="shared" si="241"/>
        <v>0</v>
      </c>
      <c r="AX213" s="386">
        <f t="shared" si="241"/>
        <v>0</v>
      </c>
      <c r="AY213" s="386">
        <f t="shared" si="241"/>
        <v>0</v>
      </c>
      <c r="AZ213" s="386">
        <f t="shared" si="241"/>
        <v>0</v>
      </c>
      <c r="BA213" s="386">
        <f t="shared" si="241"/>
        <v>0</v>
      </c>
      <c r="BB213" s="386">
        <f t="shared" si="241"/>
        <v>0</v>
      </c>
      <c r="BC213" s="386">
        <f t="shared" si="241"/>
        <v>0</v>
      </c>
      <c r="BD213" s="386">
        <f t="shared" si="241"/>
        <v>0</v>
      </c>
      <c r="BE213" s="386">
        <f t="shared" si="241"/>
        <v>0</v>
      </c>
      <c r="BF213" s="386">
        <f t="shared" si="241"/>
        <v>0</v>
      </c>
      <c r="BG213" s="386">
        <f t="shared" si="241"/>
        <v>0</v>
      </c>
      <c r="BH213" s="386">
        <f t="shared" si="241"/>
        <v>0</v>
      </c>
      <c r="BI213" s="386">
        <f t="shared" si="241"/>
        <v>0</v>
      </c>
      <c r="BJ213" s="386">
        <f t="shared" si="241"/>
        <v>0</v>
      </c>
      <c r="BK213" s="386">
        <f t="shared" si="241"/>
        <v>0</v>
      </c>
      <c r="BL213" s="386">
        <f t="shared" si="241"/>
        <v>0</v>
      </c>
      <c r="BM213" s="386">
        <f t="shared" si="241"/>
        <v>0</v>
      </c>
      <c r="BN213" s="386">
        <f t="shared" si="241"/>
        <v>0</v>
      </c>
      <c r="BO213" s="386">
        <f t="shared" si="241"/>
        <v>0</v>
      </c>
      <c r="BP213" s="386">
        <f t="shared" si="241"/>
        <v>0</v>
      </c>
      <c r="BQ213" s="386">
        <f t="shared" si="241"/>
        <v>0</v>
      </c>
      <c r="BR213" s="386">
        <f t="shared" ref="BR213:CA213" si="242" xml:space="preserve"> BR$210</f>
        <v>0</v>
      </c>
      <c r="BS213" s="386">
        <f t="shared" si="242"/>
        <v>0</v>
      </c>
      <c r="BT213" s="386">
        <f t="shared" si="242"/>
        <v>0</v>
      </c>
      <c r="BU213" s="386">
        <f t="shared" si="242"/>
        <v>0</v>
      </c>
      <c r="BV213" s="386">
        <f t="shared" si="242"/>
        <v>0</v>
      </c>
      <c r="BW213" s="386">
        <f t="shared" si="242"/>
        <v>0</v>
      </c>
      <c r="BX213" s="386">
        <f t="shared" si="242"/>
        <v>0</v>
      </c>
      <c r="BY213" s="386">
        <f t="shared" si="242"/>
        <v>0</v>
      </c>
      <c r="BZ213" s="386">
        <f t="shared" si="242"/>
        <v>0</v>
      </c>
      <c r="CA213" s="386">
        <f t="shared" si="242"/>
        <v>0</v>
      </c>
    </row>
    <row r="214" spans="1:79">
      <c r="E214" s="555" t="str">
        <f xml:space="preserve"> E$47</f>
        <v>PV discount factor</v>
      </c>
      <c r="F214" s="555">
        <f t="shared" ref="F214:BQ214" si="243" xml:space="preserve"> F$47</f>
        <v>0</v>
      </c>
      <c r="G214" s="555" t="str">
        <f t="shared" si="243"/>
        <v>factor</v>
      </c>
      <c r="H214" s="555">
        <f t="shared" si="243"/>
        <v>0</v>
      </c>
      <c r="I214" s="555">
        <f t="shared" si="243"/>
        <v>0</v>
      </c>
      <c r="J214" s="555">
        <f t="shared" si="243"/>
        <v>0.94589910949433997</v>
      </c>
      <c r="K214" s="555">
        <f t="shared" si="243"/>
        <v>0.85990828135849096</v>
      </c>
      <c r="L214" s="555">
        <f t="shared" si="243"/>
        <v>0.78153069833773192</v>
      </c>
      <c r="M214" s="555">
        <f t="shared" si="243"/>
        <v>0.7104824530343018</v>
      </c>
      <c r="N214" s="555">
        <f t="shared" si="243"/>
        <v>0.64589313912209245</v>
      </c>
      <c r="O214" s="555">
        <f t="shared" si="243"/>
        <v>0.58717558102008394</v>
      </c>
      <c r="P214" s="555">
        <f t="shared" si="243"/>
        <v>0.53365661411763832</v>
      </c>
      <c r="Q214" s="555">
        <f t="shared" si="243"/>
        <v>0.48514237647058034</v>
      </c>
      <c r="R214" s="555">
        <f t="shared" si="243"/>
        <v>0.44103852406416388</v>
      </c>
      <c r="S214" s="555">
        <f t="shared" si="243"/>
        <v>0.40094411278560355</v>
      </c>
      <c r="T214" s="555">
        <f t="shared" si="243"/>
        <v>0.36439948219210272</v>
      </c>
      <c r="U214" s="555">
        <f t="shared" si="243"/>
        <v>0.33127225653827519</v>
      </c>
      <c r="V214" s="555">
        <f t="shared" si="243"/>
        <v>0.30115659685297747</v>
      </c>
      <c r="W214" s="555">
        <f t="shared" si="243"/>
        <v>0.27377872441179762</v>
      </c>
      <c r="X214" s="555">
        <f t="shared" si="243"/>
        <v>0.24882476691762931</v>
      </c>
      <c r="Y214" s="555">
        <f t="shared" si="243"/>
        <v>0.22620433356148117</v>
      </c>
      <c r="Z214" s="555">
        <f t="shared" si="243"/>
        <v>0.20564030323771013</v>
      </c>
      <c r="AA214" s="555">
        <f t="shared" si="243"/>
        <v>0.18694573021610009</v>
      </c>
      <c r="AB214" s="555">
        <f t="shared" si="243"/>
        <v>0.16990629146660829</v>
      </c>
      <c r="AC214" s="555">
        <f t="shared" si="243"/>
        <v>0.15446026496964388</v>
      </c>
      <c r="AD214" s="555">
        <f t="shared" si="243"/>
        <v>0.14041842269967628</v>
      </c>
      <c r="AE214" s="555">
        <f t="shared" si="243"/>
        <v>0.12765311154516024</v>
      </c>
      <c r="AF214" s="555">
        <f t="shared" si="243"/>
        <v>0.1160179842125303</v>
      </c>
      <c r="AG214" s="555">
        <f t="shared" si="243"/>
        <v>0.10547089473866388</v>
      </c>
      <c r="AH214" s="555">
        <f t="shared" si="243"/>
        <v>9.588263158060352E-2</v>
      </c>
      <c r="AI214" s="555">
        <f t="shared" si="243"/>
        <v>8.7166028709639548E-2</v>
      </c>
      <c r="AJ214" s="555">
        <f t="shared" si="243"/>
        <v>7.9221155052897257E-2</v>
      </c>
      <c r="AK214" s="555">
        <f t="shared" si="243"/>
        <v>7.2019231866270239E-2</v>
      </c>
      <c r="AL214" s="555">
        <f t="shared" si="243"/>
        <v>6.5472028969336557E-2</v>
      </c>
      <c r="AM214" s="555">
        <f t="shared" si="243"/>
        <v>5.952002633576052E-2</v>
      </c>
      <c r="AN214" s="555">
        <f t="shared" si="243"/>
        <v>5.4094987518645075E-2</v>
      </c>
      <c r="AO214" s="555">
        <f t="shared" si="243"/>
        <v>4.9177261380586437E-2</v>
      </c>
      <c r="AP214" s="555">
        <f t="shared" si="243"/>
        <v>4.4706601255078568E-2</v>
      </c>
      <c r="AQ214" s="555">
        <f t="shared" si="243"/>
        <v>4.0642364777344155E-2</v>
      </c>
      <c r="AR214" s="555">
        <f t="shared" si="243"/>
        <v>3.6937957704459755E-2</v>
      </c>
      <c r="AS214" s="555">
        <f t="shared" si="243"/>
        <v>3.357996154950886E-2</v>
      </c>
      <c r="AT214" s="555">
        <f t="shared" si="243"/>
        <v>3.0527237772280783E-2</v>
      </c>
      <c r="AU214" s="555">
        <f t="shared" si="243"/>
        <v>2.7752034338437082E-2</v>
      </c>
      <c r="AV214" s="555">
        <f t="shared" si="243"/>
        <v>2.5222535062166016E-2</v>
      </c>
      <c r="AW214" s="555">
        <f t="shared" si="243"/>
        <v>2.2929577329241824E-2</v>
      </c>
      <c r="AX214" s="555">
        <f t="shared" si="243"/>
        <v>2.084507029931075E-2</v>
      </c>
      <c r="AY214" s="555">
        <f t="shared" si="243"/>
        <v>1.8950063908464321E-2</v>
      </c>
      <c r="AZ214" s="555">
        <f t="shared" si="243"/>
        <v>1.7222832947404232E-2</v>
      </c>
      <c r="BA214" s="555">
        <f t="shared" si="243"/>
        <v>1.5657120861276574E-2</v>
      </c>
      <c r="BB214" s="555">
        <f t="shared" si="243"/>
        <v>1.4233746237524159E-2</v>
      </c>
      <c r="BC214" s="555">
        <f t="shared" si="243"/>
        <v>1.2939769306840146E-2</v>
      </c>
      <c r="BD214" s="555">
        <f t="shared" si="243"/>
        <v>1.1760355333161344E-2</v>
      </c>
      <c r="BE214" s="555">
        <f t="shared" si="243"/>
        <v>1.0691232121055758E-2</v>
      </c>
      <c r="BF214" s="555">
        <f t="shared" si="243"/>
        <v>9.7193019282325079E-3</v>
      </c>
      <c r="BG214" s="555">
        <f t="shared" si="243"/>
        <v>8.8357290256659178E-3</v>
      </c>
      <c r="BH214" s="555">
        <f t="shared" si="243"/>
        <v>8.0303837344634539E-3</v>
      </c>
      <c r="BI214" s="555">
        <f t="shared" si="243"/>
        <v>7.3003488495122313E-3</v>
      </c>
      <c r="BJ214" s="555">
        <f t="shared" si="243"/>
        <v>6.6366807722838478E-3</v>
      </c>
      <c r="BK214" s="555">
        <f t="shared" si="243"/>
        <v>6.0333461566216802E-3</v>
      </c>
      <c r="BL214" s="555">
        <f t="shared" si="243"/>
        <v>5.4834281019466666E-3</v>
      </c>
      <c r="BM214" s="555">
        <f t="shared" si="243"/>
        <v>4.9849346381333343E-3</v>
      </c>
      <c r="BN214" s="555">
        <f t="shared" si="243"/>
        <v>4.5317587619393947E-3</v>
      </c>
      <c r="BO214" s="555">
        <f t="shared" si="243"/>
        <v>4.1197806926721774E-3</v>
      </c>
      <c r="BP214" s="555">
        <f t="shared" si="243"/>
        <v>3.7442773276422309E-3</v>
      </c>
      <c r="BQ214" s="555">
        <f t="shared" si="243"/>
        <v>3.4038884796747525E-3</v>
      </c>
      <c r="BR214" s="555">
        <f t="shared" ref="BR214:CA214" si="244" xml:space="preserve"> BR$47</f>
        <v>3.0944440724315933E-3</v>
      </c>
      <c r="BS214" s="555">
        <f t="shared" si="244"/>
        <v>2.8131309749378124E-3</v>
      </c>
      <c r="BT214" s="555">
        <f t="shared" si="244"/>
        <v>2.5567240867658183E-3</v>
      </c>
      <c r="BU214" s="555">
        <f t="shared" si="244"/>
        <v>2.3242946243325624E-3</v>
      </c>
      <c r="BV214" s="555">
        <f t="shared" si="244"/>
        <v>2.1129951130296042E-3</v>
      </c>
      <c r="BW214" s="555">
        <f t="shared" si="244"/>
        <v>1.9209046482087315E-3</v>
      </c>
      <c r="BX214" s="555">
        <f t="shared" si="244"/>
        <v>1.7458210180079699E-3</v>
      </c>
      <c r="BY214" s="555">
        <f t="shared" si="244"/>
        <v>1.5871100163708817E-3</v>
      </c>
      <c r="BZ214" s="555">
        <f t="shared" si="244"/>
        <v>1.4428272876098928E-3</v>
      </c>
      <c r="CA214" s="555">
        <f t="shared" si="244"/>
        <v>1.3116611705544469E-3</v>
      </c>
    </row>
    <row r="215" spans="1:79" s="224" customFormat="1">
      <c r="A215" s="190"/>
      <c r="B215" s="175"/>
      <c r="C215" s="191"/>
      <c r="E215" s="224" t="s">
        <v>604</v>
      </c>
      <c r="G215" s="224" t="s">
        <v>560</v>
      </c>
      <c r="H215" s="224">
        <f xml:space="preserve"> SUM(J215:CA215)</f>
        <v>7.5664381934133891</v>
      </c>
      <c r="J215" s="247">
        <f xml:space="preserve"> J213 * J214</f>
        <v>0</v>
      </c>
      <c r="K215" s="247">
        <f t="shared" ref="K215:BV215" si="245" xml:space="preserve"> K213 * K214</f>
        <v>0</v>
      </c>
      <c r="L215" s="247">
        <f t="shared" si="245"/>
        <v>0</v>
      </c>
      <c r="M215" s="247">
        <f t="shared" si="245"/>
        <v>0</v>
      </c>
      <c r="N215" s="247">
        <f t="shared" si="245"/>
        <v>0</v>
      </c>
      <c r="O215" s="247">
        <f t="shared" si="245"/>
        <v>0</v>
      </c>
      <c r="P215" s="247">
        <f t="shared" si="245"/>
        <v>0</v>
      </c>
      <c r="Q215" s="247">
        <f t="shared" si="245"/>
        <v>0</v>
      </c>
      <c r="R215" s="247">
        <f t="shared" si="245"/>
        <v>0.80779687565436364</v>
      </c>
      <c r="S215" s="247">
        <f t="shared" si="245"/>
        <v>0.7343607960494215</v>
      </c>
      <c r="T215" s="247">
        <f t="shared" si="245"/>
        <v>0.66925498554929774</v>
      </c>
      <c r="U215" s="247">
        <f t="shared" si="245"/>
        <v>0.60675129092273583</v>
      </c>
      <c r="V215" s="247">
        <f t="shared" si="245"/>
        <v>0.55159208265703263</v>
      </c>
      <c r="W215" s="247">
        <f t="shared" si="245"/>
        <v>0.50144734787002954</v>
      </c>
      <c r="X215" s="247">
        <f t="shared" si="245"/>
        <v>0.45699081345010306</v>
      </c>
      <c r="Y215" s="247">
        <f t="shared" si="245"/>
        <v>0.41431109515471309</v>
      </c>
      <c r="Z215" s="247">
        <f t="shared" si="245"/>
        <v>0.37664645014064818</v>
      </c>
      <c r="AA215" s="247">
        <f t="shared" si="245"/>
        <v>0.34240586376422555</v>
      </c>
      <c r="AB215" s="247">
        <f t="shared" si="245"/>
        <v>0.31204938041123276</v>
      </c>
      <c r="AC215" s="247">
        <f t="shared" si="245"/>
        <v>0.28290616952334785</v>
      </c>
      <c r="AD215" s="247">
        <f t="shared" si="245"/>
        <v>0.25718742683940721</v>
      </c>
      <c r="AE215" s="247">
        <f t="shared" si="245"/>
        <v>0.23380675167218831</v>
      </c>
      <c r="AF215" s="247">
        <f t="shared" si="245"/>
        <v>0.21307827848855915</v>
      </c>
      <c r="AG215" s="247">
        <f t="shared" si="245"/>
        <v>0.19317827036344762</v>
      </c>
      <c r="AH215" s="247">
        <f t="shared" si="245"/>
        <v>0.17561660942131599</v>
      </c>
      <c r="AI215" s="247">
        <f t="shared" si="245"/>
        <v>0.15965146311028725</v>
      </c>
      <c r="AJ215" s="247">
        <f t="shared" si="245"/>
        <v>0.14549733347912661</v>
      </c>
      <c r="AK215" s="247">
        <f t="shared" si="245"/>
        <v>0.13190890889190554</v>
      </c>
      <c r="AL215" s="247">
        <f t="shared" si="245"/>
        <v>0</v>
      </c>
      <c r="AM215" s="247">
        <f t="shared" si="245"/>
        <v>0</v>
      </c>
      <c r="AN215" s="247">
        <f t="shared" si="245"/>
        <v>0</v>
      </c>
      <c r="AO215" s="247">
        <f t="shared" si="245"/>
        <v>0</v>
      </c>
      <c r="AP215" s="247">
        <f t="shared" si="245"/>
        <v>0</v>
      </c>
      <c r="AQ215" s="247">
        <f t="shared" si="245"/>
        <v>0</v>
      </c>
      <c r="AR215" s="247">
        <f t="shared" si="245"/>
        <v>0</v>
      </c>
      <c r="AS215" s="247">
        <f t="shared" si="245"/>
        <v>0</v>
      </c>
      <c r="AT215" s="247">
        <f t="shared" si="245"/>
        <v>0</v>
      </c>
      <c r="AU215" s="247">
        <f t="shared" si="245"/>
        <v>0</v>
      </c>
      <c r="AV215" s="247">
        <f t="shared" si="245"/>
        <v>0</v>
      </c>
      <c r="AW215" s="247">
        <f t="shared" si="245"/>
        <v>0</v>
      </c>
      <c r="AX215" s="247">
        <f t="shared" si="245"/>
        <v>0</v>
      </c>
      <c r="AY215" s="247">
        <f t="shared" si="245"/>
        <v>0</v>
      </c>
      <c r="AZ215" s="247">
        <f t="shared" si="245"/>
        <v>0</v>
      </c>
      <c r="BA215" s="247">
        <f t="shared" si="245"/>
        <v>0</v>
      </c>
      <c r="BB215" s="247">
        <f t="shared" si="245"/>
        <v>0</v>
      </c>
      <c r="BC215" s="247">
        <f t="shared" si="245"/>
        <v>0</v>
      </c>
      <c r="BD215" s="247">
        <f t="shared" si="245"/>
        <v>0</v>
      </c>
      <c r="BE215" s="247">
        <f t="shared" si="245"/>
        <v>0</v>
      </c>
      <c r="BF215" s="247">
        <f t="shared" si="245"/>
        <v>0</v>
      </c>
      <c r="BG215" s="247">
        <f t="shared" si="245"/>
        <v>0</v>
      </c>
      <c r="BH215" s="247">
        <f t="shared" si="245"/>
        <v>0</v>
      </c>
      <c r="BI215" s="247">
        <f t="shared" si="245"/>
        <v>0</v>
      </c>
      <c r="BJ215" s="247">
        <f t="shared" si="245"/>
        <v>0</v>
      </c>
      <c r="BK215" s="247">
        <f t="shared" si="245"/>
        <v>0</v>
      </c>
      <c r="BL215" s="247">
        <f t="shared" si="245"/>
        <v>0</v>
      </c>
      <c r="BM215" s="247">
        <f t="shared" si="245"/>
        <v>0</v>
      </c>
      <c r="BN215" s="247">
        <f t="shared" si="245"/>
        <v>0</v>
      </c>
      <c r="BO215" s="247">
        <f t="shared" si="245"/>
        <v>0</v>
      </c>
      <c r="BP215" s="247">
        <f t="shared" si="245"/>
        <v>0</v>
      </c>
      <c r="BQ215" s="247">
        <f t="shared" si="245"/>
        <v>0</v>
      </c>
      <c r="BR215" s="247">
        <f t="shared" si="245"/>
        <v>0</v>
      </c>
      <c r="BS215" s="247">
        <f t="shared" si="245"/>
        <v>0</v>
      </c>
      <c r="BT215" s="247">
        <f t="shared" si="245"/>
        <v>0</v>
      </c>
      <c r="BU215" s="247">
        <f t="shared" si="245"/>
        <v>0</v>
      </c>
      <c r="BV215" s="247">
        <f t="shared" si="245"/>
        <v>0</v>
      </c>
      <c r="BW215" s="247">
        <f t="shared" ref="BW215:CA215" si="246" xml:space="preserve"> BW213 * BW214</f>
        <v>0</v>
      </c>
      <c r="BX215" s="247">
        <f t="shared" si="246"/>
        <v>0</v>
      </c>
      <c r="BY215" s="247">
        <f t="shared" si="246"/>
        <v>0</v>
      </c>
      <c r="BZ215" s="247">
        <f t="shared" si="246"/>
        <v>0</v>
      </c>
      <c r="CA215" s="247">
        <f t="shared" si="246"/>
        <v>0</v>
      </c>
    </row>
    <row r="216" spans="1:79">
      <c r="E216" s="4" t="s">
        <v>604</v>
      </c>
      <c r="F216" s="9">
        <f xml:space="preserve"> SUM( J215:CA215 )</f>
        <v>7.5664381934133891</v>
      </c>
      <c r="G216" s="4" t="s">
        <v>560</v>
      </c>
    </row>
    <row r="218" spans="1:79">
      <c r="E218" s="267" t="str">
        <f xml:space="preserve"> E$216</f>
        <v>PV of Carbon cost cost - real</v>
      </c>
      <c r="F218" s="267">
        <f t="shared" ref="F218:G218" si="247" xml:space="preserve"> F$216</f>
        <v>7.5664381934133891</v>
      </c>
      <c r="G218" s="267" t="str">
        <f t="shared" si="247"/>
        <v>£ MM</v>
      </c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  <c r="X218" s="267"/>
      <c r="Y218" s="267"/>
      <c r="Z218" s="267"/>
      <c r="AA218" s="267"/>
      <c r="AB218" s="267"/>
      <c r="AC218" s="267"/>
      <c r="AD218" s="267"/>
      <c r="AE218" s="267"/>
      <c r="AF218" s="267"/>
      <c r="AG218" s="267"/>
      <c r="AH218" s="267"/>
      <c r="AI218" s="267"/>
      <c r="AJ218" s="267"/>
      <c r="AK218" s="267"/>
      <c r="AL218" s="267"/>
      <c r="AM218" s="267"/>
      <c r="AN218" s="267"/>
      <c r="AO218" s="267"/>
      <c r="AP218" s="267"/>
      <c r="AQ218" s="267"/>
      <c r="AR218" s="267"/>
      <c r="AS218" s="267"/>
      <c r="AT218" s="267"/>
      <c r="AU218" s="267"/>
      <c r="AV218" s="267"/>
      <c r="AW218" s="267"/>
      <c r="AX218" s="267"/>
      <c r="AY218" s="267"/>
      <c r="AZ218" s="267"/>
      <c r="BA218" s="267"/>
      <c r="BB218" s="267"/>
      <c r="BC218" s="267"/>
      <c r="BD218" s="267"/>
      <c r="BE218" s="267"/>
      <c r="BF218" s="267"/>
      <c r="BG218" s="267"/>
      <c r="BH218" s="267"/>
      <c r="BI218" s="267"/>
      <c r="BJ218" s="267"/>
      <c r="BK218" s="267"/>
      <c r="BL218" s="267"/>
      <c r="BM218" s="267"/>
      <c r="BN218" s="267"/>
      <c r="BO218" s="267"/>
      <c r="BP218" s="267"/>
      <c r="BQ218" s="267"/>
      <c r="BR218" s="267"/>
      <c r="BS218" s="267"/>
      <c r="BT218" s="267"/>
      <c r="BU218" s="267"/>
      <c r="BV218" s="267"/>
      <c r="BW218" s="267"/>
      <c r="BX218" s="267"/>
      <c r="BY218" s="267"/>
      <c r="BZ218" s="267"/>
      <c r="CA218" s="267"/>
    </row>
    <row r="219" spans="1:79" s="235" customFormat="1">
      <c r="A219" s="232"/>
      <c r="B219" s="233"/>
      <c r="C219" s="234"/>
      <c r="E219" s="250" t="str">
        <f xml:space="preserve"> E$115</f>
        <v>PV of export amount</v>
      </c>
      <c r="F219" s="247">
        <f t="shared" ref="F219:G219" si="248" xml:space="preserve"> F$115</f>
        <v>12665956.624112161</v>
      </c>
      <c r="G219" s="250" t="str">
        <f t="shared" si="248"/>
        <v>MWh</v>
      </c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S219" s="250"/>
      <c r="T219" s="250"/>
      <c r="U219" s="250"/>
      <c r="V219" s="250"/>
      <c r="W219" s="250"/>
      <c r="X219" s="250"/>
      <c r="Y219" s="250"/>
      <c r="Z219" s="250"/>
      <c r="AA219" s="250"/>
      <c r="AB219" s="250"/>
      <c r="AC219" s="250"/>
      <c r="AD219" s="250"/>
      <c r="AE219" s="250"/>
      <c r="AF219" s="250"/>
      <c r="AG219" s="250"/>
      <c r="AH219" s="250"/>
      <c r="AI219" s="250"/>
      <c r="AJ219" s="250"/>
      <c r="AK219" s="250"/>
      <c r="AL219" s="250"/>
      <c r="AM219" s="250"/>
      <c r="AN219" s="250"/>
      <c r="AO219" s="250"/>
      <c r="AP219" s="250"/>
      <c r="AQ219" s="250"/>
      <c r="AR219" s="250"/>
      <c r="AS219" s="250"/>
      <c r="AT219" s="250"/>
      <c r="AU219" s="250"/>
      <c r="AV219" s="250"/>
      <c r="AW219" s="250"/>
      <c r="AX219" s="250"/>
      <c r="AY219" s="250"/>
      <c r="AZ219" s="250"/>
      <c r="BA219" s="250"/>
      <c r="BB219" s="250"/>
      <c r="BC219" s="250"/>
      <c r="BD219" s="250"/>
      <c r="BE219" s="250"/>
      <c r="BF219" s="250"/>
      <c r="BG219" s="250"/>
      <c r="BH219" s="250"/>
      <c r="BI219" s="250"/>
      <c r="BJ219" s="250"/>
      <c r="BK219" s="250"/>
      <c r="BL219" s="250"/>
      <c r="BM219" s="250"/>
      <c r="BN219" s="250"/>
      <c r="BO219" s="250"/>
      <c r="BP219" s="250"/>
      <c r="BQ219" s="250"/>
      <c r="BR219" s="250"/>
      <c r="BS219" s="250"/>
      <c r="BT219" s="250"/>
      <c r="BU219" s="250"/>
      <c r="BV219" s="250"/>
      <c r="BW219" s="250"/>
      <c r="BX219" s="250"/>
      <c r="BY219" s="250"/>
      <c r="BZ219" s="250"/>
      <c r="CA219" s="250"/>
    </row>
    <row r="220" spans="1:79" s="224" customFormat="1">
      <c r="A220" s="190"/>
      <c r="B220" s="175"/>
      <c r="C220" s="191"/>
      <c r="E220" s="224" t="s">
        <v>586</v>
      </c>
      <c r="F220" s="232">
        <f xml:space="preserve"> F218 * 10 ^6 / F219</f>
        <v>0.59738387063549336</v>
      </c>
      <c r="G220" s="224" t="s">
        <v>585</v>
      </c>
    </row>
    <row r="222" spans="1:79">
      <c r="B222" s="1" t="s">
        <v>692</v>
      </c>
    </row>
    <row r="223" spans="1:79" s="46" customFormat="1">
      <c r="A223" s="1"/>
      <c r="B223" s="1"/>
      <c r="C223" s="51"/>
      <c r="D223" s="123"/>
      <c r="E223" s="338" t="str">
        <f xml:space="preserve"> OpCost!E$160</f>
        <v>CO2 transmission and storage tariff POS</v>
      </c>
      <c r="F223" s="338">
        <f xml:space="preserve"> OpCost!F$160</f>
        <v>0</v>
      </c>
      <c r="G223" s="338" t="str">
        <f xml:space="preserve"> OpCost!G$160</f>
        <v>£ MM</v>
      </c>
      <c r="H223" s="338">
        <f xml:space="preserve"> OpCost!H$160</f>
        <v>0</v>
      </c>
      <c r="I223" s="338">
        <f xml:space="preserve"> OpCost!I$160</f>
        <v>0</v>
      </c>
      <c r="J223" s="338">
        <f xml:space="preserve"> OpCost!J$160</f>
        <v>0</v>
      </c>
      <c r="K223" s="338">
        <f xml:space="preserve"> OpCost!K$160</f>
        <v>0</v>
      </c>
      <c r="L223" s="338">
        <f xml:space="preserve"> OpCost!L$160</f>
        <v>0</v>
      </c>
      <c r="M223" s="338">
        <f xml:space="preserve"> OpCost!M$160</f>
        <v>0</v>
      </c>
      <c r="N223" s="338">
        <f xml:space="preserve"> OpCost!N$160</f>
        <v>0</v>
      </c>
      <c r="O223" s="338">
        <f xml:space="preserve"> OpCost!O$160</f>
        <v>0</v>
      </c>
      <c r="P223" s="338">
        <f xml:space="preserve"> OpCost!P$160</f>
        <v>0</v>
      </c>
      <c r="Q223" s="338">
        <f xml:space="preserve"> OpCost!Q$160</f>
        <v>0</v>
      </c>
      <c r="R223" s="338">
        <f xml:space="preserve"> OpCost!R$160</f>
        <v>0</v>
      </c>
      <c r="S223" s="338">
        <f xml:space="preserve"> OpCost!S$160</f>
        <v>0</v>
      </c>
      <c r="T223" s="338">
        <f xml:space="preserve"> OpCost!T$160</f>
        <v>0</v>
      </c>
      <c r="U223" s="338">
        <f xml:space="preserve"> OpCost!U$160</f>
        <v>0</v>
      </c>
      <c r="V223" s="338">
        <f xml:space="preserve"> OpCost!V$160</f>
        <v>0</v>
      </c>
      <c r="W223" s="338">
        <f xml:space="preserve"> OpCost!W$160</f>
        <v>0</v>
      </c>
      <c r="X223" s="338">
        <f xml:space="preserve"> OpCost!X$160</f>
        <v>0</v>
      </c>
      <c r="Y223" s="338">
        <f xml:space="preserve"> OpCost!Y$160</f>
        <v>0</v>
      </c>
      <c r="Z223" s="338">
        <f xml:space="preserve"> OpCost!Z$160</f>
        <v>0</v>
      </c>
      <c r="AA223" s="338">
        <f xml:space="preserve"> OpCost!AA$160</f>
        <v>0</v>
      </c>
      <c r="AB223" s="338">
        <f xml:space="preserve"> OpCost!AB$160</f>
        <v>0</v>
      </c>
      <c r="AC223" s="338">
        <f xml:space="preserve"> OpCost!AC$160</f>
        <v>0</v>
      </c>
      <c r="AD223" s="338">
        <f xml:space="preserve"> OpCost!AD$160</f>
        <v>0</v>
      </c>
      <c r="AE223" s="338">
        <f xml:space="preserve"> OpCost!AE$160</f>
        <v>0</v>
      </c>
      <c r="AF223" s="338">
        <f xml:space="preserve"> OpCost!AF$160</f>
        <v>0</v>
      </c>
      <c r="AG223" s="338">
        <f xml:space="preserve"> OpCost!AG$160</f>
        <v>0</v>
      </c>
      <c r="AH223" s="338">
        <f xml:space="preserve"> OpCost!AH$160</f>
        <v>0</v>
      </c>
      <c r="AI223" s="338">
        <f xml:space="preserve"> OpCost!AI$160</f>
        <v>0</v>
      </c>
      <c r="AJ223" s="338">
        <f xml:space="preserve"> OpCost!AJ$160</f>
        <v>0</v>
      </c>
      <c r="AK223" s="338">
        <f xml:space="preserve"> OpCost!AK$160</f>
        <v>0</v>
      </c>
      <c r="AL223" s="338">
        <f xml:space="preserve"> OpCost!AL$160</f>
        <v>0</v>
      </c>
      <c r="AM223" s="338">
        <f xml:space="preserve"> OpCost!AM$160</f>
        <v>0</v>
      </c>
      <c r="AN223" s="338">
        <f xml:space="preserve"> OpCost!AN$160</f>
        <v>0</v>
      </c>
      <c r="AO223" s="338">
        <f xml:space="preserve"> OpCost!AO$160</f>
        <v>0</v>
      </c>
      <c r="AP223" s="338">
        <f xml:space="preserve"> OpCost!AP$160</f>
        <v>0</v>
      </c>
      <c r="AQ223" s="338">
        <f xml:space="preserve"> OpCost!AQ$160</f>
        <v>0</v>
      </c>
      <c r="AR223" s="338">
        <f xml:space="preserve"> OpCost!AR$160</f>
        <v>0</v>
      </c>
      <c r="AS223" s="338">
        <f xml:space="preserve"> OpCost!AS$160</f>
        <v>0</v>
      </c>
      <c r="AT223" s="338">
        <f xml:space="preserve"> OpCost!AT$160</f>
        <v>0</v>
      </c>
      <c r="AU223" s="338">
        <f xml:space="preserve"> OpCost!AU$160</f>
        <v>0</v>
      </c>
      <c r="AV223" s="338">
        <f xml:space="preserve"> OpCost!AV$160</f>
        <v>0</v>
      </c>
      <c r="AW223" s="338">
        <f xml:space="preserve"> OpCost!AW$160</f>
        <v>0</v>
      </c>
      <c r="AX223" s="338">
        <f xml:space="preserve"> OpCost!AX$160</f>
        <v>0</v>
      </c>
      <c r="AY223" s="338">
        <f xml:space="preserve"> OpCost!AY$160</f>
        <v>0</v>
      </c>
      <c r="AZ223" s="338">
        <f xml:space="preserve"> OpCost!AZ$160</f>
        <v>0</v>
      </c>
      <c r="BA223" s="338">
        <f xml:space="preserve"> OpCost!BA$160</f>
        <v>0</v>
      </c>
      <c r="BB223" s="338">
        <f xml:space="preserve"> OpCost!BB$160</f>
        <v>0</v>
      </c>
      <c r="BC223" s="338">
        <f xml:space="preserve"> OpCost!BC$160</f>
        <v>0</v>
      </c>
      <c r="BD223" s="338">
        <f xml:space="preserve"> OpCost!BD$160</f>
        <v>0</v>
      </c>
      <c r="BE223" s="338">
        <f xml:space="preserve"> OpCost!BE$160</f>
        <v>0</v>
      </c>
      <c r="BF223" s="338">
        <f xml:space="preserve"> OpCost!BF$160</f>
        <v>0</v>
      </c>
      <c r="BG223" s="338">
        <f xml:space="preserve"> OpCost!BG$160</f>
        <v>0</v>
      </c>
      <c r="BH223" s="338">
        <f xml:space="preserve"> OpCost!BH$160</f>
        <v>0</v>
      </c>
      <c r="BI223" s="338">
        <f xml:space="preserve"> OpCost!BI$160</f>
        <v>0</v>
      </c>
      <c r="BJ223" s="338">
        <f xml:space="preserve"> OpCost!BJ$160</f>
        <v>0</v>
      </c>
      <c r="BK223" s="338">
        <f xml:space="preserve"> OpCost!BK$160</f>
        <v>0</v>
      </c>
      <c r="BL223" s="338">
        <f xml:space="preserve"> OpCost!BL$160</f>
        <v>0</v>
      </c>
      <c r="BM223" s="338">
        <f xml:space="preserve"> OpCost!BM$160</f>
        <v>0</v>
      </c>
      <c r="BN223" s="338">
        <f xml:space="preserve"> OpCost!BN$160</f>
        <v>0</v>
      </c>
      <c r="BO223" s="338">
        <f xml:space="preserve"> OpCost!BO$160</f>
        <v>0</v>
      </c>
      <c r="BP223" s="338">
        <f xml:space="preserve"> OpCost!BP$160</f>
        <v>0</v>
      </c>
      <c r="BQ223" s="338">
        <f xml:space="preserve"> OpCost!BQ$160</f>
        <v>0</v>
      </c>
      <c r="BR223" s="338">
        <f xml:space="preserve"> OpCost!BR$160</f>
        <v>0</v>
      </c>
      <c r="BS223" s="338">
        <f xml:space="preserve"> OpCost!BS$160</f>
        <v>0</v>
      </c>
      <c r="BT223" s="338">
        <f xml:space="preserve"> OpCost!BT$160</f>
        <v>0</v>
      </c>
      <c r="BU223" s="338">
        <f xml:space="preserve"> OpCost!BU$160</f>
        <v>0</v>
      </c>
      <c r="BV223" s="338">
        <f xml:space="preserve"> OpCost!BV$160</f>
        <v>0</v>
      </c>
      <c r="BW223" s="338">
        <f xml:space="preserve"> OpCost!BW$160</f>
        <v>0</v>
      </c>
      <c r="BX223" s="338">
        <f xml:space="preserve"> OpCost!BX$160</f>
        <v>0</v>
      </c>
      <c r="BY223" s="338">
        <f xml:space="preserve"> OpCost!BY$160</f>
        <v>0</v>
      </c>
      <c r="BZ223" s="338">
        <f xml:space="preserve"> OpCost!BZ$160</f>
        <v>0</v>
      </c>
      <c r="CA223" s="338">
        <f xml:space="preserve"> OpCost!CA$160</f>
        <v>0</v>
      </c>
    </row>
    <row r="224" spans="1:79" s="176" customFormat="1">
      <c r="A224" s="341"/>
      <c r="B224" s="341"/>
      <c r="C224" s="342"/>
      <c r="E224" s="343" t="str">
        <f xml:space="preserve"> Esc!E$26</f>
        <v>Indexation factor - opcost</v>
      </c>
      <c r="F224" s="343">
        <f xml:space="preserve"> Esc!F$26</f>
        <v>0</v>
      </c>
      <c r="G224" s="343" t="str">
        <f xml:space="preserve"> Esc!G$26</f>
        <v>factor</v>
      </c>
      <c r="H224" s="343">
        <f xml:space="preserve"> Esc!H$26</f>
        <v>0</v>
      </c>
      <c r="I224" s="343">
        <f xml:space="preserve"> Esc!I$26</f>
        <v>0</v>
      </c>
      <c r="J224" s="343">
        <f xml:space="preserve"> Esc!J$26</f>
        <v>1</v>
      </c>
      <c r="K224" s="343">
        <f xml:space="preserve"> Esc!K$26</f>
        <v>1</v>
      </c>
      <c r="L224" s="343">
        <f xml:space="preserve"> Esc!L$26</f>
        <v>1</v>
      </c>
      <c r="M224" s="343">
        <f xml:space="preserve"> Esc!M$26</f>
        <v>1</v>
      </c>
      <c r="N224" s="343">
        <f xml:space="preserve"> Esc!N$26</f>
        <v>1</v>
      </c>
      <c r="O224" s="343">
        <f xml:space="preserve"> Esc!O$26</f>
        <v>1</v>
      </c>
      <c r="P224" s="343">
        <f xml:space="preserve"> Esc!P$26</f>
        <v>1</v>
      </c>
      <c r="Q224" s="343">
        <f xml:space="preserve"> Esc!Q$26</f>
        <v>1</v>
      </c>
      <c r="R224" s="343">
        <f xml:space="preserve"> Esc!R$26</f>
        <v>1</v>
      </c>
      <c r="S224" s="343">
        <f xml:space="preserve"> Esc!S$26</f>
        <v>1</v>
      </c>
      <c r="T224" s="343">
        <f xml:space="preserve"> Esc!T$26</f>
        <v>1</v>
      </c>
      <c r="U224" s="343">
        <f xml:space="preserve"> Esc!U$26</f>
        <v>1</v>
      </c>
      <c r="V224" s="343">
        <f xml:space="preserve"> Esc!V$26</f>
        <v>1</v>
      </c>
      <c r="W224" s="343">
        <f xml:space="preserve"> Esc!W$26</f>
        <v>1</v>
      </c>
      <c r="X224" s="343">
        <f xml:space="preserve"> Esc!X$26</f>
        <v>1</v>
      </c>
      <c r="Y224" s="343">
        <f xml:space="preserve"> Esc!Y$26</f>
        <v>1</v>
      </c>
      <c r="Z224" s="343">
        <f xml:space="preserve"> Esc!Z$26</f>
        <v>1</v>
      </c>
      <c r="AA224" s="343">
        <f xml:space="preserve"> Esc!AA$26</f>
        <v>1</v>
      </c>
      <c r="AB224" s="343">
        <f xml:space="preserve"> Esc!AB$26</f>
        <v>1</v>
      </c>
      <c r="AC224" s="343">
        <f xml:space="preserve"> Esc!AC$26</f>
        <v>1</v>
      </c>
      <c r="AD224" s="343">
        <f xml:space="preserve"> Esc!AD$26</f>
        <v>1</v>
      </c>
      <c r="AE224" s="343">
        <f xml:space="preserve"> Esc!AE$26</f>
        <v>1</v>
      </c>
      <c r="AF224" s="343">
        <f xml:space="preserve"> Esc!AF$26</f>
        <v>1</v>
      </c>
      <c r="AG224" s="343">
        <f xml:space="preserve"> Esc!AG$26</f>
        <v>1</v>
      </c>
      <c r="AH224" s="343">
        <f xml:space="preserve"> Esc!AH$26</f>
        <v>1</v>
      </c>
      <c r="AI224" s="343">
        <f xml:space="preserve"> Esc!AI$26</f>
        <v>1</v>
      </c>
      <c r="AJ224" s="343">
        <f xml:space="preserve"> Esc!AJ$26</f>
        <v>1</v>
      </c>
      <c r="AK224" s="343">
        <f xml:space="preserve"> Esc!AK$26</f>
        <v>1</v>
      </c>
      <c r="AL224" s="343">
        <f xml:space="preserve"> Esc!AL$26</f>
        <v>1</v>
      </c>
      <c r="AM224" s="343">
        <f xml:space="preserve"> Esc!AM$26</f>
        <v>1</v>
      </c>
      <c r="AN224" s="343">
        <f xml:space="preserve"> Esc!AN$26</f>
        <v>1</v>
      </c>
      <c r="AO224" s="343">
        <f xml:space="preserve"> Esc!AO$26</f>
        <v>1</v>
      </c>
      <c r="AP224" s="343">
        <f xml:space="preserve"> Esc!AP$26</f>
        <v>1</v>
      </c>
      <c r="AQ224" s="343">
        <f xml:space="preserve"> Esc!AQ$26</f>
        <v>1</v>
      </c>
      <c r="AR224" s="343">
        <f xml:space="preserve"> Esc!AR$26</f>
        <v>1</v>
      </c>
      <c r="AS224" s="343">
        <f xml:space="preserve"> Esc!AS$26</f>
        <v>1</v>
      </c>
      <c r="AT224" s="343">
        <f xml:space="preserve"> Esc!AT$26</f>
        <v>1</v>
      </c>
      <c r="AU224" s="343">
        <f xml:space="preserve"> Esc!AU$26</f>
        <v>1</v>
      </c>
      <c r="AV224" s="343">
        <f xml:space="preserve"> Esc!AV$26</f>
        <v>1</v>
      </c>
      <c r="AW224" s="343">
        <f xml:space="preserve"> Esc!AW$26</f>
        <v>1</v>
      </c>
      <c r="AX224" s="343">
        <f xml:space="preserve"> Esc!AX$26</f>
        <v>1</v>
      </c>
      <c r="AY224" s="343">
        <f xml:space="preserve"> Esc!AY$26</f>
        <v>1</v>
      </c>
      <c r="AZ224" s="343">
        <f xml:space="preserve"> Esc!AZ$26</f>
        <v>1</v>
      </c>
      <c r="BA224" s="343">
        <f xml:space="preserve"> Esc!BA$26</f>
        <v>1</v>
      </c>
      <c r="BB224" s="343">
        <f xml:space="preserve"> Esc!BB$26</f>
        <v>1</v>
      </c>
      <c r="BC224" s="343">
        <f xml:space="preserve"> Esc!BC$26</f>
        <v>1</v>
      </c>
      <c r="BD224" s="343">
        <f xml:space="preserve"> Esc!BD$26</f>
        <v>1</v>
      </c>
      <c r="BE224" s="343">
        <f xml:space="preserve"> Esc!BE$26</f>
        <v>1</v>
      </c>
      <c r="BF224" s="343">
        <f xml:space="preserve"> Esc!BF$26</f>
        <v>1</v>
      </c>
      <c r="BG224" s="343">
        <f xml:space="preserve"> Esc!BG$26</f>
        <v>1</v>
      </c>
      <c r="BH224" s="343">
        <f xml:space="preserve"> Esc!BH$26</f>
        <v>1</v>
      </c>
      <c r="BI224" s="343">
        <f xml:space="preserve"> Esc!BI$26</f>
        <v>1</v>
      </c>
      <c r="BJ224" s="343">
        <f xml:space="preserve"> Esc!BJ$26</f>
        <v>1</v>
      </c>
      <c r="BK224" s="343">
        <f xml:space="preserve"> Esc!BK$26</f>
        <v>1</v>
      </c>
      <c r="BL224" s="343">
        <f xml:space="preserve"> Esc!BL$26</f>
        <v>1</v>
      </c>
      <c r="BM224" s="343">
        <f xml:space="preserve"> Esc!BM$26</f>
        <v>1</v>
      </c>
      <c r="BN224" s="343">
        <f xml:space="preserve"> Esc!BN$26</f>
        <v>1</v>
      </c>
      <c r="BO224" s="343">
        <f xml:space="preserve"> Esc!BO$26</f>
        <v>1</v>
      </c>
      <c r="BP224" s="343">
        <f xml:space="preserve"> Esc!BP$26</f>
        <v>1</v>
      </c>
      <c r="BQ224" s="343">
        <f xml:space="preserve"> Esc!BQ$26</f>
        <v>1</v>
      </c>
      <c r="BR224" s="343">
        <f xml:space="preserve"> Esc!BR$26</f>
        <v>1</v>
      </c>
      <c r="BS224" s="343">
        <f xml:space="preserve"> Esc!BS$26</f>
        <v>1</v>
      </c>
      <c r="BT224" s="343">
        <f xml:space="preserve"> Esc!BT$26</f>
        <v>1</v>
      </c>
      <c r="BU224" s="343">
        <f xml:space="preserve"> Esc!BU$26</f>
        <v>1</v>
      </c>
      <c r="BV224" s="343">
        <f xml:space="preserve"> Esc!BV$26</f>
        <v>1</v>
      </c>
      <c r="BW224" s="343">
        <f xml:space="preserve"> Esc!BW$26</f>
        <v>1</v>
      </c>
      <c r="BX224" s="343">
        <f xml:space="preserve"> Esc!BX$26</f>
        <v>1</v>
      </c>
      <c r="BY224" s="343">
        <f xml:space="preserve"> Esc!BY$26</f>
        <v>1</v>
      </c>
      <c r="BZ224" s="343">
        <f xml:space="preserve"> Esc!BZ$26</f>
        <v>1</v>
      </c>
      <c r="CA224" s="343">
        <f xml:space="preserve"> Esc!CA$26</f>
        <v>1</v>
      </c>
    </row>
    <row r="225" spans="1:79" s="188" customFormat="1">
      <c r="A225" s="175"/>
      <c r="B225" s="175"/>
      <c r="C225" s="191"/>
      <c r="E225" s="188" t="s">
        <v>696</v>
      </c>
      <c r="G225" s="188" t="s">
        <v>560</v>
      </c>
      <c r="H225" s="188">
        <f xml:space="preserve"> SUM(J225:CA225)</f>
        <v>0</v>
      </c>
      <c r="J225" s="223">
        <f xml:space="preserve"> IF(J224 &gt; 0, J223 / J224, 0)</f>
        <v>0</v>
      </c>
      <c r="K225" s="223">
        <f t="shared" ref="K225:BV225" si="249" xml:space="preserve"> IF(K224 &gt; 0, K223 / K224, 0)</f>
        <v>0</v>
      </c>
      <c r="L225" s="223">
        <f t="shared" si="249"/>
        <v>0</v>
      </c>
      <c r="M225" s="223">
        <f t="shared" si="249"/>
        <v>0</v>
      </c>
      <c r="N225" s="223">
        <f t="shared" si="249"/>
        <v>0</v>
      </c>
      <c r="O225" s="223">
        <f t="shared" si="249"/>
        <v>0</v>
      </c>
      <c r="P225" s="223">
        <f t="shared" si="249"/>
        <v>0</v>
      </c>
      <c r="Q225" s="223">
        <f t="shared" si="249"/>
        <v>0</v>
      </c>
      <c r="R225" s="223">
        <f t="shared" si="249"/>
        <v>0</v>
      </c>
      <c r="S225" s="223">
        <f t="shared" si="249"/>
        <v>0</v>
      </c>
      <c r="T225" s="223">
        <f t="shared" si="249"/>
        <v>0</v>
      </c>
      <c r="U225" s="223">
        <f t="shared" si="249"/>
        <v>0</v>
      </c>
      <c r="V225" s="223">
        <f t="shared" si="249"/>
        <v>0</v>
      </c>
      <c r="W225" s="223">
        <f t="shared" si="249"/>
        <v>0</v>
      </c>
      <c r="X225" s="223">
        <f t="shared" si="249"/>
        <v>0</v>
      </c>
      <c r="Y225" s="223">
        <f t="shared" si="249"/>
        <v>0</v>
      </c>
      <c r="Z225" s="223">
        <f t="shared" si="249"/>
        <v>0</v>
      </c>
      <c r="AA225" s="223">
        <f t="shared" si="249"/>
        <v>0</v>
      </c>
      <c r="AB225" s="223">
        <f t="shared" si="249"/>
        <v>0</v>
      </c>
      <c r="AC225" s="223">
        <f t="shared" si="249"/>
        <v>0</v>
      </c>
      <c r="AD225" s="223">
        <f t="shared" si="249"/>
        <v>0</v>
      </c>
      <c r="AE225" s="223">
        <f t="shared" si="249"/>
        <v>0</v>
      </c>
      <c r="AF225" s="223">
        <f t="shared" si="249"/>
        <v>0</v>
      </c>
      <c r="AG225" s="223">
        <f t="shared" si="249"/>
        <v>0</v>
      </c>
      <c r="AH225" s="223">
        <f t="shared" si="249"/>
        <v>0</v>
      </c>
      <c r="AI225" s="223">
        <f t="shared" si="249"/>
        <v>0</v>
      </c>
      <c r="AJ225" s="223">
        <f t="shared" si="249"/>
        <v>0</v>
      </c>
      <c r="AK225" s="223">
        <f t="shared" si="249"/>
        <v>0</v>
      </c>
      <c r="AL225" s="223">
        <f t="shared" si="249"/>
        <v>0</v>
      </c>
      <c r="AM225" s="223">
        <f t="shared" si="249"/>
        <v>0</v>
      </c>
      <c r="AN225" s="223">
        <f t="shared" si="249"/>
        <v>0</v>
      </c>
      <c r="AO225" s="223">
        <f t="shared" si="249"/>
        <v>0</v>
      </c>
      <c r="AP225" s="223">
        <f t="shared" si="249"/>
        <v>0</v>
      </c>
      <c r="AQ225" s="223">
        <f t="shared" si="249"/>
        <v>0</v>
      </c>
      <c r="AR225" s="223">
        <f t="shared" si="249"/>
        <v>0</v>
      </c>
      <c r="AS225" s="223">
        <f t="shared" si="249"/>
        <v>0</v>
      </c>
      <c r="AT225" s="223">
        <f t="shared" si="249"/>
        <v>0</v>
      </c>
      <c r="AU225" s="223">
        <f t="shared" si="249"/>
        <v>0</v>
      </c>
      <c r="AV225" s="223">
        <f t="shared" si="249"/>
        <v>0</v>
      </c>
      <c r="AW225" s="223">
        <f t="shared" si="249"/>
        <v>0</v>
      </c>
      <c r="AX225" s="223">
        <f t="shared" si="249"/>
        <v>0</v>
      </c>
      <c r="AY225" s="223">
        <f t="shared" si="249"/>
        <v>0</v>
      </c>
      <c r="AZ225" s="223">
        <f t="shared" si="249"/>
        <v>0</v>
      </c>
      <c r="BA225" s="223">
        <f t="shared" si="249"/>
        <v>0</v>
      </c>
      <c r="BB225" s="223">
        <f t="shared" si="249"/>
        <v>0</v>
      </c>
      <c r="BC225" s="223">
        <f t="shared" si="249"/>
        <v>0</v>
      </c>
      <c r="BD225" s="223">
        <f t="shared" si="249"/>
        <v>0</v>
      </c>
      <c r="BE225" s="223">
        <f t="shared" si="249"/>
        <v>0</v>
      </c>
      <c r="BF225" s="223">
        <f t="shared" si="249"/>
        <v>0</v>
      </c>
      <c r="BG225" s="223">
        <f t="shared" si="249"/>
        <v>0</v>
      </c>
      <c r="BH225" s="223">
        <f t="shared" si="249"/>
        <v>0</v>
      </c>
      <c r="BI225" s="223">
        <f t="shared" si="249"/>
        <v>0</v>
      </c>
      <c r="BJ225" s="223">
        <f t="shared" si="249"/>
        <v>0</v>
      </c>
      <c r="BK225" s="223">
        <f t="shared" si="249"/>
        <v>0</v>
      </c>
      <c r="BL225" s="223">
        <f t="shared" si="249"/>
        <v>0</v>
      </c>
      <c r="BM225" s="223">
        <f t="shared" si="249"/>
        <v>0</v>
      </c>
      <c r="BN225" s="223">
        <f t="shared" si="249"/>
        <v>0</v>
      </c>
      <c r="BO225" s="223">
        <f t="shared" si="249"/>
        <v>0</v>
      </c>
      <c r="BP225" s="223">
        <f t="shared" si="249"/>
        <v>0</v>
      </c>
      <c r="BQ225" s="223">
        <f t="shared" si="249"/>
        <v>0</v>
      </c>
      <c r="BR225" s="223">
        <f t="shared" si="249"/>
        <v>0</v>
      </c>
      <c r="BS225" s="223">
        <f t="shared" si="249"/>
        <v>0</v>
      </c>
      <c r="BT225" s="223">
        <f t="shared" si="249"/>
        <v>0</v>
      </c>
      <c r="BU225" s="223">
        <f t="shared" si="249"/>
        <v>0</v>
      </c>
      <c r="BV225" s="223">
        <f t="shared" si="249"/>
        <v>0</v>
      </c>
      <c r="BW225" s="223">
        <f t="shared" ref="BW225:CA225" si="250" xml:space="preserve"> IF(BW224 &gt; 0, BW223 / BW224, 0)</f>
        <v>0</v>
      </c>
      <c r="BX225" s="223">
        <f t="shared" si="250"/>
        <v>0</v>
      </c>
      <c r="BY225" s="223">
        <f t="shared" si="250"/>
        <v>0</v>
      </c>
      <c r="BZ225" s="223">
        <f t="shared" si="250"/>
        <v>0</v>
      </c>
      <c r="CA225" s="223">
        <f t="shared" si="250"/>
        <v>0</v>
      </c>
    </row>
    <row r="226" spans="1:79" s="224" customFormat="1">
      <c r="A226" s="190"/>
      <c r="B226" s="175"/>
      <c r="C226" s="191"/>
      <c r="E226" s="224" t="str">
        <f xml:space="preserve"> E225</f>
        <v>T&amp;S tariff cost - real</v>
      </c>
      <c r="F226" s="224">
        <f xml:space="preserve"> SUM( J225:CA225 )</f>
        <v>0</v>
      </c>
      <c r="G226" s="224" t="s">
        <v>560</v>
      </c>
      <c r="J226" s="247"/>
      <c r="K226" s="247"/>
      <c r="L226" s="247"/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  <c r="AB226" s="247"/>
      <c r="AC226" s="247"/>
      <c r="AD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  <c r="AN226" s="247"/>
      <c r="AO226" s="247"/>
      <c r="AP226" s="247"/>
      <c r="AQ226" s="247"/>
      <c r="AR226" s="247"/>
      <c r="AS226" s="247"/>
      <c r="AT226" s="247"/>
      <c r="AU226" s="247"/>
      <c r="AV226" s="247"/>
      <c r="AW226" s="247"/>
      <c r="AX226" s="247"/>
      <c r="AY226" s="247"/>
      <c r="AZ226" s="247"/>
      <c r="BA226" s="247"/>
      <c r="BB226" s="247"/>
      <c r="BC226" s="247"/>
      <c r="BD226" s="247"/>
      <c r="BE226" s="247"/>
      <c r="BF226" s="247"/>
      <c r="BG226" s="247"/>
      <c r="BH226" s="247"/>
      <c r="BI226" s="247"/>
      <c r="BJ226" s="247"/>
      <c r="BK226" s="247"/>
      <c r="BL226" s="247"/>
      <c r="BM226" s="247"/>
      <c r="BN226" s="247"/>
      <c r="BO226" s="247"/>
      <c r="BP226" s="247"/>
      <c r="BQ226" s="247"/>
      <c r="BR226" s="247"/>
      <c r="BS226" s="247"/>
      <c r="BT226" s="247"/>
      <c r="BU226" s="247"/>
      <c r="BV226" s="247"/>
      <c r="BW226" s="247"/>
      <c r="BX226" s="247"/>
      <c r="BY226" s="247"/>
      <c r="BZ226" s="247"/>
      <c r="CA226" s="247"/>
    </row>
    <row r="227" spans="1:79" s="46" customFormat="1">
      <c r="A227" s="1"/>
      <c r="B227" s="1"/>
      <c r="C227" s="51"/>
      <c r="D227" s="123"/>
      <c r="E227" s="349"/>
      <c r="F227" s="349"/>
      <c r="G227" s="349"/>
      <c r="H227" s="349"/>
      <c r="I227" s="349"/>
      <c r="J227" s="349"/>
      <c r="K227" s="349"/>
      <c r="L227" s="349"/>
      <c r="M227" s="349"/>
      <c r="N227" s="349"/>
      <c r="O227" s="349"/>
      <c r="P227" s="349"/>
      <c r="Q227" s="349"/>
      <c r="R227" s="349"/>
      <c r="S227" s="349"/>
      <c r="T227" s="349"/>
      <c r="U227" s="349"/>
      <c r="V227" s="349"/>
      <c r="W227" s="349"/>
      <c r="X227" s="349"/>
      <c r="Y227" s="349"/>
      <c r="Z227" s="349"/>
      <c r="AA227" s="349"/>
      <c r="AB227" s="349"/>
      <c r="AC227" s="349"/>
      <c r="AD227" s="349"/>
      <c r="AE227" s="349"/>
      <c r="AF227" s="349"/>
      <c r="AG227" s="349"/>
      <c r="AH227" s="349"/>
      <c r="AI227" s="349"/>
      <c r="AJ227" s="349"/>
      <c r="AK227" s="349"/>
      <c r="AL227" s="349"/>
      <c r="AM227" s="349"/>
      <c r="AN227" s="349"/>
      <c r="AO227" s="349"/>
      <c r="AP227" s="349"/>
      <c r="AQ227" s="349"/>
      <c r="AR227" s="349"/>
      <c r="AS227" s="349"/>
      <c r="AT227" s="349"/>
      <c r="AU227" s="349"/>
      <c r="AV227" s="349"/>
      <c r="AW227" s="349"/>
      <c r="AX227" s="349"/>
      <c r="AY227" s="349"/>
      <c r="AZ227" s="349"/>
      <c r="BA227" s="349"/>
      <c r="BB227" s="349"/>
      <c r="BC227" s="349"/>
      <c r="BD227" s="349"/>
      <c r="BE227" s="349"/>
      <c r="BF227" s="349"/>
      <c r="BG227" s="349"/>
      <c r="BH227" s="349"/>
      <c r="BI227" s="349"/>
      <c r="BJ227" s="349"/>
      <c r="BK227" s="349"/>
      <c r="BL227" s="349"/>
      <c r="BM227" s="349"/>
      <c r="BN227" s="349"/>
      <c r="BO227" s="349"/>
      <c r="BP227" s="349"/>
      <c r="BQ227" s="349"/>
      <c r="BR227" s="349"/>
      <c r="BS227" s="349"/>
      <c r="BT227" s="349"/>
      <c r="BU227" s="349"/>
      <c r="BV227" s="349"/>
      <c r="BW227" s="349"/>
      <c r="BX227" s="349"/>
      <c r="BY227" s="349"/>
      <c r="BZ227" s="349"/>
      <c r="CA227" s="349"/>
    </row>
    <row r="228" spans="1:79" s="46" customFormat="1">
      <c r="A228" s="1"/>
      <c r="B228" s="1"/>
      <c r="C228" s="51"/>
      <c r="D228" s="123"/>
      <c r="E228" s="386" t="str">
        <f xml:space="preserve"> E$225</f>
        <v>T&amp;S tariff cost - real</v>
      </c>
      <c r="F228" s="386">
        <f t="shared" ref="F228:BQ228" si="251" xml:space="preserve"> F$225</f>
        <v>0</v>
      </c>
      <c r="G228" s="386" t="str">
        <f t="shared" si="251"/>
        <v>£ MM</v>
      </c>
      <c r="H228" s="386">
        <f t="shared" si="251"/>
        <v>0</v>
      </c>
      <c r="I228" s="386">
        <f t="shared" si="251"/>
        <v>0</v>
      </c>
      <c r="J228" s="386">
        <f t="shared" si="251"/>
        <v>0</v>
      </c>
      <c r="K228" s="386">
        <f t="shared" si="251"/>
        <v>0</v>
      </c>
      <c r="L228" s="386">
        <f t="shared" si="251"/>
        <v>0</v>
      </c>
      <c r="M228" s="386">
        <f t="shared" si="251"/>
        <v>0</v>
      </c>
      <c r="N228" s="386">
        <f t="shared" si="251"/>
        <v>0</v>
      </c>
      <c r="O228" s="386">
        <f t="shared" si="251"/>
        <v>0</v>
      </c>
      <c r="P228" s="386">
        <f t="shared" si="251"/>
        <v>0</v>
      </c>
      <c r="Q228" s="386">
        <f t="shared" si="251"/>
        <v>0</v>
      </c>
      <c r="R228" s="386">
        <f t="shared" si="251"/>
        <v>0</v>
      </c>
      <c r="S228" s="386">
        <f t="shared" si="251"/>
        <v>0</v>
      </c>
      <c r="T228" s="386">
        <f t="shared" si="251"/>
        <v>0</v>
      </c>
      <c r="U228" s="386">
        <f t="shared" si="251"/>
        <v>0</v>
      </c>
      <c r="V228" s="386">
        <f t="shared" si="251"/>
        <v>0</v>
      </c>
      <c r="W228" s="386">
        <f t="shared" si="251"/>
        <v>0</v>
      </c>
      <c r="X228" s="386">
        <f t="shared" si="251"/>
        <v>0</v>
      </c>
      <c r="Y228" s="386">
        <f t="shared" si="251"/>
        <v>0</v>
      </c>
      <c r="Z228" s="386">
        <f t="shared" si="251"/>
        <v>0</v>
      </c>
      <c r="AA228" s="386">
        <f t="shared" si="251"/>
        <v>0</v>
      </c>
      <c r="AB228" s="386">
        <f t="shared" si="251"/>
        <v>0</v>
      </c>
      <c r="AC228" s="386">
        <f t="shared" si="251"/>
        <v>0</v>
      </c>
      <c r="AD228" s="386">
        <f t="shared" si="251"/>
        <v>0</v>
      </c>
      <c r="AE228" s="386">
        <f t="shared" si="251"/>
        <v>0</v>
      </c>
      <c r="AF228" s="386">
        <f t="shared" si="251"/>
        <v>0</v>
      </c>
      <c r="AG228" s="386">
        <f t="shared" si="251"/>
        <v>0</v>
      </c>
      <c r="AH228" s="386">
        <f t="shared" si="251"/>
        <v>0</v>
      </c>
      <c r="AI228" s="386">
        <f t="shared" si="251"/>
        <v>0</v>
      </c>
      <c r="AJ228" s="386">
        <f t="shared" si="251"/>
        <v>0</v>
      </c>
      <c r="AK228" s="386">
        <f t="shared" si="251"/>
        <v>0</v>
      </c>
      <c r="AL228" s="386">
        <f t="shared" si="251"/>
        <v>0</v>
      </c>
      <c r="AM228" s="386">
        <f t="shared" si="251"/>
        <v>0</v>
      </c>
      <c r="AN228" s="386">
        <f t="shared" si="251"/>
        <v>0</v>
      </c>
      <c r="AO228" s="386">
        <f t="shared" si="251"/>
        <v>0</v>
      </c>
      <c r="AP228" s="386">
        <f t="shared" si="251"/>
        <v>0</v>
      </c>
      <c r="AQ228" s="386">
        <f t="shared" si="251"/>
        <v>0</v>
      </c>
      <c r="AR228" s="386">
        <f t="shared" si="251"/>
        <v>0</v>
      </c>
      <c r="AS228" s="386">
        <f t="shared" si="251"/>
        <v>0</v>
      </c>
      <c r="AT228" s="386">
        <f t="shared" si="251"/>
        <v>0</v>
      </c>
      <c r="AU228" s="386">
        <f t="shared" si="251"/>
        <v>0</v>
      </c>
      <c r="AV228" s="386">
        <f t="shared" si="251"/>
        <v>0</v>
      </c>
      <c r="AW228" s="386">
        <f t="shared" si="251"/>
        <v>0</v>
      </c>
      <c r="AX228" s="386">
        <f t="shared" si="251"/>
        <v>0</v>
      </c>
      <c r="AY228" s="386">
        <f t="shared" si="251"/>
        <v>0</v>
      </c>
      <c r="AZ228" s="386">
        <f t="shared" si="251"/>
        <v>0</v>
      </c>
      <c r="BA228" s="386">
        <f t="shared" si="251"/>
        <v>0</v>
      </c>
      <c r="BB228" s="386">
        <f t="shared" si="251"/>
        <v>0</v>
      </c>
      <c r="BC228" s="386">
        <f t="shared" si="251"/>
        <v>0</v>
      </c>
      <c r="BD228" s="386">
        <f t="shared" si="251"/>
        <v>0</v>
      </c>
      <c r="BE228" s="386">
        <f t="shared" si="251"/>
        <v>0</v>
      </c>
      <c r="BF228" s="386">
        <f t="shared" si="251"/>
        <v>0</v>
      </c>
      <c r="BG228" s="386">
        <f t="shared" si="251"/>
        <v>0</v>
      </c>
      <c r="BH228" s="386">
        <f t="shared" si="251"/>
        <v>0</v>
      </c>
      <c r="BI228" s="386">
        <f t="shared" si="251"/>
        <v>0</v>
      </c>
      <c r="BJ228" s="386">
        <f t="shared" si="251"/>
        <v>0</v>
      </c>
      <c r="BK228" s="386">
        <f t="shared" si="251"/>
        <v>0</v>
      </c>
      <c r="BL228" s="386">
        <f t="shared" si="251"/>
        <v>0</v>
      </c>
      <c r="BM228" s="386">
        <f t="shared" si="251"/>
        <v>0</v>
      </c>
      <c r="BN228" s="386">
        <f t="shared" si="251"/>
        <v>0</v>
      </c>
      <c r="BO228" s="386">
        <f t="shared" si="251"/>
        <v>0</v>
      </c>
      <c r="BP228" s="386">
        <f t="shared" si="251"/>
        <v>0</v>
      </c>
      <c r="BQ228" s="386">
        <f t="shared" si="251"/>
        <v>0</v>
      </c>
      <c r="BR228" s="386">
        <f t="shared" ref="BR228:CA228" si="252" xml:space="preserve"> BR$225</f>
        <v>0</v>
      </c>
      <c r="BS228" s="386">
        <f t="shared" si="252"/>
        <v>0</v>
      </c>
      <c r="BT228" s="386">
        <f t="shared" si="252"/>
        <v>0</v>
      </c>
      <c r="BU228" s="386">
        <f t="shared" si="252"/>
        <v>0</v>
      </c>
      <c r="BV228" s="386">
        <f t="shared" si="252"/>
        <v>0</v>
      </c>
      <c r="BW228" s="386">
        <f t="shared" si="252"/>
        <v>0</v>
      </c>
      <c r="BX228" s="386">
        <f t="shared" si="252"/>
        <v>0</v>
      </c>
      <c r="BY228" s="386">
        <f t="shared" si="252"/>
        <v>0</v>
      </c>
      <c r="BZ228" s="386">
        <f t="shared" si="252"/>
        <v>0</v>
      </c>
      <c r="CA228" s="386">
        <f t="shared" si="252"/>
        <v>0</v>
      </c>
    </row>
    <row r="229" spans="1:79">
      <c r="E229" s="555" t="str">
        <f xml:space="preserve"> E$47</f>
        <v>PV discount factor</v>
      </c>
      <c r="F229" s="555">
        <f t="shared" ref="F229:BQ229" si="253" xml:space="preserve"> F$47</f>
        <v>0</v>
      </c>
      <c r="G229" s="555" t="str">
        <f t="shared" si="253"/>
        <v>factor</v>
      </c>
      <c r="H229" s="555">
        <f t="shared" si="253"/>
        <v>0</v>
      </c>
      <c r="I229" s="555">
        <f t="shared" si="253"/>
        <v>0</v>
      </c>
      <c r="J229" s="555">
        <f t="shared" si="253"/>
        <v>0.94589910949433997</v>
      </c>
      <c r="K229" s="555">
        <f t="shared" si="253"/>
        <v>0.85990828135849096</v>
      </c>
      <c r="L229" s="555">
        <f t="shared" si="253"/>
        <v>0.78153069833773192</v>
      </c>
      <c r="M229" s="555">
        <f t="shared" si="253"/>
        <v>0.7104824530343018</v>
      </c>
      <c r="N229" s="555">
        <f t="shared" si="253"/>
        <v>0.64589313912209245</v>
      </c>
      <c r="O229" s="555">
        <f t="shared" si="253"/>
        <v>0.58717558102008394</v>
      </c>
      <c r="P229" s="555">
        <f t="shared" si="253"/>
        <v>0.53365661411763832</v>
      </c>
      <c r="Q229" s="555">
        <f t="shared" si="253"/>
        <v>0.48514237647058034</v>
      </c>
      <c r="R229" s="555">
        <f t="shared" si="253"/>
        <v>0.44103852406416388</v>
      </c>
      <c r="S229" s="555">
        <f t="shared" si="253"/>
        <v>0.40094411278560355</v>
      </c>
      <c r="T229" s="555">
        <f t="shared" si="253"/>
        <v>0.36439948219210272</v>
      </c>
      <c r="U229" s="555">
        <f t="shared" si="253"/>
        <v>0.33127225653827519</v>
      </c>
      <c r="V229" s="555">
        <f t="shared" si="253"/>
        <v>0.30115659685297747</v>
      </c>
      <c r="W229" s="555">
        <f t="shared" si="253"/>
        <v>0.27377872441179762</v>
      </c>
      <c r="X229" s="555">
        <f t="shared" si="253"/>
        <v>0.24882476691762931</v>
      </c>
      <c r="Y229" s="555">
        <f t="shared" si="253"/>
        <v>0.22620433356148117</v>
      </c>
      <c r="Z229" s="555">
        <f t="shared" si="253"/>
        <v>0.20564030323771013</v>
      </c>
      <c r="AA229" s="555">
        <f t="shared" si="253"/>
        <v>0.18694573021610009</v>
      </c>
      <c r="AB229" s="555">
        <f t="shared" si="253"/>
        <v>0.16990629146660829</v>
      </c>
      <c r="AC229" s="555">
        <f t="shared" si="253"/>
        <v>0.15446026496964388</v>
      </c>
      <c r="AD229" s="555">
        <f t="shared" si="253"/>
        <v>0.14041842269967628</v>
      </c>
      <c r="AE229" s="555">
        <f t="shared" si="253"/>
        <v>0.12765311154516024</v>
      </c>
      <c r="AF229" s="555">
        <f t="shared" si="253"/>
        <v>0.1160179842125303</v>
      </c>
      <c r="AG229" s="555">
        <f t="shared" si="253"/>
        <v>0.10547089473866388</v>
      </c>
      <c r="AH229" s="555">
        <f t="shared" si="253"/>
        <v>9.588263158060352E-2</v>
      </c>
      <c r="AI229" s="555">
        <f t="shared" si="253"/>
        <v>8.7166028709639548E-2</v>
      </c>
      <c r="AJ229" s="555">
        <f t="shared" si="253"/>
        <v>7.9221155052897257E-2</v>
      </c>
      <c r="AK229" s="555">
        <f t="shared" si="253"/>
        <v>7.2019231866270239E-2</v>
      </c>
      <c r="AL229" s="555">
        <f t="shared" si="253"/>
        <v>6.5472028969336557E-2</v>
      </c>
      <c r="AM229" s="555">
        <f t="shared" si="253"/>
        <v>5.952002633576052E-2</v>
      </c>
      <c r="AN229" s="555">
        <f t="shared" si="253"/>
        <v>5.4094987518645075E-2</v>
      </c>
      <c r="AO229" s="555">
        <f t="shared" si="253"/>
        <v>4.9177261380586437E-2</v>
      </c>
      <c r="AP229" s="555">
        <f t="shared" si="253"/>
        <v>4.4706601255078568E-2</v>
      </c>
      <c r="AQ229" s="555">
        <f t="shared" si="253"/>
        <v>4.0642364777344155E-2</v>
      </c>
      <c r="AR229" s="555">
        <f t="shared" si="253"/>
        <v>3.6937957704459755E-2</v>
      </c>
      <c r="AS229" s="555">
        <f t="shared" si="253"/>
        <v>3.357996154950886E-2</v>
      </c>
      <c r="AT229" s="555">
        <f t="shared" si="253"/>
        <v>3.0527237772280783E-2</v>
      </c>
      <c r="AU229" s="555">
        <f t="shared" si="253"/>
        <v>2.7752034338437082E-2</v>
      </c>
      <c r="AV229" s="555">
        <f t="shared" si="253"/>
        <v>2.5222535062166016E-2</v>
      </c>
      <c r="AW229" s="555">
        <f t="shared" si="253"/>
        <v>2.2929577329241824E-2</v>
      </c>
      <c r="AX229" s="555">
        <f t="shared" si="253"/>
        <v>2.084507029931075E-2</v>
      </c>
      <c r="AY229" s="555">
        <f t="shared" si="253"/>
        <v>1.8950063908464321E-2</v>
      </c>
      <c r="AZ229" s="555">
        <f t="shared" si="253"/>
        <v>1.7222832947404232E-2</v>
      </c>
      <c r="BA229" s="555">
        <f t="shared" si="253"/>
        <v>1.5657120861276574E-2</v>
      </c>
      <c r="BB229" s="555">
        <f t="shared" si="253"/>
        <v>1.4233746237524159E-2</v>
      </c>
      <c r="BC229" s="555">
        <f t="shared" si="253"/>
        <v>1.2939769306840146E-2</v>
      </c>
      <c r="BD229" s="555">
        <f t="shared" si="253"/>
        <v>1.1760355333161344E-2</v>
      </c>
      <c r="BE229" s="555">
        <f t="shared" si="253"/>
        <v>1.0691232121055758E-2</v>
      </c>
      <c r="BF229" s="555">
        <f t="shared" si="253"/>
        <v>9.7193019282325079E-3</v>
      </c>
      <c r="BG229" s="555">
        <f t="shared" si="253"/>
        <v>8.8357290256659178E-3</v>
      </c>
      <c r="BH229" s="555">
        <f t="shared" si="253"/>
        <v>8.0303837344634539E-3</v>
      </c>
      <c r="BI229" s="555">
        <f t="shared" si="253"/>
        <v>7.3003488495122313E-3</v>
      </c>
      <c r="BJ229" s="555">
        <f t="shared" si="253"/>
        <v>6.6366807722838478E-3</v>
      </c>
      <c r="BK229" s="555">
        <f t="shared" si="253"/>
        <v>6.0333461566216802E-3</v>
      </c>
      <c r="BL229" s="555">
        <f t="shared" si="253"/>
        <v>5.4834281019466666E-3</v>
      </c>
      <c r="BM229" s="555">
        <f t="shared" si="253"/>
        <v>4.9849346381333343E-3</v>
      </c>
      <c r="BN229" s="555">
        <f t="shared" si="253"/>
        <v>4.5317587619393947E-3</v>
      </c>
      <c r="BO229" s="555">
        <f t="shared" si="253"/>
        <v>4.1197806926721774E-3</v>
      </c>
      <c r="BP229" s="555">
        <f t="shared" si="253"/>
        <v>3.7442773276422309E-3</v>
      </c>
      <c r="BQ229" s="555">
        <f t="shared" si="253"/>
        <v>3.4038884796747525E-3</v>
      </c>
      <c r="BR229" s="555">
        <f t="shared" ref="BR229:CA229" si="254" xml:space="preserve"> BR$47</f>
        <v>3.0944440724315933E-3</v>
      </c>
      <c r="BS229" s="555">
        <f t="shared" si="254"/>
        <v>2.8131309749378124E-3</v>
      </c>
      <c r="BT229" s="555">
        <f t="shared" si="254"/>
        <v>2.5567240867658183E-3</v>
      </c>
      <c r="BU229" s="555">
        <f t="shared" si="254"/>
        <v>2.3242946243325624E-3</v>
      </c>
      <c r="BV229" s="555">
        <f t="shared" si="254"/>
        <v>2.1129951130296042E-3</v>
      </c>
      <c r="BW229" s="555">
        <f t="shared" si="254"/>
        <v>1.9209046482087315E-3</v>
      </c>
      <c r="BX229" s="555">
        <f t="shared" si="254"/>
        <v>1.7458210180079699E-3</v>
      </c>
      <c r="BY229" s="555">
        <f t="shared" si="254"/>
        <v>1.5871100163708817E-3</v>
      </c>
      <c r="BZ229" s="555">
        <f t="shared" si="254"/>
        <v>1.4428272876098928E-3</v>
      </c>
      <c r="CA229" s="555">
        <f t="shared" si="254"/>
        <v>1.3116611705544469E-3</v>
      </c>
    </row>
    <row r="230" spans="1:79" s="224" customFormat="1">
      <c r="A230" s="190"/>
      <c r="B230" s="175"/>
      <c r="C230" s="191"/>
      <c r="E230" s="224" t="s">
        <v>697</v>
      </c>
      <c r="G230" s="224" t="s">
        <v>560</v>
      </c>
      <c r="H230" s="224">
        <f xml:space="preserve"> SUM(J230:CA230)</f>
        <v>0</v>
      </c>
      <c r="J230" s="247">
        <f xml:space="preserve"> J228 * J229</f>
        <v>0</v>
      </c>
      <c r="K230" s="247">
        <f t="shared" ref="K230:BV230" si="255" xml:space="preserve"> K228 * K229</f>
        <v>0</v>
      </c>
      <c r="L230" s="247">
        <f t="shared" si="255"/>
        <v>0</v>
      </c>
      <c r="M230" s="247">
        <f t="shared" si="255"/>
        <v>0</v>
      </c>
      <c r="N230" s="247">
        <f t="shared" si="255"/>
        <v>0</v>
      </c>
      <c r="O230" s="247">
        <f t="shared" si="255"/>
        <v>0</v>
      </c>
      <c r="P230" s="247">
        <f t="shared" si="255"/>
        <v>0</v>
      </c>
      <c r="Q230" s="247">
        <f t="shared" si="255"/>
        <v>0</v>
      </c>
      <c r="R230" s="247">
        <f t="shared" si="255"/>
        <v>0</v>
      </c>
      <c r="S230" s="247">
        <f t="shared" si="255"/>
        <v>0</v>
      </c>
      <c r="T230" s="247">
        <f t="shared" si="255"/>
        <v>0</v>
      </c>
      <c r="U230" s="247">
        <f t="shared" si="255"/>
        <v>0</v>
      </c>
      <c r="V230" s="247">
        <f t="shared" si="255"/>
        <v>0</v>
      </c>
      <c r="W230" s="247">
        <f t="shared" si="255"/>
        <v>0</v>
      </c>
      <c r="X230" s="247">
        <f t="shared" si="255"/>
        <v>0</v>
      </c>
      <c r="Y230" s="247">
        <f t="shared" si="255"/>
        <v>0</v>
      </c>
      <c r="Z230" s="247">
        <f t="shared" si="255"/>
        <v>0</v>
      </c>
      <c r="AA230" s="247">
        <f t="shared" si="255"/>
        <v>0</v>
      </c>
      <c r="AB230" s="247">
        <f t="shared" si="255"/>
        <v>0</v>
      </c>
      <c r="AC230" s="247">
        <f t="shared" si="255"/>
        <v>0</v>
      </c>
      <c r="AD230" s="247">
        <f t="shared" si="255"/>
        <v>0</v>
      </c>
      <c r="AE230" s="247">
        <f t="shared" si="255"/>
        <v>0</v>
      </c>
      <c r="AF230" s="247">
        <f t="shared" si="255"/>
        <v>0</v>
      </c>
      <c r="AG230" s="247">
        <f t="shared" si="255"/>
        <v>0</v>
      </c>
      <c r="AH230" s="247">
        <f t="shared" si="255"/>
        <v>0</v>
      </c>
      <c r="AI230" s="247">
        <f t="shared" si="255"/>
        <v>0</v>
      </c>
      <c r="AJ230" s="247">
        <f t="shared" si="255"/>
        <v>0</v>
      </c>
      <c r="AK230" s="247">
        <f t="shared" si="255"/>
        <v>0</v>
      </c>
      <c r="AL230" s="247">
        <f t="shared" si="255"/>
        <v>0</v>
      </c>
      <c r="AM230" s="247">
        <f t="shared" si="255"/>
        <v>0</v>
      </c>
      <c r="AN230" s="247">
        <f t="shared" si="255"/>
        <v>0</v>
      </c>
      <c r="AO230" s="247">
        <f t="shared" si="255"/>
        <v>0</v>
      </c>
      <c r="AP230" s="247">
        <f t="shared" si="255"/>
        <v>0</v>
      </c>
      <c r="AQ230" s="247">
        <f t="shared" si="255"/>
        <v>0</v>
      </c>
      <c r="AR230" s="247">
        <f t="shared" si="255"/>
        <v>0</v>
      </c>
      <c r="AS230" s="247">
        <f t="shared" si="255"/>
        <v>0</v>
      </c>
      <c r="AT230" s="247">
        <f t="shared" si="255"/>
        <v>0</v>
      </c>
      <c r="AU230" s="247">
        <f t="shared" si="255"/>
        <v>0</v>
      </c>
      <c r="AV230" s="247">
        <f t="shared" si="255"/>
        <v>0</v>
      </c>
      <c r="AW230" s="247">
        <f t="shared" si="255"/>
        <v>0</v>
      </c>
      <c r="AX230" s="247">
        <f t="shared" si="255"/>
        <v>0</v>
      </c>
      <c r="AY230" s="247">
        <f t="shared" si="255"/>
        <v>0</v>
      </c>
      <c r="AZ230" s="247">
        <f t="shared" si="255"/>
        <v>0</v>
      </c>
      <c r="BA230" s="247">
        <f t="shared" si="255"/>
        <v>0</v>
      </c>
      <c r="BB230" s="247">
        <f t="shared" si="255"/>
        <v>0</v>
      </c>
      <c r="BC230" s="247">
        <f t="shared" si="255"/>
        <v>0</v>
      </c>
      <c r="BD230" s="247">
        <f t="shared" si="255"/>
        <v>0</v>
      </c>
      <c r="BE230" s="247">
        <f t="shared" si="255"/>
        <v>0</v>
      </c>
      <c r="BF230" s="247">
        <f t="shared" si="255"/>
        <v>0</v>
      </c>
      <c r="BG230" s="247">
        <f t="shared" si="255"/>
        <v>0</v>
      </c>
      <c r="BH230" s="247">
        <f t="shared" si="255"/>
        <v>0</v>
      </c>
      <c r="BI230" s="247">
        <f t="shared" si="255"/>
        <v>0</v>
      </c>
      <c r="BJ230" s="247">
        <f t="shared" si="255"/>
        <v>0</v>
      </c>
      <c r="BK230" s="247">
        <f t="shared" si="255"/>
        <v>0</v>
      </c>
      <c r="BL230" s="247">
        <f t="shared" si="255"/>
        <v>0</v>
      </c>
      <c r="BM230" s="247">
        <f t="shared" si="255"/>
        <v>0</v>
      </c>
      <c r="BN230" s="247">
        <f t="shared" si="255"/>
        <v>0</v>
      </c>
      <c r="BO230" s="247">
        <f t="shared" si="255"/>
        <v>0</v>
      </c>
      <c r="BP230" s="247">
        <f t="shared" si="255"/>
        <v>0</v>
      </c>
      <c r="BQ230" s="247">
        <f t="shared" si="255"/>
        <v>0</v>
      </c>
      <c r="BR230" s="247">
        <f t="shared" si="255"/>
        <v>0</v>
      </c>
      <c r="BS230" s="247">
        <f t="shared" si="255"/>
        <v>0</v>
      </c>
      <c r="BT230" s="247">
        <f t="shared" si="255"/>
        <v>0</v>
      </c>
      <c r="BU230" s="247">
        <f t="shared" si="255"/>
        <v>0</v>
      </c>
      <c r="BV230" s="247">
        <f t="shared" si="255"/>
        <v>0</v>
      </c>
      <c r="BW230" s="247">
        <f t="shared" ref="BW230:CA230" si="256" xml:space="preserve"> BW228 * BW229</f>
        <v>0</v>
      </c>
      <c r="BX230" s="247">
        <f t="shared" si="256"/>
        <v>0</v>
      </c>
      <c r="BY230" s="247">
        <f t="shared" si="256"/>
        <v>0</v>
      </c>
      <c r="BZ230" s="247">
        <f t="shared" si="256"/>
        <v>0</v>
      </c>
      <c r="CA230" s="247">
        <f t="shared" si="256"/>
        <v>0</v>
      </c>
    </row>
    <row r="231" spans="1:79">
      <c r="E231" s="4" t="s">
        <v>697</v>
      </c>
      <c r="F231" s="9">
        <f xml:space="preserve"> SUM( J230:CA230 )</f>
        <v>0</v>
      </c>
      <c r="G231" s="4" t="s">
        <v>560</v>
      </c>
    </row>
    <row r="233" spans="1:79">
      <c r="E233" s="267" t="str">
        <f xml:space="preserve"> E$231</f>
        <v>PV of T&amp;S tariff cost - real</v>
      </c>
      <c r="F233" s="267">
        <f t="shared" ref="F233:G233" si="257" xml:space="preserve"> F$231</f>
        <v>0</v>
      </c>
      <c r="G233" s="267" t="str">
        <f t="shared" si="257"/>
        <v>£ MM</v>
      </c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  <c r="R233" s="267"/>
      <c r="S233" s="267"/>
      <c r="T233" s="267"/>
      <c r="U233" s="267"/>
      <c r="V233" s="267"/>
      <c r="W233" s="267"/>
      <c r="X233" s="267"/>
      <c r="Y233" s="267"/>
      <c r="Z233" s="267"/>
      <c r="AA233" s="267"/>
      <c r="AB233" s="267"/>
      <c r="AC233" s="267"/>
      <c r="AD233" s="267"/>
      <c r="AE233" s="267"/>
      <c r="AF233" s="267"/>
      <c r="AG233" s="267"/>
      <c r="AH233" s="267"/>
      <c r="AI233" s="267"/>
      <c r="AJ233" s="267"/>
      <c r="AK233" s="267"/>
      <c r="AL233" s="267"/>
      <c r="AM233" s="267"/>
      <c r="AN233" s="267"/>
      <c r="AO233" s="267"/>
      <c r="AP233" s="267"/>
      <c r="AQ233" s="267"/>
      <c r="AR233" s="267"/>
      <c r="AS233" s="267"/>
      <c r="AT233" s="267"/>
      <c r="AU233" s="267"/>
      <c r="AV233" s="267"/>
      <c r="AW233" s="267"/>
      <c r="AX233" s="267"/>
      <c r="AY233" s="267"/>
      <c r="AZ233" s="267"/>
      <c r="BA233" s="267"/>
      <c r="BB233" s="267"/>
      <c r="BC233" s="267"/>
      <c r="BD233" s="267"/>
      <c r="BE233" s="267"/>
      <c r="BF233" s="267"/>
      <c r="BG233" s="267"/>
      <c r="BH233" s="267"/>
      <c r="BI233" s="267"/>
      <c r="BJ233" s="267"/>
      <c r="BK233" s="267"/>
      <c r="BL233" s="267"/>
      <c r="BM233" s="267"/>
      <c r="BN233" s="267"/>
      <c r="BO233" s="267"/>
      <c r="BP233" s="267"/>
      <c r="BQ233" s="267"/>
      <c r="BR233" s="267"/>
      <c r="BS233" s="267"/>
      <c r="BT233" s="267"/>
      <c r="BU233" s="267"/>
      <c r="BV233" s="267"/>
      <c r="BW233" s="267"/>
      <c r="BX233" s="267"/>
      <c r="BY233" s="267"/>
      <c r="BZ233" s="267"/>
      <c r="CA233" s="267"/>
    </row>
    <row r="234" spans="1:79" s="235" customFormat="1">
      <c r="A234" s="232"/>
      <c r="B234" s="233"/>
      <c r="C234" s="234"/>
      <c r="E234" s="250" t="str">
        <f xml:space="preserve"> E$115</f>
        <v>PV of export amount</v>
      </c>
      <c r="F234" s="247">
        <f t="shared" ref="F234:G234" si="258" xml:space="preserve"> F$115</f>
        <v>12665956.624112161</v>
      </c>
      <c r="G234" s="250" t="str">
        <f t="shared" si="258"/>
        <v>MWh</v>
      </c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0"/>
      <c r="AJ234" s="250"/>
      <c r="AK234" s="250"/>
      <c r="AL234" s="250"/>
      <c r="AM234" s="250"/>
      <c r="AN234" s="250"/>
      <c r="AO234" s="250"/>
      <c r="AP234" s="250"/>
      <c r="AQ234" s="250"/>
      <c r="AR234" s="250"/>
      <c r="AS234" s="250"/>
      <c r="AT234" s="250"/>
      <c r="AU234" s="250"/>
      <c r="AV234" s="250"/>
      <c r="AW234" s="250"/>
      <c r="AX234" s="250"/>
      <c r="AY234" s="250"/>
      <c r="AZ234" s="250"/>
      <c r="BA234" s="250"/>
      <c r="BB234" s="250"/>
      <c r="BC234" s="250"/>
      <c r="BD234" s="250"/>
      <c r="BE234" s="250"/>
      <c r="BF234" s="250"/>
      <c r="BG234" s="250"/>
      <c r="BH234" s="250"/>
      <c r="BI234" s="250"/>
      <c r="BJ234" s="250"/>
      <c r="BK234" s="250"/>
      <c r="BL234" s="250"/>
      <c r="BM234" s="250"/>
      <c r="BN234" s="250"/>
      <c r="BO234" s="250"/>
      <c r="BP234" s="250"/>
      <c r="BQ234" s="250"/>
      <c r="BR234" s="250"/>
      <c r="BS234" s="250"/>
      <c r="BT234" s="250"/>
      <c r="BU234" s="250"/>
      <c r="BV234" s="250"/>
      <c r="BW234" s="250"/>
      <c r="BX234" s="250"/>
      <c r="BY234" s="250"/>
      <c r="BZ234" s="250"/>
      <c r="CA234" s="250"/>
    </row>
    <row r="235" spans="1:79" s="224" customFormat="1">
      <c r="A235" s="190"/>
      <c r="B235" s="175"/>
      <c r="C235" s="191"/>
      <c r="E235" s="224" t="s">
        <v>698</v>
      </c>
      <c r="F235" s="232">
        <f xml:space="preserve"> F233 * 10 ^6 / F234</f>
        <v>0</v>
      </c>
      <c r="G235" s="224" t="s">
        <v>585</v>
      </c>
    </row>
    <row r="237" spans="1:79">
      <c r="B237" s="1" t="s">
        <v>474</v>
      </c>
      <c r="K237" s="247"/>
      <c r="L237" s="247"/>
    </row>
    <row r="238" spans="1:79" s="224" customFormat="1">
      <c r="A238" s="190"/>
      <c r="B238" s="175"/>
      <c r="C238" s="191"/>
      <c r="E238" s="247" t="str">
        <f xml:space="preserve"> E$130</f>
        <v>Fixed OPEX</v>
      </c>
      <c r="F238" s="247">
        <f t="shared" ref="F238:G238" si="259" xml:space="preserve"> F$130</f>
        <v>6.0760452139225771</v>
      </c>
      <c r="G238" s="247" t="str">
        <f t="shared" si="259"/>
        <v>£ per MWh H2</v>
      </c>
      <c r="H238" s="223"/>
      <c r="I238" s="247"/>
      <c r="J238" s="247"/>
      <c r="K238" s="247"/>
      <c r="L238" s="247"/>
      <c r="M238" s="247"/>
      <c r="N238" s="247"/>
      <c r="O238" s="247"/>
      <c r="P238" s="247"/>
      <c r="Q238" s="247"/>
      <c r="R238" s="247"/>
      <c r="S238" s="247"/>
      <c r="T238" s="247"/>
      <c r="U238" s="247"/>
      <c r="V238" s="247"/>
      <c r="W238" s="247"/>
      <c r="X238" s="247"/>
      <c r="Y238" s="247"/>
      <c r="Z238" s="247"/>
      <c r="AA238" s="247"/>
      <c r="AB238" s="247"/>
      <c r="AC238" s="247"/>
      <c r="AD238" s="247"/>
      <c r="AE238" s="247"/>
      <c r="AF238" s="247"/>
      <c r="AG238" s="247"/>
      <c r="AH238" s="247"/>
      <c r="AI238" s="247"/>
      <c r="AJ238" s="247"/>
      <c r="AK238" s="247"/>
      <c r="AL238" s="247"/>
      <c r="AM238" s="247"/>
      <c r="AN238" s="247"/>
      <c r="AO238" s="247"/>
      <c r="AP238" s="247"/>
      <c r="AQ238" s="247"/>
      <c r="AR238" s="247"/>
      <c r="AS238" s="247"/>
      <c r="AT238" s="247"/>
      <c r="AU238" s="247"/>
      <c r="AV238" s="247"/>
      <c r="AW238" s="247"/>
      <c r="AX238" s="247"/>
      <c r="AY238" s="247"/>
      <c r="AZ238" s="247"/>
      <c r="BA238" s="247"/>
      <c r="BB238" s="247"/>
      <c r="BC238" s="247"/>
      <c r="BD238" s="247"/>
      <c r="BE238" s="247"/>
      <c r="BF238" s="247"/>
      <c r="BG238" s="247"/>
      <c r="BH238" s="247"/>
      <c r="BI238" s="247"/>
      <c r="BJ238" s="247"/>
      <c r="BK238" s="247"/>
      <c r="BL238" s="247"/>
      <c r="BM238" s="247"/>
      <c r="BN238" s="247"/>
      <c r="BO238" s="247"/>
      <c r="BP238" s="247"/>
      <c r="BQ238" s="247"/>
      <c r="BR238" s="247"/>
      <c r="BS238" s="247"/>
      <c r="BT238" s="247"/>
      <c r="BU238" s="247"/>
      <c r="BV238" s="247"/>
      <c r="BW238" s="247"/>
      <c r="BX238" s="247"/>
      <c r="BY238" s="247"/>
      <c r="BZ238" s="247"/>
      <c r="CA238" s="247"/>
    </row>
    <row r="239" spans="1:79" s="224" customFormat="1">
      <c r="A239" s="190"/>
      <c r="B239" s="175"/>
      <c r="C239" s="191"/>
      <c r="E239" s="600" t="str">
        <f xml:space="preserve"> E$145</f>
        <v>Electricity (blue)</v>
      </c>
      <c r="F239" s="247">
        <f t="shared" ref="F239:G239" si="260" xml:space="preserve"> F$145</f>
        <v>13.207858462969831</v>
      </c>
      <c r="G239" s="600" t="str">
        <f t="shared" si="260"/>
        <v>£ per MWh H2</v>
      </c>
      <c r="H239" s="600"/>
      <c r="I239" s="600"/>
      <c r="J239" s="600"/>
      <c r="K239" s="600"/>
      <c r="L239" s="600"/>
      <c r="M239" s="600"/>
      <c r="N239" s="600"/>
      <c r="O239" s="600"/>
      <c r="P239" s="600"/>
      <c r="Q239" s="600"/>
      <c r="R239" s="600"/>
      <c r="S239" s="600"/>
      <c r="T239" s="600"/>
      <c r="U239" s="600"/>
      <c r="V239" s="600"/>
      <c r="W239" s="600"/>
      <c r="X239" s="600"/>
      <c r="Y239" s="600"/>
      <c r="Z239" s="600"/>
      <c r="AA239" s="600"/>
      <c r="AB239" s="600"/>
      <c r="AC239" s="600"/>
      <c r="AD239" s="600"/>
      <c r="AE239" s="600"/>
      <c r="AF239" s="600"/>
      <c r="AG239" s="600"/>
      <c r="AH239" s="600"/>
      <c r="AI239" s="600"/>
      <c r="AJ239" s="600"/>
      <c r="AK239" s="600"/>
      <c r="AL239" s="600"/>
      <c r="AM239" s="600"/>
      <c r="AN239" s="600"/>
      <c r="AO239" s="600"/>
      <c r="AP239" s="600"/>
      <c r="AQ239" s="600"/>
      <c r="AR239" s="600"/>
      <c r="AS239" s="600"/>
      <c r="AT239" s="600"/>
      <c r="AU239" s="600"/>
      <c r="AV239" s="600"/>
      <c r="AW239" s="600"/>
      <c r="AX239" s="600"/>
      <c r="AY239" s="600"/>
      <c r="AZ239" s="600"/>
      <c r="BA239" s="600"/>
      <c r="BB239" s="600"/>
      <c r="BC239" s="600"/>
      <c r="BD239" s="600"/>
      <c r="BE239" s="600"/>
      <c r="BF239" s="600"/>
      <c r="BG239" s="600"/>
      <c r="BH239" s="600"/>
      <c r="BI239" s="600"/>
      <c r="BJ239" s="600"/>
      <c r="BK239" s="600"/>
      <c r="BL239" s="600"/>
      <c r="BM239" s="600"/>
      <c r="BN239" s="600"/>
      <c r="BO239" s="600"/>
      <c r="BP239" s="600"/>
      <c r="BQ239" s="600"/>
      <c r="BR239" s="600"/>
      <c r="BS239" s="600"/>
      <c r="BT239" s="600"/>
      <c r="BU239" s="600"/>
      <c r="BV239" s="600"/>
      <c r="BW239" s="600"/>
      <c r="BX239" s="600"/>
      <c r="BY239" s="600"/>
      <c r="BZ239" s="600"/>
      <c r="CA239" s="600"/>
    </row>
    <row r="240" spans="1:79" s="224" customFormat="1">
      <c r="A240" s="190"/>
      <c r="B240" s="175"/>
      <c r="C240" s="191"/>
      <c r="E240" s="247" t="str">
        <f xml:space="preserve"> E$160</f>
        <v>Electricity (green)</v>
      </c>
      <c r="F240" s="247">
        <f t="shared" ref="F240:G240" si="261" xml:space="preserve"> F$160</f>
        <v>0</v>
      </c>
      <c r="G240" s="625" t="str">
        <f t="shared" si="261"/>
        <v>£ per MWh H2</v>
      </c>
      <c r="H240" s="223"/>
      <c r="I240" s="247"/>
      <c r="J240" s="247"/>
      <c r="M240" s="247"/>
      <c r="N240" s="247"/>
      <c r="O240" s="247"/>
      <c r="P240" s="247"/>
      <c r="Q240" s="247"/>
      <c r="R240" s="247"/>
      <c r="S240" s="247"/>
      <c r="T240" s="247"/>
      <c r="U240" s="247"/>
      <c r="V240" s="247"/>
      <c r="W240" s="247"/>
      <c r="X240" s="247"/>
      <c r="Y240" s="247"/>
      <c r="Z240" s="247"/>
      <c r="AA240" s="247"/>
      <c r="AB240" s="247"/>
      <c r="AC240" s="247"/>
      <c r="AD240" s="247"/>
      <c r="AE240" s="247"/>
      <c r="AF240" s="247"/>
      <c r="AG240" s="247"/>
      <c r="AH240" s="247"/>
      <c r="AI240" s="247"/>
      <c r="AJ240" s="247"/>
      <c r="AK240" s="247"/>
      <c r="AL240" s="247"/>
      <c r="AM240" s="247"/>
      <c r="AN240" s="247"/>
      <c r="AO240" s="247"/>
      <c r="AP240" s="247"/>
      <c r="AQ240" s="247"/>
      <c r="AR240" s="247"/>
      <c r="AS240" s="247"/>
      <c r="AT240" s="247"/>
      <c r="AU240" s="247"/>
      <c r="AV240" s="247"/>
      <c r="AW240" s="247"/>
      <c r="AX240" s="247"/>
      <c r="AY240" s="247"/>
      <c r="AZ240" s="247"/>
      <c r="BA240" s="247"/>
      <c r="BB240" s="247"/>
      <c r="BC240" s="247"/>
      <c r="BD240" s="247"/>
      <c r="BE240" s="247"/>
      <c r="BF240" s="247"/>
      <c r="BG240" s="247"/>
      <c r="BH240" s="247"/>
      <c r="BI240" s="247"/>
      <c r="BJ240" s="247"/>
      <c r="BK240" s="247"/>
      <c r="BL240" s="247"/>
      <c r="BM240" s="247"/>
      <c r="BN240" s="247"/>
      <c r="BO240" s="247"/>
      <c r="BP240" s="247"/>
      <c r="BQ240" s="247"/>
      <c r="BR240" s="247"/>
      <c r="BS240" s="247"/>
      <c r="BT240" s="247"/>
      <c r="BU240" s="247"/>
      <c r="BV240" s="247"/>
      <c r="BW240" s="247"/>
      <c r="BX240" s="247"/>
      <c r="BY240" s="247"/>
      <c r="BZ240" s="247"/>
      <c r="CA240" s="247"/>
    </row>
    <row r="241" spans="1:79" s="224" customFormat="1">
      <c r="A241" s="190"/>
      <c r="B241" s="175"/>
      <c r="C241" s="191"/>
      <c r="E241" s="247" t="str">
        <f xml:space="preserve"> E$175</f>
        <v>Water tariff</v>
      </c>
      <c r="F241" s="247">
        <f t="shared" ref="F241:G241" si="262" xml:space="preserve"> F$175</f>
        <v>0</v>
      </c>
      <c r="G241" s="625" t="str">
        <f t="shared" si="262"/>
        <v>£ per MWh H2</v>
      </c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  <c r="R241" s="247"/>
      <c r="S241" s="247"/>
      <c r="T241" s="247"/>
      <c r="U241" s="247"/>
      <c r="V241" s="247"/>
      <c r="W241" s="247"/>
      <c r="X241" s="247"/>
      <c r="Y241" s="247"/>
      <c r="Z241" s="247"/>
      <c r="AA241" s="247"/>
      <c r="AB241" s="247"/>
      <c r="AC241" s="247"/>
      <c r="AD241" s="247"/>
      <c r="AE241" s="247"/>
      <c r="AF241" s="247"/>
      <c r="AG241" s="247"/>
      <c r="AH241" s="247"/>
      <c r="AI241" s="247"/>
      <c r="AJ241" s="247"/>
      <c r="AK241" s="247"/>
      <c r="AL241" s="247"/>
      <c r="AM241" s="247"/>
      <c r="AN241" s="247"/>
      <c r="AO241" s="247"/>
      <c r="AP241" s="247"/>
      <c r="AQ241" s="247"/>
      <c r="AR241" s="247"/>
      <c r="AS241" s="247"/>
      <c r="AT241" s="247"/>
      <c r="AU241" s="247"/>
      <c r="AV241" s="247"/>
      <c r="AW241" s="247"/>
      <c r="AX241" s="247"/>
      <c r="AY241" s="247"/>
      <c r="AZ241" s="247"/>
      <c r="BA241" s="247"/>
      <c r="BB241" s="247"/>
      <c r="BC241" s="247"/>
      <c r="BD241" s="247"/>
      <c r="BE241" s="247"/>
      <c r="BF241" s="247"/>
      <c r="BG241" s="247"/>
      <c r="BH241" s="247"/>
      <c r="BI241" s="247"/>
      <c r="BJ241" s="247"/>
      <c r="BK241" s="247"/>
      <c r="BL241" s="247"/>
      <c r="BM241" s="247"/>
      <c r="BN241" s="247"/>
      <c r="BO241" s="247"/>
      <c r="BP241" s="247"/>
      <c r="BQ241" s="247"/>
      <c r="BR241" s="247"/>
      <c r="BS241" s="247"/>
      <c r="BT241" s="247"/>
      <c r="BU241" s="247"/>
      <c r="BV241" s="247"/>
      <c r="BW241" s="247"/>
      <c r="BX241" s="247"/>
      <c r="BY241" s="247"/>
      <c r="BZ241" s="247"/>
      <c r="CA241" s="247"/>
    </row>
    <row r="242" spans="1:79" s="224" customFormat="1">
      <c r="A242" s="190"/>
      <c r="B242" s="175"/>
      <c r="C242" s="191"/>
      <c r="E242" s="247" t="str">
        <f xml:space="preserve"> E$190</f>
        <v>Feed gas</v>
      </c>
      <c r="F242" s="247">
        <f t="shared" ref="F242:G242" si="263" xml:space="preserve"> F$190</f>
        <v>25.940503842900686</v>
      </c>
      <c r="G242" s="625" t="str">
        <f t="shared" si="263"/>
        <v>£ per MWh H2</v>
      </c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  <c r="R242" s="247"/>
      <c r="S242" s="247"/>
      <c r="T242" s="247"/>
      <c r="U242" s="247"/>
      <c r="V242" s="247"/>
      <c r="W242" s="247"/>
      <c r="X242" s="247"/>
      <c r="Y242" s="247"/>
      <c r="Z242" s="247"/>
      <c r="AA242" s="247"/>
      <c r="AB242" s="247"/>
      <c r="AC242" s="247"/>
      <c r="AD242" s="247"/>
      <c r="AE242" s="247"/>
      <c r="AF242" s="247"/>
      <c r="AG242" s="247"/>
      <c r="AH242" s="247"/>
      <c r="AI242" s="247"/>
      <c r="AJ242" s="247"/>
      <c r="AK242" s="247"/>
      <c r="AL242" s="247"/>
      <c r="AM242" s="247"/>
      <c r="AN242" s="247"/>
      <c r="AO242" s="247"/>
      <c r="AP242" s="247"/>
      <c r="AQ242" s="247"/>
      <c r="AR242" s="247"/>
      <c r="AS242" s="247"/>
      <c r="AT242" s="247"/>
      <c r="AU242" s="247"/>
      <c r="AV242" s="247"/>
      <c r="AW242" s="247"/>
      <c r="AX242" s="247"/>
      <c r="AY242" s="247"/>
      <c r="AZ242" s="247"/>
      <c r="BA242" s="247"/>
      <c r="BB242" s="247"/>
      <c r="BC242" s="247"/>
      <c r="BD242" s="247"/>
      <c r="BE242" s="247"/>
      <c r="BF242" s="247"/>
      <c r="BG242" s="247"/>
      <c r="BH242" s="247"/>
      <c r="BI242" s="247"/>
      <c r="BJ242" s="247"/>
      <c r="BK242" s="247"/>
      <c r="BL242" s="247"/>
      <c r="BM242" s="247"/>
      <c r="BN242" s="247"/>
      <c r="BO242" s="247"/>
      <c r="BP242" s="247"/>
      <c r="BQ242" s="247"/>
      <c r="BR242" s="247"/>
      <c r="BS242" s="247"/>
      <c r="BT242" s="247"/>
      <c r="BU242" s="247"/>
      <c r="BV242" s="247"/>
      <c r="BW242" s="247"/>
      <c r="BX242" s="247"/>
      <c r="BY242" s="247"/>
      <c r="BZ242" s="247"/>
      <c r="CA242" s="247"/>
    </row>
    <row r="243" spans="1:79" s="224" customFormat="1">
      <c r="A243" s="190"/>
      <c r="B243" s="175"/>
      <c r="C243" s="191"/>
      <c r="E243" s="247" t="str">
        <f xml:space="preserve"> E$205</f>
        <v>CAPEX</v>
      </c>
      <c r="F243" s="247">
        <f xml:space="preserve"> F$205</f>
        <v>22.029958098467798</v>
      </c>
      <c r="G243" s="625" t="str">
        <f t="shared" ref="G243" si="264" xml:space="preserve"> G$205</f>
        <v>£ per MWh H2</v>
      </c>
      <c r="H243" s="223"/>
      <c r="I243" s="247"/>
      <c r="J243" s="247"/>
      <c r="K243" s="247"/>
      <c r="L243" s="247"/>
      <c r="M243" s="247"/>
      <c r="N243" s="247"/>
      <c r="O243" s="247"/>
      <c r="P243" s="247"/>
      <c r="Q243" s="247"/>
      <c r="R243" s="247"/>
      <c r="S243" s="247"/>
      <c r="T243" s="247"/>
      <c r="U243" s="247"/>
      <c r="V243" s="247"/>
      <c r="W243" s="247"/>
      <c r="X243" s="247"/>
      <c r="Y243" s="247"/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7"/>
      <c r="AK243" s="247"/>
      <c r="AL243" s="247"/>
      <c r="AM243" s="247"/>
      <c r="AN243" s="247"/>
      <c r="AO243" s="247"/>
      <c r="AP243" s="247"/>
      <c r="AQ243" s="247"/>
      <c r="AR243" s="247"/>
      <c r="AS243" s="247"/>
      <c r="AT243" s="247"/>
      <c r="AU243" s="247"/>
      <c r="AV243" s="247"/>
      <c r="AW243" s="247"/>
      <c r="AX243" s="247"/>
      <c r="AY243" s="247"/>
      <c r="AZ243" s="247"/>
      <c r="BA243" s="247"/>
      <c r="BB243" s="247"/>
      <c r="BC243" s="247"/>
      <c r="BD243" s="247"/>
      <c r="BE243" s="247"/>
      <c r="BF243" s="247"/>
      <c r="BG243" s="247"/>
      <c r="BH243" s="247"/>
      <c r="BI243" s="247"/>
      <c r="BJ243" s="247"/>
      <c r="BK243" s="247"/>
      <c r="BL243" s="247"/>
      <c r="BM243" s="247"/>
      <c r="BN243" s="247"/>
      <c r="BO243" s="247"/>
      <c r="BP243" s="247"/>
      <c r="BQ243" s="247"/>
      <c r="BR243" s="247"/>
      <c r="BS243" s="247"/>
      <c r="BT243" s="247"/>
      <c r="BU243" s="247"/>
      <c r="BV243" s="247"/>
      <c r="BW243" s="247"/>
      <c r="BX243" s="247"/>
      <c r="BY243" s="247"/>
      <c r="BZ243" s="247"/>
      <c r="CA243" s="247"/>
    </row>
    <row r="244" spans="1:79" s="312" customFormat="1">
      <c r="A244" s="284"/>
      <c r="B244" s="285"/>
      <c r="C244" s="365"/>
      <c r="E244" s="287" t="str">
        <f xml:space="preserve"> E$220</f>
        <v>Carbon cost</v>
      </c>
      <c r="F244" s="247">
        <f t="shared" ref="F244:G244" si="265" xml:space="preserve"> F$220</f>
        <v>0.59738387063549336</v>
      </c>
      <c r="G244" s="287" t="str">
        <f t="shared" si="265"/>
        <v>£ per MWh H2</v>
      </c>
      <c r="H244" s="287"/>
      <c r="I244" s="287"/>
      <c r="J244" s="287"/>
      <c r="K244" s="287"/>
      <c r="L244" s="287"/>
      <c r="M244" s="287"/>
      <c r="N244" s="287"/>
      <c r="O244" s="287"/>
      <c r="P244" s="287"/>
      <c r="Q244" s="287"/>
      <c r="R244" s="287"/>
      <c r="S244" s="287"/>
      <c r="T244" s="287"/>
      <c r="U244" s="287"/>
      <c r="V244" s="287"/>
      <c r="W244" s="287"/>
      <c r="X244" s="287"/>
      <c r="Y244" s="287"/>
      <c r="Z244" s="287"/>
      <c r="AA244" s="287"/>
      <c r="AB244" s="287"/>
      <c r="AC244" s="287"/>
      <c r="AD244" s="287"/>
      <c r="AE244" s="287"/>
      <c r="AF244" s="287"/>
      <c r="AG244" s="287"/>
      <c r="AH244" s="287"/>
      <c r="AI244" s="287"/>
      <c r="AJ244" s="287"/>
      <c r="AK244" s="287"/>
      <c r="AL244" s="287"/>
      <c r="AM244" s="287"/>
      <c r="AN244" s="287"/>
      <c r="AO244" s="287"/>
      <c r="AP244" s="287"/>
      <c r="AQ244" s="287"/>
      <c r="AR244" s="287"/>
      <c r="AS244" s="287"/>
      <c r="AT244" s="287"/>
      <c r="AU244" s="287"/>
      <c r="AV244" s="287"/>
      <c r="AW244" s="287"/>
      <c r="AX244" s="287"/>
      <c r="AY244" s="287"/>
      <c r="AZ244" s="287"/>
      <c r="BA244" s="287"/>
      <c r="BB244" s="287"/>
      <c r="BC244" s="287"/>
      <c r="BD244" s="287"/>
      <c r="BE244" s="287"/>
      <c r="BF244" s="287"/>
      <c r="BG244" s="287"/>
      <c r="BH244" s="287"/>
      <c r="BI244" s="287"/>
      <c r="BJ244" s="287"/>
      <c r="BK244" s="287"/>
      <c r="BL244" s="287"/>
      <c r="BM244" s="287"/>
      <c r="BN244" s="287"/>
      <c r="BO244" s="287"/>
      <c r="BP244" s="287"/>
      <c r="BQ244" s="287"/>
      <c r="BR244" s="287"/>
      <c r="BS244" s="287"/>
      <c r="BT244" s="287"/>
      <c r="BU244" s="287"/>
      <c r="BV244" s="287"/>
      <c r="BW244" s="287"/>
      <c r="BX244" s="287"/>
      <c r="BY244" s="287"/>
      <c r="BZ244" s="287"/>
      <c r="CA244" s="287"/>
    </row>
    <row r="245" spans="1:79" s="312" customFormat="1">
      <c r="A245" s="284"/>
      <c r="B245" s="285"/>
      <c r="C245" s="365"/>
      <c r="E245" s="287" t="str">
        <f xml:space="preserve"> E$235</f>
        <v>T&amp;S tariff</v>
      </c>
      <c r="F245" s="247">
        <f t="shared" ref="F245:G245" si="266" xml:space="preserve"> F$235</f>
        <v>0</v>
      </c>
      <c r="G245" s="287" t="str">
        <f t="shared" si="266"/>
        <v>£ per MWh H2</v>
      </c>
      <c r="H245" s="287"/>
      <c r="I245" s="287"/>
      <c r="J245" s="287"/>
      <c r="K245" s="287"/>
      <c r="L245" s="287"/>
      <c r="M245" s="287"/>
      <c r="N245" s="287"/>
      <c r="O245" s="287"/>
      <c r="P245" s="287"/>
      <c r="Q245" s="287"/>
      <c r="R245" s="287"/>
      <c r="S245" s="287"/>
      <c r="T245" s="287"/>
      <c r="U245" s="287"/>
      <c r="V245" s="287"/>
      <c r="W245" s="287"/>
      <c r="X245" s="287"/>
      <c r="Y245" s="287"/>
      <c r="Z245" s="287"/>
      <c r="AA245" s="287"/>
      <c r="AB245" s="287"/>
      <c r="AC245" s="287"/>
      <c r="AD245" s="287"/>
      <c r="AE245" s="287"/>
      <c r="AF245" s="287"/>
      <c r="AG245" s="287"/>
      <c r="AH245" s="287"/>
      <c r="AI245" s="287"/>
      <c r="AJ245" s="287"/>
      <c r="AK245" s="287"/>
      <c r="AL245" s="287"/>
      <c r="AM245" s="287"/>
      <c r="AN245" s="287"/>
      <c r="AO245" s="287"/>
      <c r="AP245" s="287"/>
      <c r="AQ245" s="287"/>
      <c r="AR245" s="287"/>
      <c r="AS245" s="287"/>
      <c r="AT245" s="287"/>
      <c r="AU245" s="287"/>
      <c r="AV245" s="287"/>
      <c r="AW245" s="287"/>
      <c r="AX245" s="287"/>
      <c r="AY245" s="287"/>
      <c r="AZ245" s="287"/>
      <c r="BA245" s="287"/>
      <c r="BB245" s="287"/>
      <c r="BC245" s="287"/>
      <c r="BD245" s="287"/>
      <c r="BE245" s="287"/>
      <c r="BF245" s="287"/>
      <c r="BG245" s="287"/>
      <c r="BH245" s="287"/>
      <c r="BI245" s="287"/>
      <c r="BJ245" s="287"/>
      <c r="BK245" s="287"/>
      <c r="BL245" s="287"/>
      <c r="BM245" s="287"/>
      <c r="BN245" s="287"/>
      <c r="BO245" s="287"/>
      <c r="BP245" s="287"/>
      <c r="BQ245" s="287"/>
      <c r="BR245" s="287"/>
      <c r="BS245" s="287"/>
      <c r="BT245" s="287"/>
      <c r="BU245" s="287"/>
      <c r="BV245" s="287"/>
      <c r="BW245" s="287"/>
      <c r="BX245" s="287"/>
      <c r="BY245" s="287"/>
      <c r="BZ245" s="287"/>
      <c r="CA245" s="287"/>
    </row>
    <row r="246" spans="1:79" s="224" customFormat="1">
      <c r="A246" s="190"/>
      <c r="B246" s="175"/>
      <c r="C246" s="191"/>
      <c r="E246" s="579" t="s">
        <v>587</v>
      </c>
      <c r="F246" s="680">
        <f>SUM(F238:F245)</f>
        <v>67.851749488896388</v>
      </c>
      <c r="G246" s="579" t="s">
        <v>584</v>
      </c>
      <c r="H246" s="188"/>
    </row>
    <row r="248" spans="1:79" s="25" customFormat="1">
      <c r="A248" s="9"/>
      <c r="B248" s="1"/>
      <c r="C248" s="51"/>
      <c r="D248" s="24"/>
      <c r="E248" s="279"/>
      <c r="F248" s="279"/>
      <c r="G248" s="279"/>
      <c r="H248" s="279"/>
      <c r="I248" s="279"/>
      <c r="J248" s="279"/>
      <c r="K248" s="279"/>
      <c r="L248" s="279"/>
      <c r="M248" s="279"/>
      <c r="N248" s="279"/>
      <c r="O248" s="279"/>
      <c r="P248" s="279"/>
      <c r="Q248" s="279"/>
      <c r="R248" s="279"/>
      <c r="S248" s="279"/>
      <c r="T248" s="279"/>
      <c r="U248" s="279"/>
      <c r="V248" s="279"/>
      <c r="W248" s="279"/>
      <c r="X248" s="279"/>
      <c r="Y248" s="279"/>
      <c r="Z248" s="279"/>
      <c r="AA248" s="279"/>
      <c r="AB248" s="279"/>
      <c r="AC248" s="279"/>
      <c r="AD248" s="279"/>
      <c r="AE248" s="279"/>
      <c r="AF248" s="279"/>
      <c r="AG248" s="279"/>
      <c r="AH248" s="279"/>
      <c r="AI248" s="279"/>
      <c r="AJ248" s="279"/>
      <c r="AK248" s="279"/>
      <c r="AL248" s="279"/>
      <c r="AM248" s="279"/>
      <c r="AN248" s="279"/>
      <c r="AO248" s="279"/>
      <c r="AP248" s="279"/>
      <c r="AQ248" s="279"/>
      <c r="AR248" s="279"/>
      <c r="AS248" s="279"/>
      <c r="AT248" s="279"/>
      <c r="AU248" s="279"/>
      <c r="AV248" s="279"/>
      <c r="AW248" s="279"/>
      <c r="AX248" s="279"/>
      <c r="AY248" s="279"/>
      <c r="AZ248" s="279"/>
      <c r="BA248" s="279"/>
      <c r="BB248" s="279"/>
      <c r="BC248" s="279"/>
      <c r="BD248" s="279"/>
      <c r="BE248" s="279"/>
      <c r="BF248" s="279"/>
      <c r="BG248" s="279"/>
      <c r="BH248" s="279"/>
      <c r="BI248" s="279"/>
      <c r="BJ248" s="279"/>
      <c r="BK248" s="279"/>
      <c r="BL248" s="279"/>
      <c r="BM248" s="279"/>
      <c r="BN248" s="279"/>
      <c r="BO248" s="279"/>
      <c r="BP248" s="279"/>
      <c r="BQ248" s="279"/>
      <c r="BR248" s="279"/>
      <c r="BS248" s="279"/>
      <c r="BT248" s="279"/>
      <c r="BU248" s="279"/>
      <c r="BV248" s="279"/>
      <c r="BW248" s="279"/>
      <c r="BX248" s="279"/>
      <c r="BY248" s="279"/>
      <c r="BZ248" s="279"/>
      <c r="CA248" s="279"/>
    </row>
    <row r="249" spans="1:79">
      <c r="A249" s="9" t="s">
        <v>265</v>
      </c>
    </row>
    <row r="251" spans="1:79">
      <c r="B251" s="1" t="s">
        <v>14</v>
      </c>
    </row>
    <row r="252" spans="1:79">
      <c r="E252" s="237" t="str">
        <f xml:space="preserve"> Time!E$23</f>
        <v>Model period ending</v>
      </c>
      <c r="F252" s="237">
        <f xml:space="preserve"> Time!F$23</f>
        <v>0</v>
      </c>
      <c r="G252" s="237" t="str">
        <f xml:space="preserve"> Time!G$23</f>
        <v>date</v>
      </c>
      <c r="H252" s="237">
        <f xml:space="preserve"> Time!H$23</f>
        <v>0</v>
      </c>
      <c r="I252" s="237">
        <f xml:space="preserve"> Time!I$23</f>
        <v>0</v>
      </c>
      <c r="J252" s="237">
        <f xml:space="preserve"> Time!J$23</f>
        <v>44926</v>
      </c>
      <c r="K252" s="237">
        <f xml:space="preserve"> Time!K$23</f>
        <v>45291</v>
      </c>
      <c r="L252" s="237">
        <f xml:space="preserve"> Time!L$23</f>
        <v>45657</v>
      </c>
      <c r="M252" s="237">
        <f xml:space="preserve"> Time!M$23</f>
        <v>46022</v>
      </c>
      <c r="N252" s="237">
        <f xml:space="preserve"> Time!N$23</f>
        <v>46387</v>
      </c>
      <c r="O252" s="237">
        <f xml:space="preserve"> Time!O$23</f>
        <v>46752</v>
      </c>
      <c r="P252" s="237">
        <f xml:space="preserve"> Time!P$23</f>
        <v>47118</v>
      </c>
      <c r="Q252" s="237">
        <f xml:space="preserve"> Time!Q$23</f>
        <v>47483</v>
      </c>
      <c r="R252" s="237">
        <f xml:space="preserve"> Time!R$23</f>
        <v>47848</v>
      </c>
      <c r="S252" s="237">
        <f xml:space="preserve"> Time!S$23</f>
        <v>48213</v>
      </c>
      <c r="T252" s="237">
        <f xml:space="preserve"> Time!T$23</f>
        <v>48579</v>
      </c>
      <c r="U252" s="237">
        <f xml:space="preserve"> Time!U$23</f>
        <v>48944</v>
      </c>
      <c r="V252" s="237">
        <f xml:space="preserve"> Time!V$23</f>
        <v>49309</v>
      </c>
      <c r="W252" s="237">
        <f xml:space="preserve"> Time!W$23</f>
        <v>49674</v>
      </c>
      <c r="X252" s="237">
        <f xml:space="preserve"> Time!X$23</f>
        <v>50040</v>
      </c>
      <c r="Y252" s="237">
        <f xml:space="preserve"> Time!Y$23</f>
        <v>50405</v>
      </c>
      <c r="Z252" s="237">
        <f xml:space="preserve"> Time!Z$23</f>
        <v>50770</v>
      </c>
      <c r="AA252" s="237">
        <f xml:space="preserve"> Time!AA$23</f>
        <v>51135</v>
      </c>
      <c r="AB252" s="237">
        <f xml:space="preserve"> Time!AB$23</f>
        <v>51501</v>
      </c>
      <c r="AC252" s="237">
        <f xml:space="preserve"> Time!AC$23</f>
        <v>51866</v>
      </c>
      <c r="AD252" s="237">
        <f xml:space="preserve"> Time!AD$23</f>
        <v>52231</v>
      </c>
      <c r="AE252" s="237">
        <f xml:space="preserve"> Time!AE$23</f>
        <v>52596</v>
      </c>
      <c r="AF252" s="237">
        <f xml:space="preserve"> Time!AF$23</f>
        <v>52962</v>
      </c>
      <c r="AG252" s="237">
        <f xml:space="preserve"> Time!AG$23</f>
        <v>53327</v>
      </c>
      <c r="AH252" s="237">
        <f xml:space="preserve"> Time!AH$23</f>
        <v>53692</v>
      </c>
      <c r="AI252" s="237">
        <f xml:space="preserve"> Time!AI$23</f>
        <v>54057</v>
      </c>
      <c r="AJ252" s="237">
        <f xml:space="preserve"> Time!AJ$23</f>
        <v>54423</v>
      </c>
      <c r="AK252" s="237">
        <f xml:space="preserve"> Time!AK$23</f>
        <v>54788</v>
      </c>
      <c r="AL252" s="237">
        <f xml:space="preserve"> Time!AL$23</f>
        <v>55153</v>
      </c>
      <c r="AM252" s="237">
        <f xml:space="preserve"> Time!AM$23</f>
        <v>55518</v>
      </c>
      <c r="AN252" s="237">
        <f xml:space="preserve"> Time!AN$23</f>
        <v>55884</v>
      </c>
      <c r="AO252" s="237">
        <f xml:space="preserve"> Time!AO$23</f>
        <v>56249</v>
      </c>
      <c r="AP252" s="237">
        <f xml:space="preserve"> Time!AP$23</f>
        <v>56614</v>
      </c>
      <c r="AQ252" s="237">
        <f xml:space="preserve"> Time!AQ$23</f>
        <v>56979</v>
      </c>
      <c r="AR252" s="237">
        <f xml:space="preserve"> Time!AR$23</f>
        <v>57345</v>
      </c>
      <c r="AS252" s="237">
        <f xml:space="preserve"> Time!AS$23</f>
        <v>57710</v>
      </c>
      <c r="AT252" s="237">
        <f xml:space="preserve"> Time!AT$23</f>
        <v>58075</v>
      </c>
      <c r="AU252" s="237">
        <f xml:space="preserve"> Time!AU$23</f>
        <v>58440</v>
      </c>
      <c r="AV252" s="237">
        <f xml:space="preserve"> Time!AV$23</f>
        <v>58806</v>
      </c>
      <c r="AW252" s="237">
        <f xml:space="preserve"> Time!AW$23</f>
        <v>59171</v>
      </c>
      <c r="AX252" s="237">
        <f xml:space="preserve"> Time!AX$23</f>
        <v>59536</v>
      </c>
      <c r="AY252" s="237">
        <f xml:space="preserve"> Time!AY$23</f>
        <v>59901</v>
      </c>
      <c r="AZ252" s="237">
        <f xml:space="preserve"> Time!AZ$23</f>
        <v>60267</v>
      </c>
      <c r="BA252" s="237">
        <f xml:space="preserve"> Time!BA$23</f>
        <v>60632</v>
      </c>
      <c r="BB252" s="237">
        <f xml:space="preserve"> Time!BB$23</f>
        <v>60997</v>
      </c>
      <c r="BC252" s="237">
        <f xml:space="preserve"> Time!BC$23</f>
        <v>61362</v>
      </c>
      <c r="BD252" s="237">
        <f xml:space="preserve"> Time!BD$23</f>
        <v>61728</v>
      </c>
      <c r="BE252" s="237">
        <f xml:space="preserve"> Time!BE$23</f>
        <v>62093</v>
      </c>
      <c r="BF252" s="237">
        <f xml:space="preserve"> Time!BF$23</f>
        <v>62458</v>
      </c>
      <c r="BG252" s="237">
        <f xml:space="preserve"> Time!BG$23</f>
        <v>62823</v>
      </c>
      <c r="BH252" s="237">
        <f xml:space="preserve"> Time!BH$23</f>
        <v>63189</v>
      </c>
      <c r="BI252" s="237">
        <f xml:space="preserve"> Time!BI$23</f>
        <v>63554</v>
      </c>
      <c r="BJ252" s="237">
        <f xml:space="preserve"> Time!BJ$23</f>
        <v>63919</v>
      </c>
      <c r="BK252" s="237">
        <f xml:space="preserve"> Time!BK$23</f>
        <v>64284</v>
      </c>
      <c r="BL252" s="237">
        <f xml:space="preserve"> Time!BL$23</f>
        <v>64650</v>
      </c>
      <c r="BM252" s="237">
        <f xml:space="preserve"> Time!BM$23</f>
        <v>65015</v>
      </c>
      <c r="BN252" s="237">
        <f xml:space="preserve"> Time!BN$23</f>
        <v>65380</v>
      </c>
      <c r="BO252" s="237">
        <f xml:space="preserve"> Time!BO$23</f>
        <v>65745</v>
      </c>
      <c r="BP252" s="237">
        <f xml:space="preserve"> Time!BP$23</f>
        <v>66111</v>
      </c>
      <c r="BQ252" s="237">
        <f xml:space="preserve"> Time!BQ$23</f>
        <v>66476</v>
      </c>
      <c r="BR252" s="237">
        <f xml:space="preserve"> Time!BR$23</f>
        <v>66841</v>
      </c>
      <c r="BS252" s="237">
        <f xml:space="preserve"> Time!BS$23</f>
        <v>67206</v>
      </c>
      <c r="BT252" s="237">
        <f xml:space="preserve"> Time!BT$23</f>
        <v>67572</v>
      </c>
      <c r="BU252" s="237">
        <f xml:space="preserve"> Time!BU$23</f>
        <v>67937</v>
      </c>
      <c r="BV252" s="237">
        <f xml:space="preserve"> Time!BV$23</f>
        <v>68302</v>
      </c>
      <c r="BW252" s="237">
        <f xml:space="preserve"> Time!BW$23</f>
        <v>68667</v>
      </c>
      <c r="BX252" s="237">
        <f xml:space="preserve"> Time!BX$23</f>
        <v>69033</v>
      </c>
      <c r="BY252" s="237">
        <f xml:space="preserve"> Time!BY$23</f>
        <v>69398</v>
      </c>
      <c r="BZ252" s="237">
        <f xml:space="preserve"> Time!BZ$23</f>
        <v>69763</v>
      </c>
      <c r="CA252" s="237">
        <f xml:space="preserve"> Time!CA$23</f>
        <v>70128</v>
      </c>
    </row>
    <row r="253" spans="1:79">
      <c r="E253" s="231" t="str">
        <f xml:space="preserve"> Time!E$112</f>
        <v>Project period flag</v>
      </c>
      <c r="F253" s="231">
        <f xml:space="preserve"> Time!F$112</f>
        <v>0</v>
      </c>
      <c r="G253" s="231" t="str">
        <f xml:space="preserve"> Time!G$112</f>
        <v>flag</v>
      </c>
      <c r="H253" s="231">
        <f xml:space="preserve"> Time!H$112</f>
        <v>23</v>
      </c>
      <c r="I253" s="231">
        <f xml:space="preserve"> Time!I$112</f>
        <v>0</v>
      </c>
      <c r="J253" s="231">
        <f xml:space="preserve"> Time!J$112</f>
        <v>0</v>
      </c>
      <c r="K253" s="231">
        <f xml:space="preserve"> Time!K$112</f>
        <v>0</v>
      </c>
      <c r="L253" s="231">
        <f xml:space="preserve"> Time!L$112</f>
        <v>0</v>
      </c>
      <c r="M253" s="231">
        <f xml:space="preserve"> Time!M$112</f>
        <v>0</v>
      </c>
      <c r="N253" s="231">
        <f xml:space="preserve"> Time!N$112</f>
        <v>0</v>
      </c>
      <c r="O253" s="231">
        <f xml:space="preserve"> Time!O$112</f>
        <v>1</v>
      </c>
      <c r="P253" s="231">
        <f xml:space="preserve"> Time!P$112</f>
        <v>1</v>
      </c>
      <c r="Q253" s="231">
        <f xml:space="preserve"> Time!Q$112</f>
        <v>1</v>
      </c>
      <c r="R253" s="231">
        <f xml:space="preserve"> Time!R$112</f>
        <v>1</v>
      </c>
      <c r="S253" s="231">
        <f xml:space="preserve"> Time!S$112</f>
        <v>1</v>
      </c>
      <c r="T253" s="231">
        <f xml:space="preserve"> Time!T$112</f>
        <v>1</v>
      </c>
      <c r="U253" s="231">
        <f xml:space="preserve"> Time!U$112</f>
        <v>1</v>
      </c>
      <c r="V253" s="231">
        <f xml:space="preserve"> Time!V$112</f>
        <v>1</v>
      </c>
      <c r="W253" s="231">
        <f xml:space="preserve"> Time!W$112</f>
        <v>1</v>
      </c>
      <c r="X253" s="231">
        <f xml:space="preserve"> Time!X$112</f>
        <v>1</v>
      </c>
      <c r="Y253" s="231">
        <f xml:space="preserve"> Time!Y$112</f>
        <v>1</v>
      </c>
      <c r="Z253" s="231">
        <f xml:space="preserve"> Time!Z$112</f>
        <v>1</v>
      </c>
      <c r="AA253" s="231">
        <f xml:space="preserve"> Time!AA$112</f>
        <v>1</v>
      </c>
      <c r="AB253" s="231">
        <f xml:space="preserve"> Time!AB$112</f>
        <v>1</v>
      </c>
      <c r="AC253" s="231">
        <f xml:space="preserve"> Time!AC$112</f>
        <v>1</v>
      </c>
      <c r="AD253" s="231">
        <f xml:space="preserve"> Time!AD$112</f>
        <v>1</v>
      </c>
      <c r="AE253" s="231">
        <f xml:space="preserve"> Time!AE$112</f>
        <v>1</v>
      </c>
      <c r="AF253" s="231">
        <f xml:space="preserve"> Time!AF$112</f>
        <v>1</v>
      </c>
      <c r="AG253" s="231">
        <f xml:space="preserve"> Time!AG$112</f>
        <v>1</v>
      </c>
      <c r="AH253" s="231">
        <f xml:space="preserve"> Time!AH$112</f>
        <v>1</v>
      </c>
      <c r="AI253" s="231">
        <f xml:space="preserve"> Time!AI$112</f>
        <v>1</v>
      </c>
      <c r="AJ253" s="231">
        <f xml:space="preserve"> Time!AJ$112</f>
        <v>1</v>
      </c>
      <c r="AK253" s="231">
        <f xml:space="preserve"> Time!AK$112</f>
        <v>1</v>
      </c>
      <c r="AL253" s="231">
        <f xml:space="preserve"> Time!AL$112</f>
        <v>0</v>
      </c>
      <c r="AM253" s="231">
        <f xml:space="preserve"> Time!AM$112</f>
        <v>0</v>
      </c>
      <c r="AN253" s="231">
        <f xml:space="preserve"> Time!AN$112</f>
        <v>0</v>
      </c>
      <c r="AO253" s="231">
        <f xml:space="preserve"> Time!AO$112</f>
        <v>0</v>
      </c>
      <c r="AP253" s="231">
        <f xml:space="preserve"> Time!AP$112</f>
        <v>0</v>
      </c>
      <c r="AQ253" s="231">
        <f xml:space="preserve"> Time!AQ$112</f>
        <v>0</v>
      </c>
      <c r="AR253" s="231">
        <f xml:space="preserve"> Time!AR$112</f>
        <v>0</v>
      </c>
      <c r="AS253" s="231">
        <f xml:space="preserve"> Time!AS$112</f>
        <v>0</v>
      </c>
      <c r="AT253" s="231">
        <f xml:space="preserve"> Time!AT$112</f>
        <v>0</v>
      </c>
      <c r="AU253" s="231">
        <f xml:space="preserve"> Time!AU$112</f>
        <v>0</v>
      </c>
      <c r="AV253" s="231">
        <f xml:space="preserve"> Time!AV$112</f>
        <v>0</v>
      </c>
      <c r="AW253" s="231">
        <f xml:space="preserve"> Time!AW$112</f>
        <v>0</v>
      </c>
      <c r="AX253" s="231">
        <f xml:space="preserve"> Time!AX$112</f>
        <v>0</v>
      </c>
      <c r="AY253" s="231">
        <f xml:space="preserve"> Time!AY$112</f>
        <v>0</v>
      </c>
      <c r="AZ253" s="231">
        <f xml:space="preserve"> Time!AZ$112</f>
        <v>0</v>
      </c>
      <c r="BA253" s="231">
        <f xml:space="preserve"> Time!BA$112</f>
        <v>0</v>
      </c>
      <c r="BB253" s="231">
        <f xml:space="preserve"> Time!BB$112</f>
        <v>0</v>
      </c>
      <c r="BC253" s="231">
        <f xml:space="preserve"> Time!BC$112</f>
        <v>0</v>
      </c>
      <c r="BD253" s="231">
        <f xml:space="preserve"> Time!BD$112</f>
        <v>0</v>
      </c>
      <c r="BE253" s="231">
        <f xml:space="preserve"> Time!BE$112</f>
        <v>0</v>
      </c>
      <c r="BF253" s="231">
        <f xml:space="preserve"> Time!BF$112</f>
        <v>0</v>
      </c>
      <c r="BG253" s="231">
        <f xml:space="preserve"> Time!BG$112</f>
        <v>0</v>
      </c>
      <c r="BH253" s="231">
        <f xml:space="preserve"> Time!BH$112</f>
        <v>0</v>
      </c>
      <c r="BI253" s="231">
        <f xml:space="preserve"> Time!BI$112</f>
        <v>0</v>
      </c>
      <c r="BJ253" s="231">
        <f xml:space="preserve"> Time!BJ$112</f>
        <v>0</v>
      </c>
      <c r="BK253" s="231">
        <f xml:space="preserve"> Time!BK$112</f>
        <v>0</v>
      </c>
      <c r="BL253" s="231">
        <f xml:space="preserve"> Time!BL$112</f>
        <v>0</v>
      </c>
      <c r="BM253" s="231">
        <f xml:space="preserve"> Time!BM$112</f>
        <v>0</v>
      </c>
      <c r="BN253" s="231">
        <f xml:space="preserve"> Time!BN$112</f>
        <v>0</v>
      </c>
      <c r="BO253" s="231">
        <f xml:space="preserve"> Time!BO$112</f>
        <v>0</v>
      </c>
      <c r="BP253" s="231">
        <f xml:space="preserve"> Time!BP$112</f>
        <v>0</v>
      </c>
      <c r="BQ253" s="231">
        <f xml:space="preserve"> Time!BQ$112</f>
        <v>0</v>
      </c>
      <c r="BR253" s="231">
        <f xml:space="preserve"> Time!BR$112</f>
        <v>0</v>
      </c>
      <c r="BS253" s="231">
        <f xml:space="preserve"> Time!BS$112</f>
        <v>0</v>
      </c>
      <c r="BT253" s="231">
        <f xml:space="preserve"> Time!BT$112</f>
        <v>0</v>
      </c>
      <c r="BU253" s="231">
        <f xml:space="preserve"> Time!BU$112</f>
        <v>0</v>
      </c>
      <c r="BV253" s="231">
        <f xml:space="preserve"> Time!BV$112</f>
        <v>0</v>
      </c>
      <c r="BW253" s="231">
        <f xml:space="preserve"> Time!BW$112</f>
        <v>0</v>
      </c>
      <c r="BX253" s="231">
        <f xml:space="preserve"> Time!BX$112</f>
        <v>0</v>
      </c>
      <c r="BY253" s="231">
        <f xml:space="preserve"> Time!BY$112</f>
        <v>0</v>
      </c>
      <c r="BZ253" s="231">
        <f xml:space="preserve"> Time!BZ$112</f>
        <v>0</v>
      </c>
      <c r="CA253" s="231">
        <f xml:space="preserve"> Time!CA$112</f>
        <v>0</v>
      </c>
    </row>
    <row r="254" spans="1:79">
      <c r="E254" s="4" t="s">
        <v>280</v>
      </c>
      <c r="G254" s="4" t="s">
        <v>4</v>
      </c>
      <c r="J254" s="335" t="e">
        <f xml:space="preserve"> IF(J253 = 1, J252, #N/A)</f>
        <v>#N/A</v>
      </c>
      <c r="K254" s="335" t="e">
        <f t="shared" ref="K254:BV254" si="267" xml:space="preserve"> IF(K253 = 1, K252, #N/A)</f>
        <v>#N/A</v>
      </c>
      <c r="L254" s="335" t="e">
        <f t="shared" si="267"/>
        <v>#N/A</v>
      </c>
      <c r="M254" s="335" t="e">
        <f t="shared" si="267"/>
        <v>#N/A</v>
      </c>
      <c r="N254" s="335" t="e">
        <f t="shared" si="267"/>
        <v>#N/A</v>
      </c>
      <c r="O254" s="335">
        <f t="shared" si="267"/>
        <v>46752</v>
      </c>
      <c r="P254" s="335">
        <f t="shared" si="267"/>
        <v>47118</v>
      </c>
      <c r="Q254" s="335">
        <f t="shared" si="267"/>
        <v>47483</v>
      </c>
      <c r="R254" s="335">
        <f t="shared" si="267"/>
        <v>47848</v>
      </c>
      <c r="S254" s="335">
        <f t="shared" si="267"/>
        <v>48213</v>
      </c>
      <c r="T254" s="335">
        <f t="shared" si="267"/>
        <v>48579</v>
      </c>
      <c r="U254" s="335">
        <f t="shared" si="267"/>
        <v>48944</v>
      </c>
      <c r="V254" s="335">
        <f t="shared" si="267"/>
        <v>49309</v>
      </c>
      <c r="W254" s="335">
        <f t="shared" si="267"/>
        <v>49674</v>
      </c>
      <c r="X254" s="335">
        <f t="shared" si="267"/>
        <v>50040</v>
      </c>
      <c r="Y254" s="335">
        <f t="shared" si="267"/>
        <v>50405</v>
      </c>
      <c r="Z254" s="335">
        <f t="shared" si="267"/>
        <v>50770</v>
      </c>
      <c r="AA254" s="335">
        <f t="shared" si="267"/>
        <v>51135</v>
      </c>
      <c r="AB254" s="335">
        <f t="shared" si="267"/>
        <v>51501</v>
      </c>
      <c r="AC254" s="335">
        <f t="shared" si="267"/>
        <v>51866</v>
      </c>
      <c r="AD254" s="335">
        <f t="shared" si="267"/>
        <v>52231</v>
      </c>
      <c r="AE254" s="335">
        <f t="shared" si="267"/>
        <v>52596</v>
      </c>
      <c r="AF254" s="335">
        <f t="shared" si="267"/>
        <v>52962</v>
      </c>
      <c r="AG254" s="335">
        <f t="shared" si="267"/>
        <v>53327</v>
      </c>
      <c r="AH254" s="335">
        <f t="shared" si="267"/>
        <v>53692</v>
      </c>
      <c r="AI254" s="335">
        <f t="shared" si="267"/>
        <v>54057</v>
      </c>
      <c r="AJ254" s="335">
        <f t="shared" si="267"/>
        <v>54423</v>
      </c>
      <c r="AK254" s="335">
        <f t="shared" si="267"/>
        <v>54788</v>
      </c>
      <c r="AL254" s="335" t="e">
        <f t="shared" si="267"/>
        <v>#N/A</v>
      </c>
      <c r="AM254" s="335" t="e">
        <f t="shared" si="267"/>
        <v>#N/A</v>
      </c>
      <c r="AN254" s="335" t="e">
        <f t="shared" si="267"/>
        <v>#N/A</v>
      </c>
      <c r="AO254" s="335" t="e">
        <f t="shared" si="267"/>
        <v>#N/A</v>
      </c>
      <c r="AP254" s="335" t="e">
        <f t="shared" si="267"/>
        <v>#N/A</v>
      </c>
      <c r="AQ254" s="335" t="e">
        <f t="shared" si="267"/>
        <v>#N/A</v>
      </c>
      <c r="AR254" s="335" t="e">
        <f t="shared" si="267"/>
        <v>#N/A</v>
      </c>
      <c r="AS254" s="335" t="e">
        <f t="shared" si="267"/>
        <v>#N/A</v>
      </c>
      <c r="AT254" s="335" t="e">
        <f t="shared" si="267"/>
        <v>#N/A</v>
      </c>
      <c r="AU254" s="335" t="e">
        <f t="shared" si="267"/>
        <v>#N/A</v>
      </c>
      <c r="AV254" s="335" t="e">
        <f t="shared" si="267"/>
        <v>#N/A</v>
      </c>
      <c r="AW254" s="335" t="e">
        <f t="shared" si="267"/>
        <v>#N/A</v>
      </c>
      <c r="AX254" s="335" t="e">
        <f t="shared" si="267"/>
        <v>#N/A</v>
      </c>
      <c r="AY254" s="335" t="e">
        <f t="shared" si="267"/>
        <v>#N/A</v>
      </c>
      <c r="AZ254" s="335" t="e">
        <f t="shared" si="267"/>
        <v>#N/A</v>
      </c>
      <c r="BA254" s="335" t="e">
        <f t="shared" si="267"/>
        <v>#N/A</v>
      </c>
      <c r="BB254" s="335" t="e">
        <f t="shared" si="267"/>
        <v>#N/A</v>
      </c>
      <c r="BC254" s="335" t="e">
        <f t="shared" si="267"/>
        <v>#N/A</v>
      </c>
      <c r="BD254" s="335" t="e">
        <f t="shared" si="267"/>
        <v>#N/A</v>
      </c>
      <c r="BE254" s="335" t="e">
        <f t="shared" si="267"/>
        <v>#N/A</v>
      </c>
      <c r="BF254" s="335" t="e">
        <f t="shared" si="267"/>
        <v>#N/A</v>
      </c>
      <c r="BG254" s="335" t="e">
        <f t="shared" si="267"/>
        <v>#N/A</v>
      </c>
      <c r="BH254" s="335" t="e">
        <f t="shared" si="267"/>
        <v>#N/A</v>
      </c>
      <c r="BI254" s="335" t="e">
        <f t="shared" si="267"/>
        <v>#N/A</v>
      </c>
      <c r="BJ254" s="335" t="e">
        <f t="shared" si="267"/>
        <v>#N/A</v>
      </c>
      <c r="BK254" s="335" t="e">
        <f t="shared" si="267"/>
        <v>#N/A</v>
      </c>
      <c r="BL254" s="335" t="e">
        <f t="shared" si="267"/>
        <v>#N/A</v>
      </c>
      <c r="BM254" s="335" t="e">
        <f t="shared" si="267"/>
        <v>#N/A</v>
      </c>
      <c r="BN254" s="335" t="e">
        <f t="shared" si="267"/>
        <v>#N/A</v>
      </c>
      <c r="BO254" s="335" t="e">
        <f t="shared" si="267"/>
        <v>#N/A</v>
      </c>
      <c r="BP254" s="335" t="e">
        <f t="shared" si="267"/>
        <v>#N/A</v>
      </c>
      <c r="BQ254" s="335" t="e">
        <f t="shared" si="267"/>
        <v>#N/A</v>
      </c>
      <c r="BR254" s="335" t="e">
        <f t="shared" si="267"/>
        <v>#N/A</v>
      </c>
      <c r="BS254" s="335" t="e">
        <f t="shared" si="267"/>
        <v>#N/A</v>
      </c>
      <c r="BT254" s="335" t="e">
        <f t="shared" si="267"/>
        <v>#N/A</v>
      </c>
      <c r="BU254" s="335" t="e">
        <f t="shared" si="267"/>
        <v>#N/A</v>
      </c>
      <c r="BV254" s="335" t="e">
        <f t="shared" si="267"/>
        <v>#N/A</v>
      </c>
      <c r="BW254" s="335" t="e">
        <f xml:space="preserve"> IF(BW253 = 1, BW252, #N/A)</f>
        <v>#N/A</v>
      </c>
      <c r="BX254" s="335" t="e">
        <f xml:space="preserve"> IF(BX253 = 1, BX252, #N/A)</f>
        <v>#N/A</v>
      </c>
      <c r="BY254" s="335" t="e">
        <f xml:space="preserve"> IF(BY253 = 1, BY252, #N/A)</f>
        <v>#N/A</v>
      </c>
      <c r="BZ254" s="335" t="e">
        <f xml:space="preserve"> IF(BZ253 = 1, BZ252, #N/A)</f>
        <v>#N/A</v>
      </c>
      <c r="CA254" s="335" t="e">
        <f xml:space="preserve"> IF(CA253 = 1, CA252, #N/A)</f>
        <v>#N/A</v>
      </c>
    </row>
    <row r="256" spans="1:79">
      <c r="E256" s="237" t="str">
        <f xml:space="preserve"> Time!E$23</f>
        <v>Model period ending</v>
      </c>
      <c r="F256" s="237">
        <f xml:space="preserve"> Time!F$23</f>
        <v>0</v>
      </c>
      <c r="G256" s="237" t="str">
        <f xml:space="preserve"> Time!G$23</f>
        <v>date</v>
      </c>
      <c r="H256" s="237">
        <f xml:space="preserve"> Time!H$23</f>
        <v>0</v>
      </c>
      <c r="I256" s="237">
        <f xml:space="preserve"> Time!I$23</f>
        <v>0</v>
      </c>
      <c r="J256" s="237">
        <f xml:space="preserve"> Time!J$23</f>
        <v>44926</v>
      </c>
      <c r="K256" s="237">
        <f xml:space="preserve"> Time!K$23</f>
        <v>45291</v>
      </c>
      <c r="L256" s="237">
        <f xml:space="preserve"> Time!L$23</f>
        <v>45657</v>
      </c>
      <c r="M256" s="237">
        <f xml:space="preserve"> Time!M$23</f>
        <v>46022</v>
      </c>
      <c r="N256" s="237">
        <f xml:space="preserve"> Time!N$23</f>
        <v>46387</v>
      </c>
      <c r="O256" s="237">
        <f xml:space="preserve"> Time!O$23</f>
        <v>46752</v>
      </c>
      <c r="P256" s="237">
        <f xml:space="preserve"> Time!P$23</f>
        <v>47118</v>
      </c>
      <c r="Q256" s="237">
        <f xml:space="preserve"> Time!Q$23</f>
        <v>47483</v>
      </c>
      <c r="R256" s="237">
        <f xml:space="preserve"> Time!R$23</f>
        <v>47848</v>
      </c>
      <c r="S256" s="237">
        <f xml:space="preserve"> Time!S$23</f>
        <v>48213</v>
      </c>
      <c r="T256" s="237">
        <f xml:space="preserve"> Time!T$23</f>
        <v>48579</v>
      </c>
      <c r="U256" s="237">
        <f xml:space="preserve"> Time!U$23</f>
        <v>48944</v>
      </c>
      <c r="V256" s="237">
        <f xml:space="preserve"> Time!V$23</f>
        <v>49309</v>
      </c>
      <c r="W256" s="237">
        <f xml:space="preserve"> Time!W$23</f>
        <v>49674</v>
      </c>
      <c r="X256" s="237">
        <f xml:space="preserve"> Time!X$23</f>
        <v>50040</v>
      </c>
      <c r="Y256" s="237">
        <f xml:space="preserve"> Time!Y$23</f>
        <v>50405</v>
      </c>
      <c r="Z256" s="237">
        <f xml:space="preserve"> Time!Z$23</f>
        <v>50770</v>
      </c>
      <c r="AA256" s="237">
        <f xml:space="preserve"> Time!AA$23</f>
        <v>51135</v>
      </c>
      <c r="AB256" s="237">
        <f xml:space="preserve"> Time!AB$23</f>
        <v>51501</v>
      </c>
      <c r="AC256" s="237">
        <f xml:space="preserve"> Time!AC$23</f>
        <v>51866</v>
      </c>
      <c r="AD256" s="237">
        <f xml:space="preserve"> Time!AD$23</f>
        <v>52231</v>
      </c>
      <c r="AE256" s="237">
        <f xml:space="preserve"> Time!AE$23</f>
        <v>52596</v>
      </c>
      <c r="AF256" s="237">
        <f xml:space="preserve"> Time!AF$23</f>
        <v>52962</v>
      </c>
      <c r="AG256" s="237">
        <f xml:space="preserve"> Time!AG$23</f>
        <v>53327</v>
      </c>
      <c r="AH256" s="237">
        <f xml:space="preserve"> Time!AH$23</f>
        <v>53692</v>
      </c>
      <c r="AI256" s="237">
        <f xml:space="preserve"> Time!AI$23</f>
        <v>54057</v>
      </c>
      <c r="AJ256" s="237">
        <f xml:space="preserve"> Time!AJ$23</f>
        <v>54423</v>
      </c>
      <c r="AK256" s="237">
        <f xml:space="preserve"> Time!AK$23</f>
        <v>54788</v>
      </c>
      <c r="AL256" s="237">
        <f xml:space="preserve"> Time!AL$23</f>
        <v>55153</v>
      </c>
      <c r="AM256" s="237">
        <f xml:space="preserve"> Time!AM$23</f>
        <v>55518</v>
      </c>
      <c r="AN256" s="237">
        <f xml:space="preserve"> Time!AN$23</f>
        <v>55884</v>
      </c>
      <c r="AO256" s="237">
        <f xml:space="preserve"> Time!AO$23</f>
        <v>56249</v>
      </c>
      <c r="AP256" s="237">
        <f xml:space="preserve"> Time!AP$23</f>
        <v>56614</v>
      </c>
      <c r="AQ256" s="237">
        <f xml:space="preserve"> Time!AQ$23</f>
        <v>56979</v>
      </c>
      <c r="AR256" s="237">
        <f xml:space="preserve"> Time!AR$23</f>
        <v>57345</v>
      </c>
      <c r="AS256" s="237">
        <f xml:space="preserve"> Time!AS$23</f>
        <v>57710</v>
      </c>
      <c r="AT256" s="237">
        <f xml:space="preserve"> Time!AT$23</f>
        <v>58075</v>
      </c>
      <c r="AU256" s="237">
        <f xml:space="preserve"> Time!AU$23</f>
        <v>58440</v>
      </c>
      <c r="AV256" s="237">
        <f xml:space="preserve"> Time!AV$23</f>
        <v>58806</v>
      </c>
      <c r="AW256" s="237">
        <f xml:space="preserve"> Time!AW$23</f>
        <v>59171</v>
      </c>
      <c r="AX256" s="237">
        <f xml:space="preserve"> Time!AX$23</f>
        <v>59536</v>
      </c>
      <c r="AY256" s="237">
        <f xml:space="preserve"> Time!AY$23</f>
        <v>59901</v>
      </c>
      <c r="AZ256" s="237">
        <f xml:space="preserve"> Time!AZ$23</f>
        <v>60267</v>
      </c>
      <c r="BA256" s="237">
        <f xml:space="preserve"> Time!BA$23</f>
        <v>60632</v>
      </c>
      <c r="BB256" s="237">
        <f xml:space="preserve"> Time!BB$23</f>
        <v>60997</v>
      </c>
      <c r="BC256" s="237">
        <f xml:space="preserve"> Time!BC$23</f>
        <v>61362</v>
      </c>
      <c r="BD256" s="237">
        <f xml:space="preserve"> Time!BD$23</f>
        <v>61728</v>
      </c>
      <c r="BE256" s="237">
        <f xml:space="preserve"> Time!BE$23</f>
        <v>62093</v>
      </c>
      <c r="BF256" s="237">
        <f xml:space="preserve"> Time!BF$23</f>
        <v>62458</v>
      </c>
      <c r="BG256" s="237">
        <f xml:space="preserve"> Time!BG$23</f>
        <v>62823</v>
      </c>
      <c r="BH256" s="237">
        <f xml:space="preserve"> Time!BH$23</f>
        <v>63189</v>
      </c>
      <c r="BI256" s="237">
        <f xml:space="preserve"> Time!BI$23</f>
        <v>63554</v>
      </c>
      <c r="BJ256" s="237">
        <f xml:space="preserve"> Time!BJ$23</f>
        <v>63919</v>
      </c>
      <c r="BK256" s="237">
        <f xml:space="preserve"> Time!BK$23</f>
        <v>64284</v>
      </c>
      <c r="BL256" s="237">
        <f xml:space="preserve"> Time!BL$23</f>
        <v>64650</v>
      </c>
      <c r="BM256" s="237">
        <f xml:space="preserve"> Time!BM$23</f>
        <v>65015</v>
      </c>
      <c r="BN256" s="237">
        <f xml:space="preserve"> Time!BN$23</f>
        <v>65380</v>
      </c>
      <c r="BO256" s="237">
        <f xml:space="preserve"> Time!BO$23</f>
        <v>65745</v>
      </c>
      <c r="BP256" s="237">
        <f xml:space="preserve"> Time!BP$23</f>
        <v>66111</v>
      </c>
      <c r="BQ256" s="237">
        <f xml:space="preserve"> Time!BQ$23</f>
        <v>66476</v>
      </c>
      <c r="BR256" s="237">
        <f xml:space="preserve"> Time!BR$23</f>
        <v>66841</v>
      </c>
      <c r="BS256" s="237">
        <f xml:space="preserve"> Time!BS$23</f>
        <v>67206</v>
      </c>
      <c r="BT256" s="237">
        <f xml:space="preserve"> Time!BT$23</f>
        <v>67572</v>
      </c>
      <c r="BU256" s="237">
        <f xml:space="preserve"> Time!BU$23</f>
        <v>67937</v>
      </c>
      <c r="BV256" s="237">
        <f xml:space="preserve"> Time!BV$23</f>
        <v>68302</v>
      </c>
      <c r="BW256" s="237">
        <f xml:space="preserve"> Time!BW$23</f>
        <v>68667</v>
      </c>
      <c r="BX256" s="237">
        <f xml:space="preserve"> Time!BX$23</f>
        <v>69033</v>
      </c>
      <c r="BY256" s="237">
        <f xml:space="preserve"> Time!BY$23</f>
        <v>69398</v>
      </c>
      <c r="BZ256" s="237">
        <f xml:space="preserve"> Time!BZ$23</f>
        <v>69763</v>
      </c>
      <c r="CA256" s="237">
        <f xml:space="preserve"> Time!CA$23</f>
        <v>70128</v>
      </c>
    </row>
    <row r="257" spans="1:79">
      <c r="E257" s="231" t="str">
        <f xml:space="preserve"> Time!E$92</f>
        <v>Operations period flag</v>
      </c>
      <c r="F257" s="231">
        <f xml:space="preserve"> Time!F$92</f>
        <v>0</v>
      </c>
      <c r="G257" s="231" t="str">
        <f xml:space="preserve"> Time!G$92</f>
        <v>flag</v>
      </c>
      <c r="H257" s="231">
        <f xml:space="preserve"> Time!H$92</f>
        <v>20</v>
      </c>
      <c r="I257" s="231">
        <f xml:space="preserve"> Time!I$92</f>
        <v>0</v>
      </c>
      <c r="J257" s="231">
        <f xml:space="preserve"> Time!J$92</f>
        <v>0</v>
      </c>
      <c r="K257" s="231">
        <f xml:space="preserve"> Time!K$92</f>
        <v>0</v>
      </c>
      <c r="L257" s="231">
        <f xml:space="preserve"> Time!L$92</f>
        <v>0</v>
      </c>
      <c r="M257" s="231">
        <f xml:space="preserve"> Time!M$92</f>
        <v>0</v>
      </c>
      <c r="N257" s="231">
        <f xml:space="preserve"> Time!N$92</f>
        <v>0</v>
      </c>
      <c r="O257" s="231">
        <f xml:space="preserve"> Time!O$92</f>
        <v>0</v>
      </c>
      <c r="P257" s="231">
        <f xml:space="preserve"> Time!P$92</f>
        <v>0</v>
      </c>
      <c r="Q257" s="231">
        <f xml:space="preserve"> Time!Q$92</f>
        <v>0</v>
      </c>
      <c r="R257" s="231">
        <f xml:space="preserve"> Time!R$92</f>
        <v>1</v>
      </c>
      <c r="S257" s="231">
        <f xml:space="preserve"> Time!S$92</f>
        <v>1</v>
      </c>
      <c r="T257" s="231">
        <f xml:space="preserve"> Time!T$92</f>
        <v>1</v>
      </c>
      <c r="U257" s="231">
        <f xml:space="preserve"> Time!U$92</f>
        <v>1</v>
      </c>
      <c r="V257" s="231">
        <f xml:space="preserve"> Time!V$92</f>
        <v>1</v>
      </c>
      <c r="W257" s="231">
        <f xml:space="preserve"> Time!W$92</f>
        <v>1</v>
      </c>
      <c r="X257" s="231">
        <f xml:space="preserve"> Time!X$92</f>
        <v>1</v>
      </c>
      <c r="Y257" s="231">
        <f xml:space="preserve"> Time!Y$92</f>
        <v>1</v>
      </c>
      <c r="Z257" s="231">
        <f xml:space="preserve"> Time!Z$92</f>
        <v>1</v>
      </c>
      <c r="AA257" s="231">
        <f xml:space="preserve"> Time!AA$92</f>
        <v>1</v>
      </c>
      <c r="AB257" s="231">
        <f xml:space="preserve"> Time!AB$92</f>
        <v>1</v>
      </c>
      <c r="AC257" s="231">
        <f xml:space="preserve"> Time!AC$92</f>
        <v>1</v>
      </c>
      <c r="AD257" s="231">
        <f xml:space="preserve"> Time!AD$92</f>
        <v>1</v>
      </c>
      <c r="AE257" s="231">
        <f xml:space="preserve"> Time!AE$92</f>
        <v>1</v>
      </c>
      <c r="AF257" s="231">
        <f xml:space="preserve"> Time!AF$92</f>
        <v>1</v>
      </c>
      <c r="AG257" s="231">
        <f xml:space="preserve"> Time!AG$92</f>
        <v>1</v>
      </c>
      <c r="AH257" s="231">
        <f xml:space="preserve"> Time!AH$92</f>
        <v>1</v>
      </c>
      <c r="AI257" s="231">
        <f xml:space="preserve"> Time!AI$92</f>
        <v>1</v>
      </c>
      <c r="AJ257" s="231">
        <f xml:space="preserve"> Time!AJ$92</f>
        <v>1</v>
      </c>
      <c r="AK257" s="231">
        <f xml:space="preserve"> Time!AK$92</f>
        <v>1</v>
      </c>
      <c r="AL257" s="231">
        <f xml:space="preserve"> Time!AL$92</f>
        <v>0</v>
      </c>
      <c r="AM257" s="231">
        <f xml:space="preserve"> Time!AM$92</f>
        <v>0</v>
      </c>
      <c r="AN257" s="231">
        <f xml:space="preserve"> Time!AN$92</f>
        <v>0</v>
      </c>
      <c r="AO257" s="231">
        <f xml:space="preserve"> Time!AO$92</f>
        <v>0</v>
      </c>
      <c r="AP257" s="231">
        <f xml:space="preserve"> Time!AP$92</f>
        <v>0</v>
      </c>
      <c r="AQ257" s="231">
        <f xml:space="preserve"> Time!AQ$92</f>
        <v>0</v>
      </c>
      <c r="AR257" s="231">
        <f xml:space="preserve"> Time!AR$92</f>
        <v>0</v>
      </c>
      <c r="AS257" s="231">
        <f xml:space="preserve"> Time!AS$92</f>
        <v>0</v>
      </c>
      <c r="AT257" s="231">
        <f xml:space="preserve"> Time!AT$92</f>
        <v>0</v>
      </c>
      <c r="AU257" s="231">
        <f xml:space="preserve"> Time!AU$92</f>
        <v>0</v>
      </c>
      <c r="AV257" s="231">
        <f xml:space="preserve"> Time!AV$92</f>
        <v>0</v>
      </c>
      <c r="AW257" s="231">
        <f xml:space="preserve"> Time!AW$92</f>
        <v>0</v>
      </c>
      <c r="AX257" s="231">
        <f xml:space="preserve"> Time!AX$92</f>
        <v>0</v>
      </c>
      <c r="AY257" s="231">
        <f xml:space="preserve"> Time!AY$92</f>
        <v>0</v>
      </c>
      <c r="AZ257" s="231">
        <f xml:space="preserve"> Time!AZ$92</f>
        <v>0</v>
      </c>
      <c r="BA257" s="231">
        <f xml:space="preserve"> Time!BA$92</f>
        <v>0</v>
      </c>
      <c r="BB257" s="231">
        <f xml:space="preserve"> Time!BB$92</f>
        <v>0</v>
      </c>
      <c r="BC257" s="231">
        <f xml:space="preserve"> Time!BC$92</f>
        <v>0</v>
      </c>
      <c r="BD257" s="231">
        <f xml:space="preserve"> Time!BD$92</f>
        <v>0</v>
      </c>
      <c r="BE257" s="231">
        <f xml:space="preserve"> Time!BE$92</f>
        <v>0</v>
      </c>
      <c r="BF257" s="231">
        <f xml:space="preserve"> Time!BF$92</f>
        <v>0</v>
      </c>
      <c r="BG257" s="231">
        <f xml:space="preserve"> Time!BG$92</f>
        <v>0</v>
      </c>
      <c r="BH257" s="231">
        <f xml:space="preserve"> Time!BH$92</f>
        <v>0</v>
      </c>
      <c r="BI257" s="231">
        <f xml:space="preserve"> Time!BI$92</f>
        <v>0</v>
      </c>
      <c r="BJ257" s="231">
        <f xml:space="preserve"> Time!BJ$92</f>
        <v>0</v>
      </c>
      <c r="BK257" s="231">
        <f xml:space="preserve"> Time!BK$92</f>
        <v>0</v>
      </c>
      <c r="BL257" s="231">
        <f xml:space="preserve"> Time!BL$92</f>
        <v>0</v>
      </c>
      <c r="BM257" s="231">
        <f xml:space="preserve"> Time!BM$92</f>
        <v>0</v>
      </c>
      <c r="BN257" s="231">
        <f xml:space="preserve"> Time!BN$92</f>
        <v>0</v>
      </c>
      <c r="BO257" s="231">
        <f xml:space="preserve"> Time!BO$92</f>
        <v>0</v>
      </c>
      <c r="BP257" s="231">
        <f xml:space="preserve"> Time!BP$92</f>
        <v>0</v>
      </c>
      <c r="BQ257" s="231">
        <f xml:space="preserve"> Time!BQ$92</f>
        <v>0</v>
      </c>
      <c r="BR257" s="231">
        <f xml:space="preserve"> Time!BR$92</f>
        <v>0</v>
      </c>
      <c r="BS257" s="231">
        <f xml:space="preserve"> Time!BS$92</f>
        <v>0</v>
      </c>
      <c r="BT257" s="231">
        <f xml:space="preserve"> Time!BT$92</f>
        <v>0</v>
      </c>
      <c r="BU257" s="231">
        <f xml:space="preserve"> Time!BU$92</f>
        <v>0</v>
      </c>
      <c r="BV257" s="231">
        <f xml:space="preserve"> Time!BV$92</f>
        <v>0</v>
      </c>
      <c r="BW257" s="231">
        <f xml:space="preserve"> Time!BW$92</f>
        <v>0</v>
      </c>
      <c r="BX257" s="231">
        <f xml:space="preserve"> Time!BX$92</f>
        <v>0</v>
      </c>
      <c r="BY257" s="231">
        <f xml:space="preserve"> Time!BY$92</f>
        <v>0</v>
      </c>
      <c r="BZ257" s="231">
        <f xml:space="preserve"> Time!BZ$92</f>
        <v>0</v>
      </c>
      <c r="CA257" s="231">
        <f xml:space="preserve"> Time!CA$92</f>
        <v>0</v>
      </c>
    </row>
    <row r="258" spans="1:79">
      <c r="E258" s="4" t="s">
        <v>281</v>
      </c>
      <c r="G258" s="4" t="s">
        <v>4</v>
      </c>
      <c r="J258" s="335" t="e">
        <f t="shared" ref="J258:AO258" si="268" xml:space="preserve"> IF(J257 = 1, J256, #N/A)</f>
        <v>#N/A</v>
      </c>
      <c r="K258" s="335" t="e">
        <f t="shared" si="268"/>
        <v>#N/A</v>
      </c>
      <c r="L258" s="335" t="e">
        <f t="shared" si="268"/>
        <v>#N/A</v>
      </c>
      <c r="M258" s="335" t="e">
        <f t="shared" si="268"/>
        <v>#N/A</v>
      </c>
      <c r="N258" s="335" t="e">
        <f t="shared" si="268"/>
        <v>#N/A</v>
      </c>
      <c r="O258" s="335" t="e">
        <f t="shared" si="268"/>
        <v>#N/A</v>
      </c>
      <c r="P258" s="335" t="e">
        <f t="shared" si="268"/>
        <v>#N/A</v>
      </c>
      <c r="Q258" s="335" t="e">
        <f t="shared" si="268"/>
        <v>#N/A</v>
      </c>
      <c r="R258" s="335">
        <f t="shared" si="268"/>
        <v>47848</v>
      </c>
      <c r="S258" s="335">
        <f t="shared" si="268"/>
        <v>48213</v>
      </c>
      <c r="T258" s="335">
        <f t="shared" si="268"/>
        <v>48579</v>
      </c>
      <c r="U258" s="335">
        <f t="shared" si="268"/>
        <v>48944</v>
      </c>
      <c r="V258" s="335">
        <f t="shared" si="268"/>
        <v>49309</v>
      </c>
      <c r="W258" s="335">
        <f t="shared" si="268"/>
        <v>49674</v>
      </c>
      <c r="X258" s="335">
        <f t="shared" si="268"/>
        <v>50040</v>
      </c>
      <c r="Y258" s="335">
        <f t="shared" si="268"/>
        <v>50405</v>
      </c>
      <c r="Z258" s="335">
        <f t="shared" si="268"/>
        <v>50770</v>
      </c>
      <c r="AA258" s="335">
        <f t="shared" si="268"/>
        <v>51135</v>
      </c>
      <c r="AB258" s="335">
        <f t="shared" si="268"/>
        <v>51501</v>
      </c>
      <c r="AC258" s="335">
        <f t="shared" si="268"/>
        <v>51866</v>
      </c>
      <c r="AD258" s="335">
        <f t="shared" si="268"/>
        <v>52231</v>
      </c>
      <c r="AE258" s="335">
        <f t="shared" si="268"/>
        <v>52596</v>
      </c>
      <c r="AF258" s="335">
        <f t="shared" si="268"/>
        <v>52962</v>
      </c>
      <c r="AG258" s="335">
        <f t="shared" si="268"/>
        <v>53327</v>
      </c>
      <c r="AH258" s="335">
        <f t="shared" si="268"/>
        <v>53692</v>
      </c>
      <c r="AI258" s="335">
        <f t="shared" si="268"/>
        <v>54057</v>
      </c>
      <c r="AJ258" s="335">
        <f t="shared" si="268"/>
        <v>54423</v>
      </c>
      <c r="AK258" s="335">
        <f t="shared" si="268"/>
        <v>54788</v>
      </c>
      <c r="AL258" s="335" t="e">
        <f t="shared" si="268"/>
        <v>#N/A</v>
      </c>
      <c r="AM258" s="335" t="e">
        <f t="shared" si="268"/>
        <v>#N/A</v>
      </c>
      <c r="AN258" s="335" t="e">
        <f t="shared" si="268"/>
        <v>#N/A</v>
      </c>
      <c r="AO258" s="335" t="e">
        <f t="shared" si="268"/>
        <v>#N/A</v>
      </c>
      <c r="AP258" s="335" t="e">
        <f t="shared" ref="AP258:BU258" si="269" xml:space="preserve"> IF(AP257 = 1, AP256, #N/A)</f>
        <v>#N/A</v>
      </c>
      <c r="AQ258" s="335" t="e">
        <f t="shared" si="269"/>
        <v>#N/A</v>
      </c>
      <c r="AR258" s="335" t="e">
        <f t="shared" si="269"/>
        <v>#N/A</v>
      </c>
      <c r="AS258" s="335" t="e">
        <f t="shared" si="269"/>
        <v>#N/A</v>
      </c>
      <c r="AT258" s="335" t="e">
        <f t="shared" si="269"/>
        <v>#N/A</v>
      </c>
      <c r="AU258" s="335" t="e">
        <f t="shared" si="269"/>
        <v>#N/A</v>
      </c>
      <c r="AV258" s="335" t="e">
        <f t="shared" si="269"/>
        <v>#N/A</v>
      </c>
      <c r="AW258" s="335" t="e">
        <f t="shared" si="269"/>
        <v>#N/A</v>
      </c>
      <c r="AX258" s="335" t="e">
        <f t="shared" si="269"/>
        <v>#N/A</v>
      </c>
      <c r="AY258" s="335" t="e">
        <f t="shared" si="269"/>
        <v>#N/A</v>
      </c>
      <c r="AZ258" s="335" t="e">
        <f t="shared" si="269"/>
        <v>#N/A</v>
      </c>
      <c r="BA258" s="335" t="e">
        <f t="shared" si="269"/>
        <v>#N/A</v>
      </c>
      <c r="BB258" s="335" t="e">
        <f t="shared" si="269"/>
        <v>#N/A</v>
      </c>
      <c r="BC258" s="335" t="e">
        <f t="shared" si="269"/>
        <v>#N/A</v>
      </c>
      <c r="BD258" s="335" t="e">
        <f t="shared" si="269"/>
        <v>#N/A</v>
      </c>
      <c r="BE258" s="335" t="e">
        <f t="shared" si="269"/>
        <v>#N/A</v>
      </c>
      <c r="BF258" s="335" t="e">
        <f t="shared" si="269"/>
        <v>#N/A</v>
      </c>
      <c r="BG258" s="335" t="e">
        <f t="shared" si="269"/>
        <v>#N/A</v>
      </c>
      <c r="BH258" s="335" t="e">
        <f t="shared" si="269"/>
        <v>#N/A</v>
      </c>
      <c r="BI258" s="335" t="e">
        <f t="shared" si="269"/>
        <v>#N/A</v>
      </c>
      <c r="BJ258" s="335" t="e">
        <f t="shared" si="269"/>
        <v>#N/A</v>
      </c>
      <c r="BK258" s="335" t="e">
        <f t="shared" si="269"/>
        <v>#N/A</v>
      </c>
      <c r="BL258" s="335" t="e">
        <f t="shared" si="269"/>
        <v>#N/A</v>
      </c>
      <c r="BM258" s="335" t="e">
        <f t="shared" si="269"/>
        <v>#N/A</v>
      </c>
      <c r="BN258" s="335" t="e">
        <f t="shared" si="269"/>
        <v>#N/A</v>
      </c>
      <c r="BO258" s="335" t="e">
        <f t="shared" si="269"/>
        <v>#N/A</v>
      </c>
      <c r="BP258" s="335" t="e">
        <f t="shared" si="269"/>
        <v>#N/A</v>
      </c>
      <c r="BQ258" s="335" t="e">
        <f t="shared" si="269"/>
        <v>#N/A</v>
      </c>
      <c r="BR258" s="335" t="e">
        <f t="shared" si="269"/>
        <v>#N/A</v>
      </c>
      <c r="BS258" s="335" t="e">
        <f t="shared" si="269"/>
        <v>#N/A</v>
      </c>
      <c r="BT258" s="335" t="e">
        <f t="shared" si="269"/>
        <v>#N/A</v>
      </c>
      <c r="BU258" s="335" t="e">
        <f t="shared" si="269"/>
        <v>#N/A</v>
      </c>
      <c r="BV258" s="335" t="e">
        <f t="shared" ref="BV258:CA258" si="270" xml:space="preserve"> IF(BV257 = 1, BV256, #N/A)</f>
        <v>#N/A</v>
      </c>
      <c r="BW258" s="335" t="e">
        <f t="shared" si="270"/>
        <v>#N/A</v>
      </c>
      <c r="BX258" s="335" t="e">
        <f t="shared" si="270"/>
        <v>#N/A</v>
      </c>
      <c r="BY258" s="335" t="e">
        <f t="shared" si="270"/>
        <v>#N/A</v>
      </c>
      <c r="BZ258" s="335" t="e">
        <f t="shared" si="270"/>
        <v>#N/A</v>
      </c>
      <c r="CA258" s="335" t="e">
        <f t="shared" si="270"/>
        <v>#N/A</v>
      </c>
    </row>
    <row r="260" spans="1:79">
      <c r="B260" s="1" t="s">
        <v>71</v>
      </c>
    </row>
    <row r="261" spans="1:79">
      <c r="E261" s="456" t="str">
        <f xml:space="preserve"> OpRev!E$26</f>
        <v>Operating revenue</v>
      </c>
      <c r="F261" s="456" t="str">
        <f xml:space="preserve"> OpRev!F$26</f>
        <v>PL</v>
      </c>
      <c r="G261" s="456" t="str">
        <f xml:space="preserve"> OpRev!G$26</f>
        <v>£ MM</v>
      </c>
      <c r="H261" s="456">
        <f xml:space="preserve"> OpRev!H$26</f>
        <v>6136.2000000000007</v>
      </c>
      <c r="I261" s="456">
        <f xml:space="preserve"> OpRev!I$26</f>
        <v>0</v>
      </c>
      <c r="J261" s="456">
        <f xml:space="preserve"> OpRev!J$26</f>
        <v>0</v>
      </c>
      <c r="K261" s="456">
        <f xml:space="preserve"> OpRev!K$26</f>
        <v>0</v>
      </c>
      <c r="L261" s="456">
        <f xml:space="preserve"> OpRev!L$26</f>
        <v>0</v>
      </c>
      <c r="M261" s="456">
        <f xml:space="preserve"> OpRev!M$26</f>
        <v>0</v>
      </c>
      <c r="N261" s="456">
        <f xml:space="preserve"> OpRev!N$26</f>
        <v>0</v>
      </c>
      <c r="O261" s="456">
        <f xml:space="preserve"> OpRev!O$26</f>
        <v>0</v>
      </c>
      <c r="P261" s="456">
        <f xml:space="preserve"> OpRev!P$26</f>
        <v>0</v>
      </c>
      <c r="Q261" s="456">
        <f xml:space="preserve"> OpRev!Q$26</f>
        <v>0</v>
      </c>
      <c r="R261" s="456">
        <f xml:space="preserve"> OpRev!R$26</f>
        <v>306.60000000000002</v>
      </c>
      <c r="S261" s="456">
        <f xml:space="preserve"> OpRev!S$26</f>
        <v>306.60000000000002</v>
      </c>
      <c r="T261" s="456">
        <f xml:space="preserve"> OpRev!T$26</f>
        <v>307.44</v>
      </c>
      <c r="U261" s="456">
        <f xml:space="preserve"> OpRev!U$26</f>
        <v>306.60000000000002</v>
      </c>
      <c r="V261" s="456">
        <f xml:space="preserve"> OpRev!V$26</f>
        <v>306.60000000000002</v>
      </c>
      <c r="W261" s="456">
        <f xml:space="preserve"> OpRev!W$26</f>
        <v>306.60000000000002</v>
      </c>
      <c r="X261" s="456">
        <f xml:space="preserve"> OpRev!X$26</f>
        <v>307.44</v>
      </c>
      <c r="Y261" s="456">
        <f xml:space="preserve"> OpRev!Y$26</f>
        <v>306.60000000000002</v>
      </c>
      <c r="Z261" s="456">
        <f xml:space="preserve"> OpRev!Z$26</f>
        <v>306.60000000000002</v>
      </c>
      <c r="AA261" s="456">
        <f xml:space="preserve"> OpRev!AA$26</f>
        <v>306.60000000000002</v>
      </c>
      <c r="AB261" s="456">
        <f xml:space="preserve"> OpRev!AB$26</f>
        <v>307.44</v>
      </c>
      <c r="AC261" s="456">
        <f xml:space="preserve"> OpRev!AC$26</f>
        <v>306.60000000000002</v>
      </c>
      <c r="AD261" s="456">
        <f xml:space="preserve"> OpRev!AD$26</f>
        <v>306.60000000000002</v>
      </c>
      <c r="AE261" s="456">
        <f xml:space="preserve"> OpRev!AE$26</f>
        <v>306.60000000000002</v>
      </c>
      <c r="AF261" s="456">
        <f xml:space="preserve"> OpRev!AF$26</f>
        <v>307.44</v>
      </c>
      <c r="AG261" s="456">
        <f xml:space="preserve"> OpRev!AG$26</f>
        <v>306.60000000000002</v>
      </c>
      <c r="AH261" s="456">
        <f xml:space="preserve"> OpRev!AH$26</f>
        <v>306.60000000000002</v>
      </c>
      <c r="AI261" s="456">
        <f xml:space="preserve"> OpRev!AI$26</f>
        <v>306.60000000000002</v>
      </c>
      <c r="AJ261" s="456">
        <f xml:space="preserve"> OpRev!AJ$26</f>
        <v>307.44</v>
      </c>
      <c r="AK261" s="456">
        <f xml:space="preserve"> OpRev!AK$26</f>
        <v>306.60000000000002</v>
      </c>
      <c r="AL261" s="456">
        <f xml:space="preserve"> OpRev!AL$26</f>
        <v>0</v>
      </c>
      <c r="AM261" s="456">
        <f xml:space="preserve"> OpRev!AM$26</f>
        <v>0</v>
      </c>
      <c r="AN261" s="456">
        <f xml:space="preserve"> OpRev!AN$26</f>
        <v>0</v>
      </c>
      <c r="AO261" s="456">
        <f xml:space="preserve"> OpRev!AO$26</f>
        <v>0</v>
      </c>
      <c r="AP261" s="456">
        <f xml:space="preserve"> OpRev!AP$26</f>
        <v>0</v>
      </c>
      <c r="AQ261" s="456">
        <f xml:space="preserve"> OpRev!AQ$26</f>
        <v>0</v>
      </c>
      <c r="AR261" s="456">
        <f xml:space="preserve"> OpRev!AR$26</f>
        <v>0</v>
      </c>
      <c r="AS261" s="456">
        <f xml:space="preserve"> OpRev!AS$26</f>
        <v>0</v>
      </c>
      <c r="AT261" s="456">
        <f xml:space="preserve"> OpRev!AT$26</f>
        <v>0</v>
      </c>
      <c r="AU261" s="456">
        <f xml:space="preserve"> OpRev!AU$26</f>
        <v>0</v>
      </c>
      <c r="AV261" s="456">
        <f xml:space="preserve"> OpRev!AV$26</f>
        <v>0</v>
      </c>
      <c r="AW261" s="456">
        <f xml:space="preserve"> OpRev!AW$26</f>
        <v>0</v>
      </c>
      <c r="AX261" s="456">
        <f xml:space="preserve"> OpRev!AX$26</f>
        <v>0</v>
      </c>
      <c r="AY261" s="456">
        <f xml:space="preserve"> OpRev!AY$26</f>
        <v>0</v>
      </c>
      <c r="AZ261" s="456">
        <f xml:space="preserve"> OpRev!AZ$26</f>
        <v>0</v>
      </c>
      <c r="BA261" s="456">
        <f xml:space="preserve"> OpRev!BA$26</f>
        <v>0</v>
      </c>
      <c r="BB261" s="456">
        <f xml:space="preserve"> OpRev!BB$26</f>
        <v>0</v>
      </c>
      <c r="BC261" s="456">
        <f xml:space="preserve"> OpRev!BC$26</f>
        <v>0</v>
      </c>
      <c r="BD261" s="456">
        <f xml:space="preserve"> OpRev!BD$26</f>
        <v>0</v>
      </c>
      <c r="BE261" s="456">
        <f xml:space="preserve"> OpRev!BE$26</f>
        <v>0</v>
      </c>
      <c r="BF261" s="456">
        <f xml:space="preserve"> OpRev!BF$26</f>
        <v>0</v>
      </c>
      <c r="BG261" s="456">
        <f xml:space="preserve"> OpRev!BG$26</f>
        <v>0</v>
      </c>
      <c r="BH261" s="456">
        <f xml:space="preserve"> OpRev!BH$26</f>
        <v>0</v>
      </c>
      <c r="BI261" s="456">
        <f xml:space="preserve"> OpRev!BI$26</f>
        <v>0</v>
      </c>
      <c r="BJ261" s="456">
        <f xml:space="preserve"> OpRev!BJ$26</f>
        <v>0</v>
      </c>
      <c r="BK261" s="456">
        <f xml:space="preserve"> OpRev!BK$26</f>
        <v>0</v>
      </c>
      <c r="BL261" s="456">
        <f xml:space="preserve"> OpRev!BL$26</f>
        <v>0</v>
      </c>
      <c r="BM261" s="456">
        <f xml:space="preserve"> OpRev!BM$26</f>
        <v>0</v>
      </c>
      <c r="BN261" s="456">
        <f xml:space="preserve"> OpRev!BN$26</f>
        <v>0</v>
      </c>
      <c r="BO261" s="456">
        <f xml:space="preserve"> OpRev!BO$26</f>
        <v>0</v>
      </c>
      <c r="BP261" s="456">
        <f xml:space="preserve"> OpRev!BP$26</f>
        <v>0</v>
      </c>
      <c r="BQ261" s="456">
        <f xml:space="preserve"> OpRev!BQ$26</f>
        <v>0</v>
      </c>
      <c r="BR261" s="456">
        <f xml:space="preserve"> OpRev!BR$26</f>
        <v>0</v>
      </c>
      <c r="BS261" s="456">
        <f xml:space="preserve"> OpRev!BS$26</f>
        <v>0</v>
      </c>
      <c r="BT261" s="456">
        <f xml:space="preserve"> OpRev!BT$26</f>
        <v>0</v>
      </c>
      <c r="BU261" s="456">
        <f xml:space="preserve"> OpRev!BU$26</f>
        <v>0</v>
      </c>
      <c r="BV261" s="456">
        <f xml:space="preserve"> OpRev!BV$26</f>
        <v>0</v>
      </c>
      <c r="BW261" s="456">
        <f xml:space="preserve"> OpRev!BW$26</f>
        <v>0</v>
      </c>
      <c r="BX261" s="456">
        <f xml:space="preserve"> OpRev!BX$26</f>
        <v>0</v>
      </c>
      <c r="BY261" s="456">
        <f xml:space="preserve"> OpRev!BY$26</f>
        <v>0</v>
      </c>
      <c r="BZ261" s="456">
        <f xml:space="preserve"> OpRev!BZ$26</f>
        <v>0</v>
      </c>
      <c r="CA261" s="456">
        <f xml:space="preserve"> OpRev!CA$26</f>
        <v>0</v>
      </c>
    </row>
    <row r="262" spans="1:79">
      <c r="E262" s="231" t="str">
        <f xml:space="preserve"> Time!E$112</f>
        <v>Project period flag</v>
      </c>
      <c r="F262" s="231">
        <f xml:space="preserve"> Time!F$112</f>
        <v>0</v>
      </c>
      <c r="G262" s="231" t="str">
        <f xml:space="preserve"> Time!G$112</f>
        <v>flag</v>
      </c>
      <c r="H262" s="231">
        <f xml:space="preserve"> Time!H$112</f>
        <v>23</v>
      </c>
      <c r="I262" s="231">
        <f xml:space="preserve"> Time!I$112</f>
        <v>0</v>
      </c>
      <c r="J262" s="231">
        <f xml:space="preserve"> Time!J$112</f>
        <v>0</v>
      </c>
      <c r="K262" s="231">
        <f xml:space="preserve"> Time!K$112</f>
        <v>0</v>
      </c>
      <c r="L262" s="231">
        <f xml:space="preserve"> Time!L$112</f>
        <v>0</v>
      </c>
      <c r="M262" s="231">
        <f xml:space="preserve"> Time!M$112</f>
        <v>0</v>
      </c>
      <c r="N262" s="231">
        <f xml:space="preserve"> Time!N$112</f>
        <v>0</v>
      </c>
      <c r="O262" s="231">
        <f xml:space="preserve"> Time!O$112</f>
        <v>1</v>
      </c>
      <c r="P262" s="231">
        <f xml:space="preserve"> Time!P$112</f>
        <v>1</v>
      </c>
      <c r="Q262" s="231">
        <f xml:space="preserve"> Time!Q$112</f>
        <v>1</v>
      </c>
      <c r="R262" s="231">
        <f xml:space="preserve"> Time!R$112</f>
        <v>1</v>
      </c>
      <c r="S262" s="231">
        <f xml:space="preserve"> Time!S$112</f>
        <v>1</v>
      </c>
      <c r="T262" s="231">
        <f xml:space="preserve"> Time!T$112</f>
        <v>1</v>
      </c>
      <c r="U262" s="231">
        <f xml:space="preserve"> Time!U$112</f>
        <v>1</v>
      </c>
      <c r="V262" s="231">
        <f xml:space="preserve"> Time!V$112</f>
        <v>1</v>
      </c>
      <c r="W262" s="231">
        <f xml:space="preserve"> Time!W$112</f>
        <v>1</v>
      </c>
      <c r="X262" s="231">
        <f xml:space="preserve"> Time!X$112</f>
        <v>1</v>
      </c>
      <c r="Y262" s="231">
        <f xml:space="preserve"> Time!Y$112</f>
        <v>1</v>
      </c>
      <c r="Z262" s="231">
        <f xml:space="preserve"> Time!Z$112</f>
        <v>1</v>
      </c>
      <c r="AA262" s="231">
        <f xml:space="preserve"> Time!AA$112</f>
        <v>1</v>
      </c>
      <c r="AB262" s="231">
        <f xml:space="preserve"> Time!AB$112</f>
        <v>1</v>
      </c>
      <c r="AC262" s="231">
        <f xml:space="preserve"> Time!AC$112</f>
        <v>1</v>
      </c>
      <c r="AD262" s="231">
        <f xml:space="preserve"> Time!AD$112</f>
        <v>1</v>
      </c>
      <c r="AE262" s="231">
        <f xml:space="preserve"> Time!AE$112</f>
        <v>1</v>
      </c>
      <c r="AF262" s="231">
        <f xml:space="preserve"> Time!AF$112</f>
        <v>1</v>
      </c>
      <c r="AG262" s="231">
        <f xml:space="preserve"> Time!AG$112</f>
        <v>1</v>
      </c>
      <c r="AH262" s="231">
        <f xml:space="preserve"> Time!AH$112</f>
        <v>1</v>
      </c>
      <c r="AI262" s="231">
        <f xml:space="preserve"> Time!AI$112</f>
        <v>1</v>
      </c>
      <c r="AJ262" s="231">
        <f xml:space="preserve"> Time!AJ$112</f>
        <v>1</v>
      </c>
      <c r="AK262" s="231">
        <f xml:space="preserve"> Time!AK$112</f>
        <v>1</v>
      </c>
      <c r="AL262" s="231">
        <f xml:space="preserve"> Time!AL$112</f>
        <v>0</v>
      </c>
      <c r="AM262" s="231">
        <f xml:space="preserve"> Time!AM$112</f>
        <v>0</v>
      </c>
      <c r="AN262" s="231">
        <f xml:space="preserve"> Time!AN$112</f>
        <v>0</v>
      </c>
      <c r="AO262" s="231">
        <f xml:space="preserve"> Time!AO$112</f>
        <v>0</v>
      </c>
      <c r="AP262" s="231">
        <f xml:space="preserve"> Time!AP$112</f>
        <v>0</v>
      </c>
      <c r="AQ262" s="231">
        <f xml:space="preserve"> Time!AQ$112</f>
        <v>0</v>
      </c>
      <c r="AR262" s="231">
        <f xml:space="preserve"> Time!AR$112</f>
        <v>0</v>
      </c>
      <c r="AS262" s="231">
        <f xml:space="preserve"> Time!AS$112</f>
        <v>0</v>
      </c>
      <c r="AT262" s="231">
        <f xml:space="preserve"> Time!AT$112</f>
        <v>0</v>
      </c>
      <c r="AU262" s="231">
        <f xml:space="preserve"> Time!AU$112</f>
        <v>0</v>
      </c>
      <c r="AV262" s="231">
        <f xml:space="preserve"> Time!AV$112</f>
        <v>0</v>
      </c>
      <c r="AW262" s="231">
        <f xml:space="preserve"> Time!AW$112</f>
        <v>0</v>
      </c>
      <c r="AX262" s="231">
        <f xml:space="preserve"> Time!AX$112</f>
        <v>0</v>
      </c>
      <c r="AY262" s="231">
        <f xml:space="preserve"> Time!AY$112</f>
        <v>0</v>
      </c>
      <c r="AZ262" s="231">
        <f xml:space="preserve"> Time!AZ$112</f>
        <v>0</v>
      </c>
      <c r="BA262" s="231">
        <f xml:space="preserve"> Time!BA$112</f>
        <v>0</v>
      </c>
      <c r="BB262" s="231">
        <f xml:space="preserve"> Time!BB$112</f>
        <v>0</v>
      </c>
      <c r="BC262" s="231">
        <f xml:space="preserve"> Time!BC$112</f>
        <v>0</v>
      </c>
      <c r="BD262" s="231">
        <f xml:space="preserve"> Time!BD$112</f>
        <v>0</v>
      </c>
      <c r="BE262" s="231">
        <f xml:space="preserve"> Time!BE$112</f>
        <v>0</v>
      </c>
      <c r="BF262" s="231">
        <f xml:space="preserve"> Time!BF$112</f>
        <v>0</v>
      </c>
      <c r="BG262" s="231">
        <f xml:space="preserve"> Time!BG$112</f>
        <v>0</v>
      </c>
      <c r="BH262" s="231">
        <f xml:space="preserve"> Time!BH$112</f>
        <v>0</v>
      </c>
      <c r="BI262" s="231">
        <f xml:space="preserve"> Time!BI$112</f>
        <v>0</v>
      </c>
      <c r="BJ262" s="231">
        <f xml:space="preserve"> Time!BJ$112</f>
        <v>0</v>
      </c>
      <c r="BK262" s="231">
        <f xml:space="preserve"> Time!BK$112</f>
        <v>0</v>
      </c>
      <c r="BL262" s="231">
        <f xml:space="preserve"> Time!BL$112</f>
        <v>0</v>
      </c>
      <c r="BM262" s="231">
        <f xml:space="preserve"> Time!BM$112</f>
        <v>0</v>
      </c>
      <c r="BN262" s="231">
        <f xml:space="preserve"> Time!BN$112</f>
        <v>0</v>
      </c>
      <c r="BO262" s="231">
        <f xml:space="preserve"> Time!BO$112</f>
        <v>0</v>
      </c>
      <c r="BP262" s="231">
        <f xml:space="preserve"> Time!BP$112</f>
        <v>0</v>
      </c>
      <c r="BQ262" s="231">
        <f xml:space="preserve"> Time!BQ$112</f>
        <v>0</v>
      </c>
      <c r="BR262" s="231">
        <f xml:space="preserve"> Time!BR$112</f>
        <v>0</v>
      </c>
      <c r="BS262" s="231">
        <f xml:space="preserve"> Time!BS$112</f>
        <v>0</v>
      </c>
      <c r="BT262" s="231">
        <f xml:space="preserve"> Time!BT$112</f>
        <v>0</v>
      </c>
      <c r="BU262" s="231">
        <f xml:space="preserve"> Time!BU$112</f>
        <v>0</v>
      </c>
      <c r="BV262" s="231">
        <f xml:space="preserve"> Time!BV$112</f>
        <v>0</v>
      </c>
      <c r="BW262" s="231">
        <f xml:space="preserve"> Time!BW$112</f>
        <v>0</v>
      </c>
      <c r="BX262" s="231">
        <f xml:space="preserve"> Time!BX$112</f>
        <v>0</v>
      </c>
      <c r="BY262" s="231">
        <f xml:space="preserve"> Time!BY$112</f>
        <v>0</v>
      </c>
      <c r="BZ262" s="231">
        <f xml:space="preserve"> Time!BZ$112</f>
        <v>0</v>
      </c>
      <c r="CA262" s="231">
        <f xml:space="preserve"> Time!CA$112</f>
        <v>0</v>
      </c>
    </row>
    <row r="263" spans="1:79">
      <c r="E263" s="4" t="s">
        <v>73</v>
      </c>
      <c r="G263" s="4" t="s">
        <v>561</v>
      </c>
      <c r="J263" s="247" t="e">
        <f t="shared" ref="J263:AO263" si="271" xml:space="preserve"> IF(J262 = 1, J261, #N/A)</f>
        <v>#N/A</v>
      </c>
      <c r="K263" s="247" t="e">
        <f t="shared" si="271"/>
        <v>#N/A</v>
      </c>
      <c r="L263" s="247" t="e">
        <f t="shared" si="271"/>
        <v>#N/A</v>
      </c>
      <c r="M263" s="247" t="e">
        <f t="shared" si="271"/>
        <v>#N/A</v>
      </c>
      <c r="N263" s="247" t="e">
        <f t="shared" si="271"/>
        <v>#N/A</v>
      </c>
      <c r="O263" s="247">
        <f t="shared" si="271"/>
        <v>0</v>
      </c>
      <c r="P263" s="247">
        <f t="shared" si="271"/>
        <v>0</v>
      </c>
      <c r="Q263" s="247">
        <f t="shared" si="271"/>
        <v>0</v>
      </c>
      <c r="R263" s="247">
        <f t="shared" si="271"/>
        <v>306.60000000000002</v>
      </c>
      <c r="S263" s="247">
        <f t="shared" si="271"/>
        <v>306.60000000000002</v>
      </c>
      <c r="T263" s="247">
        <f t="shared" si="271"/>
        <v>307.44</v>
      </c>
      <c r="U263" s="247">
        <f t="shared" si="271"/>
        <v>306.60000000000002</v>
      </c>
      <c r="V263" s="247">
        <f t="shared" si="271"/>
        <v>306.60000000000002</v>
      </c>
      <c r="W263" s="247">
        <f t="shared" si="271"/>
        <v>306.60000000000002</v>
      </c>
      <c r="X263" s="247">
        <f t="shared" si="271"/>
        <v>307.44</v>
      </c>
      <c r="Y263" s="247">
        <f t="shared" si="271"/>
        <v>306.60000000000002</v>
      </c>
      <c r="Z263" s="247">
        <f t="shared" si="271"/>
        <v>306.60000000000002</v>
      </c>
      <c r="AA263" s="247">
        <f t="shared" si="271"/>
        <v>306.60000000000002</v>
      </c>
      <c r="AB263" s="247">
        <f t="shared" si="271"/>
        <v>307.44</v>
      </c>
      <c r="AC263" s="247">
        <f t="shared" si="271"/>
        <v>306.60000000000002</v>
      </c>
      <c r="AD263" s="247">
        <f t="shared" si="271"/>
        <v>306.60000000000002</v>
      </c>
      <c r="AE263" s="247">
        <f t="shared" si="271"/>
        <v>306.60000000000002</v>
      </c>
      <c r="AF263" s="247">
        <f t="shared" si="271"/>
        <v>307.44</v>
      </c>
      <c r="AG263" s="247">
        <f t="shared" si="271"/>
        <v>306.60000000000002</v>
      </c>
      <c r="AH263" s="247">
        <f t="shared" si="271"/>
        <v>306.60000000000002</v>
      </c>
      <c r="AI263" s="247">
        <f t="shared" si="271"/>
        <v>306.60000000000002</v>
      </c>
      <c r="AJ263" s="247">
        <f t="shared" si="271"/>
        <v>307.44</v>
      </c>
      <c r="AK263" s="247">
        <f t="shared" si="271"/>
        <v>306.60000000000002</v>
      </c>
      <c r="AL263" s="247" t="e">
        <f t="shared" si="271"/>
        <v>#N/A</v>
      </c>
      <c r="AM263" s="247" t="e">
        <f t="shared" si="271"/>
        <v>#N/A</v>
      </c>
      <c r="AN263" s="247" t="e">
        <f t="shared" si="271"/>
        <v>#N/A</v>
      </c>
      <c r="AO263" s="247" t="e">
        <f t="shared" si="271"/>
        <v>#N/A</v>
      </c>
      <c r="AP263" s="247" t="e">
        <f t="shared" ref="AP263:BU263" si="272" xml:space="preserve"> IF(AP262 = 1, AP261, #N/A)</f>
        <v>#N/A</v>
      </c>
      <c r="AQ263" s="247" t="e">
        <f t="shared" si="272"/>
        <v>#N/A</v>
      </c>
      <c r="AR263" s="247" t="e">
        <f t="shared" si="272"/>
        <v>#N/A</v>
      </c>
      <c r="AS263" s="247" t="e">
        <f t="shared" si="272"/>
        <v>#N/A</v>
      </c>
      <c r="AT263" s="247" t="e">
        <f t="shared" si="272"/>
        <v>#N/A</v>
      </c>
      <c r="AU263" s="247" t="e">
        <f t="shared" si="272"/>
        <v>#N/A</v>
      </c>
      <c r="AV263" s="247" t="e">
        <f t="shared" si="272"/>
        <v>#N/A</v>
      </c>
      <c r="AW263" s="247" t="e">
        <f t="shared" si="272"/>
        <v>#N/A</v>
      </c>
      <c r="AX263" s="247" t="e">
        <f t="shared" si="272"/>
        <v>#N/A</v>
      </c>
      <c r="AY263" s="247" t="e">
        <f t="shared" si="272"/>
        <v>#N/A</v>
      </c>
      <c r="AZ263" s="247" t="e">
        <f t="shared" si="272"/>
        <v>#N/A</v>
      </c>
      <c r="BA263" s="247" t="e">
        <f t="shared" si="272"/>
        <v>#N/A</v>
      </c>
      <c r="BB263" s="247" t="e">
        <f t="shared" si="272"/>
        <v>#N/A</v>
      </c>
      <c r="BC263" s="247" t="e">
        <f t="shared" si="272"/>
        <v>#N/A</v>
      </c>
      <c r="BD263" s="247" t="e">
        <f t="shared" si="272"/>
        <v>#N/A</v>
      </c>
      <c r="BE263" s="247" t="e">
        <f t="shared" si="272"/>
        <v>#N/A</v>
      </c>
      <c r="BF263" s="247" t="e">
        <f t="shared" si="272"/>
        <v>#N/A</v>
      </c>
      <c r="BG263" s="247" t="e">
        <f t="shared" si="272"/>
        <v>#N/A</v>
      </c>
      <c r="BH263" s="247" t="e">
        <f t="shared" si="272"/>
        <v>#N/A</v>
      </c>
      <c r="BI263" s="247" t="e">
        <f t="shared" si="272"/>
        <v>#N/A</v>
      </c>
      <c r="BJ263" s="247" t="e">
        <f t="shared" si="272"/>
        <v>#N/A</v>
      </c>
      <c r="BK263" s="247" t="e">
        <f t="shared" si="272"/>
        <v>#N/A</v>
      </c>
      <c r="BL263" s="247" t="e">
        <f t="shared" si="272"/>
        <v>#N/A</v>
      </c>
      <c r="BM263" s="247" t="e">
        <f t="shared" si="272"/>
        <v>#N/A</v>
      </c>
      <c r="BN263" s="247" t="e">
        <f t="shared" si="272"/>
        <v>#N/A</v>
      </c>
      <c r="BO263" s="247" t="e">
        <f t="shared" si="272"/>
        <v>#N/A</v>
      </c>
      <c r="BP263" s="247" t="e">
        <f t="shared" si="272"/>
        <v>#N/A</v>
      </c>
      <c r="BQ263" s="247" t="e">
        <f t="shared" si="272"/>
        <v>#N/A</v>
      </c>
      <c r="BR263" s="247" t="e">
        <f t="shared" si="272"/>
        <v>#N/A</v>
      </c>
      <c r="BS263" s="247" t="e">
        <f t="shared" si="272"/>
        <v>#N/A</v>
      </c>
      <c r="BT263" s="247" t="e">
        <f t="shared" si="272"/>
        <v>#N/A</v>
      </c>
      <c r="BU263" s="247" t="e">
        <f t="shared" si="272"/>
        <v>#N/A</v>
      </c>
      <c r="BV263" s="247" t="e">
        <f t="shared" ref="BV263:CA263" si="273" xml:space="preserve"> IF(BV262 = 1, BV261, #N/A)</f>
        <v>#N/A</v>
      </c>
      <c r="BW263" s="247" t="e">
        <f t="shared" si="273"/>
        <v>#N/A</v>
      </c>
      <c r="BX263" s="247" t="e">
        <f t="shared" si="273"/>
        <v>#N/A</v>
      </c>
      <c r="BY263" s="247" t="e">
        <f t="shared" si="273"/>
        <v>#N/A</v>
      </c>
      <c r="BZ263" s="247" t="e">
        <f t="shared" si="273"/>
        <v>#N/A</v>
      </c>
      <c r="CA263" s="247" t="e">
        <f t="shared" si="273"/>
        <v>#N/A</v>
      </c>
    </row>
    <row r="265" spans="1:79">
      <c r="B265" s="1" t="s">
        <v>263</v>
      </c>
    </row>
    <row r="266" spans="1:79">
      <c r="E266" s="310" t="str">
        <f xml:space="preserve"> OpCost!E$171</f>
        <v>Operating costs POS</v>
      </c>
      <c r="F266" s="310">
        <f xml:space="preserve"> OpCost!F$171</f>
        <v>0</v>
      </c>
      <c r="G266" s="310" t="str">
        <f xml:space="preserve"> OpCost!G$171</f>
        <v>£ MM</v>
      </c>
      <c r="H266" s="310">
        <f xml:space="preserve"> OpCost!H$171</f>
        <v>2811.7034768827607</v>
      </c>
      <c r="I266" s="310">
        <f xml:space="preserve"> OpCost!I$171</f>
        <v>0</v>
      </c>
      <c r="J266" s="310">
        <f xml:space="preserve"> OpCost!J$171</f>
        <v>0</v>
      </c>
      <c r="K266" s="310">
        <f xml:space="preserve"> OpCost!K$171</f>
        <v>0</v>
      </c>
      <c r="L266" s="310">
        <f xml:space="preserve"> OpCost!L$171</f>
        <v>0</v>
      </c>
      <c r="M266" s="310">
        <f xml:space="preserve"> OpCost!M$171</f>
        <v>0</v>
      </c>
      <c r="N266" s="310">
        <f xml:space="preserve"> OpCost!N$171</f>
        <v>0</v>
      </c>
      <c r="O266" s="310">
        <f xml:space="preserve"> OpCost!O$171</f>
        <v>0</v>
      </c>
      <c r="P266" s="310">
        <f xml:space="preserve"> OpCost!P$171</f>
        <v>0</v>
      </c>
      <c r="Q266" s="310">
        <f xml:space="preserve"> OpCost!Q$171</f>
        <v>0</v>
      </c>
      <c r="R266" s="310">
        <f xml:space="preserve"> OpCost!R$171</f>
        <v>140.50170777716738</v>
      </c>
      <c r="S266" s="310">
        <f xml:space="preserve"> OpCost!S$171</f>
        <v>140.50170777716738</v>
      </c>
      <c r="T266" s="310">
        <f xml:space="preserve"> OpCost!T$171</f>
        <v>140.83557204505004</v>
      </c>
      <c r="U266" s="310">
        <f xml:space="preserve"> OpCost!U$171</f>
        <v>140.50170777716738</v>
      </c>
      <c r="V266" s="310">
        <f xml:space="preserve"> OpCost!V$171</f>
        <v>140.50170777716738</v>
      </c>
      <c r="W266" s="310">
        <f xml:space="preserve"> OpCost!W$171</f>
        <v>140.50170777716738</v>
      </c>
      <c r="X266" s="310">
        <f xml:space="preserve"> OpCost!X$171</f>
        <v>140.83557204505004</v>
      </c>
      <c r="Y266" s="310">
        <f xml:space="preserve"> OpCost!Y$171</f>
        <v>140.50170777716738</v>
      </c>
      <c r="Z266" s="310">
        <f xml:space="preserve"> OpCost!Z$171</f>
        <v>140.50170777716738</v>
      </c>
      <c r="AA266" s="310">
        <f xml:space="preserve"> OpCost!AA$171</f>
        <v>140.50170777716738</v>
      </c>
      <c r="AB266" s="310">
        <f xml:space="preserve"> OpCost!AB$171</f>
        <v>140.83557204505004</v>
      </c>
      <c r="AC266" s="310">
        <f xml:space="preserve"> OpCost!AC$171</f>
        <v>140.50170777716738</v>
      </c>
      <c r="AD266" s="310">
        <f xml:space="preserve"> OpCost!AD$171</f>
        <v>140.50170777716738</v>
      </c>
      <c r="AE266" s="310">
        <f xml:space="preserve"> OpCost!AE$171</f>
        <v>140.50170777716738</v>
      </c>
      <c r="AF266" s="310">
        <f xml:space="preserve"> OpCost!AF$171</f>
        <v>140.83557204505004</v>
      </c>
      <c r="AG266" s="310">
        <f xml:space="preserve"> OpCost!AG$171</f>
        <v>140.50170777716738</v>
      </c>
      <c r="AH266" s="310">
        <f xml:space="preserve"> OpCost!AH$171</f>
        <v>140.50170777716738</v>
      </c>
      <c r="AI266" s="310">
        <f xml:space="preserve"> OpCost!AI$171</f>
        <v>140.50170777716738</v>
      </c>
      <c r="AJ266" s="310">
        <f xml:space="preserve"> OpCost!AJ$171</f>
        <v>140.83557204505004</v>
      </c>
      <c r="AK266" s="310">
        <f xml:space="preserve"> OpCost!AK$171</f>
        <v>140.50170777716738</v>
      </c>
      <c r="AL266" s="310">
        <f xml:space="preserve"> OpCost!AL$171</f>
        <v>0</v>
      </c>
      <c r="AM266" s="310">
        <f xml:space="preserve"> OpCost!AM$171</f>
        <v>0</v>
      </c>
      <c r="AN266" s="310">
        <f xml:space="preserve"> OpCost!AN$171</f>
        <v>0</v>
      </c>
      <c r="AO266" s="310">
        <f xml:space="preserve"> OpCost!AO$171</f>
        <v>0</v>
      </c>
      <c r="AP266" s="310">
        <f xml:space="preserve"> OpCost!AP$171</f>
        <v>0</v>
      </c>
      <c r="AQ266" s="310">
        <f xml:space="preserve"> OpCost!AQ$171</f>
        <v>0</v>
      </c>
      <c r="AR266" s="310">
        <f xml:space="preserve"> OpCost!AR$171</f>
        <v>0</v>
      </c>
      <c r="AS266" s="310">
        <f xml:space="preserve"> OpCost!AS$171</f>
        <v>0</v>
      </c>
      <c r="AT266" s="310">
        <f xml:space="preserve"> OpCost!AT$171</f>
        <v>0</v>
      </c>
      <c r="AU266" s="310">
        <f xml:space="preserve"> OpCost!AU$171</f>
        <v>0</v>
      </c>
      <c r="AV266" s="310">
        <f xml:space="preserve"> OpCost!AV$171</f>
        <v>0</v>
      </c>
      <c r="AW266" s="310">
        <f xml:space="preserve"> OpCost!AW$171</f>
        <v>0</v>
      </c>
      <c r="AX266" s="310">
        <f xml:space="preserve"> OpCost!AX$171</f>
        <v>0</v>
      </c>
      <c r="AY266" s="310">
        <f xml:space="preserve"> OpCost!AY$171</f>
        <v>0</v>
      </c>
      <c r="AZ266" s="310">
        <f xml:space="preserve"> OpCost!AZ$171</f>
        <v>0</v>
      </c>
      <c r="BA266" s="310">
        <f xml:space="preserve"> OpCost!BA$171</f>
        <v>0</v>
      </c>
      <c r="BB266" s="310">
        <f xml:space="preserve"> OpCost!BB$171</f>
        <v>0</v>
      </c>
      <c r="BC266" s="310">
        <f xml:space="preserve"> OpCost!BC$171</f>
        <v>0</v>
      </c>
      <c r="BD266" s="310">
        <f xml:space="preserve"> OpCost!BD$171</f>
        <v>0</v>
      </c>
      <c r="BE266" s="310">
        <f xml:space="preserve"> OpCost!BE$171</f>
        <v>0</v>
      </c>
      <c r="BF266" s="310">
        <f xml:space="preserve"> OpCost!BF$171</f>
        <v>0</v>
      </c>
      <c r="BG266" s="310">
        <f xml:space="preserve"> OpCost!BG$171</f>
        <v>0</v>
      </c>
      <c r="BH266" s="310">
        <f xml:space="preserve"> OpCost!BH$171</f>
        <v>0</v>
      </c>
      <c r="BI266" s="310">
        <f xml:space="preserve"> OpCost!BI$171</f>
        <v>0</v>
      </c>
      <c r="BJ266" s="310">
        <f xml:space="preserve"> OpCost!BJ$171</f>
        <v>0</v>
      </c>
      <c r="BK266" s="310">
        <f xml:space="preserve"> OpCost!BK$171</f>
        <v>0</v>
      </c>
      <c r="BL266" s="310">
        <f xml:space="preserve"> OpCost!BL$171</f>
        <v>0</v>
      </c>
      <c r="BM266" s="310">
        <f xml:space="preserve"> OpCost!BM$171</f>
        <v>0</v>
      </c>
      <c r="BN266" s="310">
        <f xml:space="preserve"> OpCost!BN$171</f>
        <v>0</v>
      </c>
      <c r="BO266" s="310">
        <f xml:space="preserve"> OpCost!BO$171</f>
        <v>0</v>
      </c>
      <c r="BP266" s="310">
        <f xml:space="preserve"> OpCost!BP$171</f>
        <v>0</v>
      </c>
      <c r="BQ266" s="310">
        <f xml:space="preserve"> OpCost!BQ$171</f>
        <v>0</v>
      </c>
      <c r="BR266" s="310">
        <f xml:space="preserve"> OpCost!BR$171</f>
        <v>0</v>
      </c>
      <c r="BS266" s="310">
        <f xml:space="preserve"> OpCost!BS$171</f>
        <v>0</v>
      </c>
      <c r="BT266" s="310">
        <f xml:space="preserve"> OpCost!BT$171</f>
        <v>0</v>
      </c>
      <c r="BU266" s="310">
        <f xml:space="preserve"> OpCost!BU$171</f>
        <v>0</v>
      </c>
      <c r="BV266" s="310">
        <f xml:space="preserve"> OpCost!BV$171</f>
        <v>0</v>
      </c>
      <c r="BW266" s="310">
        <f xml:space="preserve"> OpCost!BW$171</f>
        <v>0</v>
      </c>
      <c r="BX266" s="310">
        <f xml:space="preserve"> OpCost!BX$171</f>
        <v>0</v>
      </c>
      <c r="BY266" s="310">
        <f xml:space="preserve"> OpCost!BY$171</f>
        <v>0</v>
      </c>
      <c r="BZ266" s="310">
        <f xml:space="preserve"> OpCost!BZ$171</f>
        <v>0</v>
      </c>
      <c r="CA266" s="310">
        <f xml:space="preserve"> OpCost!CA$171</f>
        <v>0</v>
      </c>
    </row>
    <row r="267" spans="1:79">
      <c r="E267" s="310" t="str">
        <f xml:space="preserve"> Capex!E$96</f>
        <v>Capital expenditure POS</v>
      </c>
      <c r="F267" s="310">
        <f xml:space="preserve"> Capex!F$96</f>
        <v>0</v>
      </c>
      <c r="G267" s="310" t="str">
        <f xml:space="preserve"> Capex!G$96</f>
        <v>£ MM</v>
      </c>
      <c r="H267" s="310">
        <f xml:space="preserve"> Capex!H$96</f>
        <v>521.27083333333326</v>
      </c>
      <c r="I267" s="310">
        <f xml:space="preserve"> Capex!I$96</f>
        <v>0</v>
      </c>
      <c r="J267" s="310">
        <f xml:space="preserve"> Capex!J$96</f>
        <v>0</v>
      </c>
      <c r="K267" s="310">
        <f xml:space="preserve"> Capex!K$96</f>
        <v>0</v>
      </c>
      <c r="L267" s="310">
        <f xml:space="preserve"> Capex!L$96</f>
        <v>0</v>
      </c>
      <c r="M267" s="310">
        <f xml:space="preserve"> Capex!M$96</f>
        <v>0</v>
      </c>
      <c r="N267" s="310">
        <f xml:space="preserve"> Capex!N$96</f>
        <v>0</v>
      </c>
      <c r="O267" s="310">
        <f xml:space="preserve"> Capex!O$96</f>
        <v>173.51598719186759</v>
      </c>
      <c r="P267" s="310">
        <f xml:space="preserve"> Capex!P$96</f>
        <v>173.87742307073282</v>
      </c>
      <c r="Q267" s="310">
        <f xml:space="preserve"> Capex!Q$96</f>
        <v>173.87742307073285</v>
      </c>
      <c r="R267" s="310">
        <f xml:space="preserve"> Capex!R$96</f>
        <v>0</v>
      </c>
      <c r="S267" s="310">
        <f xml:space="preserve"> Capex!S$96</f>
        <v>0</v>
      </c>
      <c r="T267" s="310">
        <f xml:space="preserve"> Capex!T$96</f>
        <v>0</v>
      </c>
      <c r="U267" s="310">
        <f xml:space="preserve"> Capex!U$96</f>
        <v>0</v>
      </c>
      <c r="V267" s="310">
        <f xml:space="preserve"> Capex!V$96</f>
        <v>0</v>
      </c>
      <c r="W267" s="310">
        <f xml:space="preserve"> Capex!W$96</f>
        <v>0</v>
      </c>
      <c r="X267" s="310">
        <f xml:space="preserve"> Capex!X$96</f>
        <v>0</v>
      </c>
      <c r="Y267" s="310">
        <f xml:space="preserve"> Capex!Y$96</f>
        <v>0</v>
      </c>
      <c r="Z267" s="310">
        <f xml:space="preserve"> Capex!Z$96</f>
        <v>0</v>
      </c>
      <c r="AA267" s="310">
        <f xml:space="preserve"> Capex!AA$96</f>
        <v>0</v>
      </c>
      <c r="AB267" s="310">
        <f xml:space="preserve"> Capex!AB$96</f>
        <v>0</v>
      </c>
      <c r="AC267" s="310">
        <f xml:space="preserve"> Capex!AC$96</f>
        <v>0</v>
      </c>
      <c r="AD267" s="310">
        <f xml:space="preserve"> Capex!AD$96</f>
        <v>0</v>
      </c>
      <c r="AE267" s="310">
        <f xml:space="preserve"> Capex!AE$96</f>
        <v>0</v>
      </c>
      <c r="AF267" s="310">
        <f xml:space="preserve"> Capex!AF$96</f>
        <v>0</v>
      </c>
      <c r="AG267" s="310">
        <f xml:space="preserve"> Capex!AG$96</f>
        <v>0</v>
      </c>
      <c r="AH267" s="310">
        <f xml:space="preserve"> Capex!AH$96</f>
        <v>0</v>
      </c>
      <c r="AI267" s="310">
        <f xml:space="preserve"> Capex!AI$96</f>
        <v>0</v>
      </c>
      <c r="AJ267" s="310">
        <f xml:space="preserve"> Capex!AJ$96</f>
        <v>0</v>
      </c>
      <c r="AK267" s="310">
        <f xml:space="preserve"> Capex!AK$96</f>
        <v>0</v>
      </c>
      <c r="AL267" s="310">
        <f xml:space="preserve"> Capex!AL$96</f>
        <v>0</v>
      </c>
      <c r="AM267" s="310">
        <f xml:space="preserve"> Capex!AM$96</f>
        <v>0</v>
      </c>
      <c r="AN267" s="310">
        <f xml:space="preserve"> Capex!AN$96</f>
        <v>0</v>
      </c>
      <c r="AO267" s="310">
        <f xml:space="preserve"> Capex!AO$96</f>
        <v>0</v>
      </c>
      <c r="AP267" s="310">
        <f xml:space="preserve"> Capex!AP$96</f>
        <v>0</v>
      </c>
      <c r="AQ267" s="310">
        <f xml:space="preserve"> Capex!AQ$96</f>
        <v>0</v>
      </c>
      <c r="AR267" s="310">
        <f xml:space="preserve"> Capex!AR$96</f>
        <v>0</v>
      </c>
      <c r="AS267" s="310">
        <f xml:space="preserve"> Capex!AS$96</f>
        <v>0</v>
      </c>
      <c r="AT267" s="310">
        <f xml:space="preserve"> Capex!AT$96</f>
        <v>0</v>
      </c>
      <c r="AU267" s="310">
        <f xml:space="preserve"> Capex!AU$96</f>
        <v>0</v>
      </c>
      <c r="AV267" s="310">
        <f xml:space="preserve"> Capex!AV$96</f>
        <v>0</v>
      </c>
      <c r="AW267" s="310">
        <f xml:space="preserve"> Capex!AW$96</f>
        <v>0</v>
      </c>
      <c r="AX267" s="310">
        <f xml:space="preserve"> Capex!AX$96</f>
        <v>0</v>
      </c>
      <c r="AY267" s="310">
        <f xml:space="preserve"> Capex!AY$96</f>
        <v>0</v>
      </c>
      <c r="AZ267" s="310">
        <f xml:space="preserve"> Capex!AZ$96</f>
        <v>0</v>
      </c>
      <c r="BA267" s="310">
        <f xml:space="preserve"> Capex!BA$96</f>
        <v>0</v>
      </c>
      <c r="BB267" s="310">
        <f xml:space="preserve"> Capex!BB$96</f>
        <v>0</v>
      </c>
      <c r="BC267" s="310">
        <f xml:space="preserve"> Capex!BC$96</f>
        <v>0</v>
      </c>
      <c r="BD267" s="310">
        <f xml:space="preserve"> Capex!BD$96</f>
        <v>0</v>
      </c>
      <c r="BE267" s="310">
        <f xml:space="preserve"> Capex!BE$96</f>
        <v>0</v>
      </c>
      <c r="BF267" s="310">
        <f xml:space="preserve"> Capex!BF$96</f>
        <v>0</v>
      </c>
      <c r="BG267" s="310">
        <f xml:space="preserve"> Capex!BG$96</f>
        <v>0</v>
      </c>
      <c r="BH267" s="310">
        <f xml:space="preserve"> Capex!BH$96</f>
        <v>0</v>
      </c>
      <c r="BI267" s="310">
        <f xml:space="preserve"> Capex!BI$96</f>
        <v>0</v>
      </c>
      <c r="BJ267" s="310">
        <f xml:space="preserve"> Capex!BJ$96</f>
        <v>0</v>
      </c>
      <c r="BK267" s="310">
        <f xml:space="preserve"> Capex!BK$96</f>
        <v>0</v>
      </c>
      <c r="BL267" s="310">
        <f xml:space="preserve"> Capex!BL$96</f>
        <v>0</v>
      </c>
      <c r="BM267" s="310">
        <f xml:space="preserve"> Capex!BM$96</f>
        <v>0</v>
      </c>
      <c r="BN267" s="310">
        <f xml:space="preserve"> Capex!BN$96</f>
        <v>0</v>
      </c>
      <c r="BO267" s="310">
        <f xml:space="preserve"> Capex!BO$96</f>
        <v>0</v>
      </c>
      <c r="BP267" s="310">
        <f xml:space="preserve"> Capex!BP$96</f>
        <v>0</v>
      </c>
      <c r="BQ267" s="310">
        <f xml:space="preserve"> Capex!BQ$96</f>
        <v>0</v>
      </c>
      <c r="BR267" s="310">
        <f xml:space="preserve"> Capex!BR$96</f>
        <v>0</v>
      </c>
      <c r="BS267" s="310">
        <f xml:space="preserve"> Capex!BS$96</f>
        <v>0</v>
      </c>
      <c r="BT267" s="310">
        <f xml:space="preserve"> Capex!BT$96</f>
        <v>0</v>
      </c>
      <c r="BU267" s="310">
        <f xml:space="preserve"> Capex!BU$96</f>
        <v>0</v>
      </c>
      <c r="BV267" s="310">
        <f xml:space="preserve"> Capex!BV$96</f>
        <v>0</v>
      </c>
      <c r="BW267" s="310">
        <f xml:space="preserve"> Capex!BW$96</f>
        <v>0</v>
      </c>
      <c r="BX267" s="310">
        <f xml:space="preserve"> Capex!BX$96</f>
        <v>0</v>
      </c>
      <c r="BY267" s="310">
        <f xml:space="preserve"> Capex!BY$96</f>
        <v>0</v>
      </c>
      <c r="BZ267" s="310">
        <f xml:space="preserve"> Capex!BZ$96</f>
        <v>0</v>
      </c>
      <c r="CA267" s="310">
        <f xml:space="preserve"> Capex!CA$96</f>
        <v>0</v>
      </c>
    </row>
    <row r="268" spans="1:79">
      <c r="E268" s="231" t="str">
        <f xml:space="preserve"> Tax!E$90</f>
        <v>Tax paid POS</v>
      </c>
      <c r="F268" s="231">
        <f xml:space="preserve"> Tax!F$90</f>
        <v>0</v>
      </c>
      <c r="G268" s="231" t="str">
        <f xml:space="preserve"> Tax!G$90</f>
        <v>£ MM</v>
      </c>
      <c r="H268" s="231">
        <f xml:space="preserve"> Tax!H$90</f>
        <v>521.49390548973963</v>
      </c>
      <c r="I268" s="231">
        <f xml:space="preserve"> Tax!I$90</f>
        <v>0</v>
      </c>
      <c r="J268" s="231">
        <f xml:space="preserve"> Tax!J$90</f>
        <v>0</v>
      </c>
      <c r="K268" s="231">
        <f xml:space="preserve"> Tax!K$90</f>
        <v>0</v>
      </c>
      <c r="L268" s="231">
        <f xml:space="preserve"> Tax!L$90</f>
        <v>0</v>
      </c>
      <c r="M268" s="231">
        <f xml:space="preserve"> Tax!M$90</f>
        <v>0</v>
      </c>
      <c r="N268" s="231">
        <f xml:space="preserve"> Tax!N$90</f>
        <v>0</v>
      </c>
      <c r="O268" s="231">
        <f xml:space="preserve"> Tax!O$90</f>
        <v>0</v>
      </c>
      <c r="P268" s="231">
        <f xml:space="preserve"> Tax!P$90</f>
        <v>0</v>
      </c>
      <c r="Q268" s="231">
        <f xml:space="preserve"> Tax!Q$90</f>
        <v>0</v>
      </c>
      <c r="R268" s="231">
        <f xml:space="preserve"> Tax!R$90</f>
        <v>18.876416782754866</v>
      </c>
      <c r="S268" s="231">
        <f xml:space="preserve"> Tax!S$90</f>
        <v>20.263704638409635</v>
      </c>
      <c r="T268" s="231">
        <f xml:space="preserve"> Tax!T$90</f>
        <v>21.642680204664565</v>
      </c>
      <c r="U268" s="231">
        <f xml:space="preserve"> Tax!U$90</f>
        <v>22.751060120552484</v>
      </c>
      <c r="V268" s="231">
        <f xml:space="preserve"> Tax!V$90</f>
        <v>23.869945624123922</v>
      </c>
      <c r="W268" s="231">
        <f xml:space="preserve"> Tax!W$90</f>
        <v>24.916629904570343</v>
      </c>
      <c r="X268" s="231">
        <f xml:space="preserve"> Tax!X$90</f>
        <v>25.993411549272803</v>
      </c>
      <c r="Y268" s="231">
        <f xml:space="preserve"> Tax!Y$90</f>
        <v>26.821553273106957</v>
      </c>
      <c r="Z268" s="231">
        <f xml:space="preserve"> Tax!Z$90</f>
        <v>27.295265498030076</v>
      </c>
      <c r="AA268" s="231">
        <f xml:space="preserve"> Tax!AA$90</f>
        <v>27.721606500460886</v>
      </c>
      <c r="AB268" s="231">
        <f xml:space="preserve"> Tax!AB$90</f>
        <v>28.201479191750909</v>
      </c>
      <c r="AC268" s="231">
        <f xml:space="preserve"> Tax!AC$90</f>
        <v>28.450649614617582</v>
      </c>
      <c r="AD268" s="231">
        <f xml:space="preserve"> Tax!AD$90</f>
        <v>28.761452205389645</v>
      </c>
      <c r="AE268" s="231">
        <f xml:space="preserve"> Tax!AE$90</f>
        <v>29.041174537084501</v>
      </c>
      <c r="AF268" s="231">
        <f xml:space="preserve"> Tax!AF$90</f>
        <v>29.389090424712151</v>
      </c>
      <c r="AG268" s="231">
        <f xml:space="preserve"> Tax!AG$90</f>
        <v>29.519499724282699</v>
      </c>
      <c r="AH268" s="231">
        <f xml:space="preserve"> Tax!AH$90</f>
        <v>29.723417304088251</v>
      </c>
      <c r="AI268" s="231">
        <f xml:space="preserve"> Tax!AI$90</f>
        <v>29.906943125913248</v>
      </c>
      <c r="AJ268" s="231">
        <f xml:space="preserve"> Tax!AJ$90</f>
        <v>30.168282154658026</v>
      </c>
      <c r="AK268" s="231">
        <f xml:space="preserve"> Tax!AK$90</f>
        <v>18.179643111296066</v>
      </c>
      <c r="AL268" s="231">
        <f xml:space="preserve"> Tax!AL$90</f>
        <v>0</v>
      </c>
      <c r="AM268" s="231">
        <f xml:space="preserve"> Tax!AM$90</f>
        <v>0</v>
      </c>
      <c r="AN268" s="231">
        <f xml:space="preserve"> Tax!AN$90</f>
        <v>0</v>
      </c>
      <c r="AO268" s="231">
        <f xml:space="preserve"> Tax!AO$90</f>
        <v>0</v>
      </c>
      <c r="AP268" s="231">
        <f xml:space="preserve"> Tax!AP$90</f>
        <v>0</v>
      </c>
      <c r="AQ268" s="231">
        <f xml:space="preserve"> Tax!AQ$90</f>
        <v>0</v>
      </c>
      <c r="AR268" s="231">
        <f xml:space="preserve"> Tax!AR$90</f>
        <v>0</v>
      </c>
      <c r="AS268" s="231">
        <f xml:space="preserve"> Tax!AS$90</f>
        <v>0</v>
      </c>
      <c r="AT268" s="231">
        <f xml:space="preserve"> Tax!AT$90</f>
        <v>0</v>
      </c>
      <c r="AU268" s="231">
        <f xml:space="preserve"> Tax!AU$90</f>
        <v>0</v>
      </c>
      <c r="AV268" s="231">
        <f xml:space="preserve"> Tax!AV$90</f>
        <v>0</v>
      </c>
      <c r="AW268" s="231">
        <f xml:space="preserve"> Tax!AW$90</f>
        <v>0</v>
      </c>
      <c r="AX268" s="231">
        <f xml:space="preserve"> Tax!AX$90</f>
        <v>0</v>
      </c>
      <c r="AY268" s="231">
        <f xml:space="preserve"> Tax!AY$90</f>
        <v>0</v>
      </c>
      <c r="AZ268" s="231">
        <f xml:space="preserve"> Tax!AZ$90</f>
        <v>0</v>
      </c>
      <c r="BA268" s="231">
        <f xml:space="preserve"> Tax!BA$90</f>
        <v>0</v>
      </c>
      <c r="BB268" s="231">
        <f xml:space="preserve"> Tax!BB$90</f>
        <v>0</v>
      </c>
      <c r="BC268" s="231">
        <f xml:space="preserve"> Tax!BC$90</f>
        <v>0</v>
      </c>
      <c r="BD268" s="231">
        <f xml:space="preserve"> Tax!BD$90</f>
        <v>0</v>
      </c>
      <c r="BE268" s="231">
        <f xml:space="preserve"> Tax!BE$90</f>
        <v>0</v>
      </c>
      <c r="BF268" s="231">
        <f xml:space="preserve"> Tax!BF$90</f>
        <v>0</v>
      </c>
      <c r="BG268" s="231">
        <f xml:space="preserve"> Tax!BG$90</f>
        <v>0</v>
      </c>
      <c r="BH268" s="231">
        <f xml:space="preserve"> Tax!BH$90</f>
        <v>0</v>
      </c>
      <c r="BI268" s="231">
        <f xml:space="preserve"> Tax!BI$90</f>
        <v>0</v>
      </c>
      <c r="BJ268" s="231">
        <f xml:space="preserve"> Tax!BJ$90</f>
        <v>0</v>
      </c>
      <c r="BK268" s="231">
        <f xml:space="preserve"> Tax!BK$90</f>
        <v>0</v>
      </c>
      <c r="BL268" s="231">
        <f xml:space="preserve"> Tax!BL$90</f>
        <v>0</v>
      </c>
      <c r="BM268" s="231">
        <f xml:space="preserve"> Tax!BM$90</f>
        <v>0</v>
      </c>
      <c r="BN268" s="231">
        <f xml:space="preserve"> Tax!BN$90</f>
        <v>0</v>
      </c>
      <c r="BO268" s="231">
        <f xml:space="preserve"> Tax!BO$90</f>
        <v>0</v>
      </c>
      <c r="BP268" s="231">
        <f xml:space="preserve"> Tax!BP$90</f>
        <v>0</v>
      </c>
      <c r="BQ268" s="231">
        <f xml:space="preserve"> Tax!BQ$90</f>
        <v>0</v>
      </c>
      <c r="BR268" s="231">
        <f xml:space="preserve"> Tax!BR$90</f>
        <v>0</v>
      </c>
      <c r="BS268" s="231">
        <f xml:space="preserve"> Tax!BS$90</f>
        <v>0</v>
      </c>
      <c r="BT268" s="231">
        <f xml:space="preserve"> Tax!BT$90</f>
        <v>0</v>
      </c>
      <c r="BU268" s="231">
        <f xml:space="preserve"> Tax!BU$90</f>
        <v>0</v>
      </c>
      <c r="BV268" s="231">
        <f xml:space="preserve"> Tax!BV$90</f>
        <v>0</v>
      </c>
      <c r="BW268" s="231">
        <f xml:space="preserve"> Tax!BW$90</f>
        <v>0</v>
      </c>
      <c r="BX268" s="231">
        <f xml:space="preserve"> Tax!BX$90</f>
        <v>0</v>
      </c>
      <c r="BY268" s="231">
        <f xml:space="preserve"> Tax!BY$90</f>
        <v>0</v>
      </c>
      <c r="BZ268" s="231">
        <f xml:space="preserve"> Tax!BZ$90</f>
        <v>0</v>
      </c>
      <c r="CA268" s="231">
        <f xml:space="preserve"> Tax!CA$90</f>
        <v>0</v>
      </c>
    </row>
    <row r="269" spans="1:79" s="188" customFormat="1">
      <c r="A269" s="175"/>
      <c r="B269" s="175"/>
      <c r="C269" s="191"/>
      <c r="D269" s="411"/>
      <c r="E269" s="397" t="str">
        <f xml:space="preserve"> SnrDebt!E$19</f>
        <v>Senior debt interest expense POS</v>
      </c>
      <c r="F269" s="397">
        <f xml:space="preserve"> SnrDebt!F$19</f>
        <v>0</v>
      </c>
      <c r="G269" s="397" t="str">
        <f xml:space="preserve"> SnrDebt!G$19</f>
        <v>£ MM</v>
      </c>
      <c r="H269" s="397">
        <f xml:space="preserve"> SnrDebt!H$19</f>
        <v>58.520924048434445</v>
      </c>
      <c r="I269" s="397">
        <f xml:space="preserve"> SnrDebt!I$19</f>
        <v>0</v>
      </c>
      <c r="J269" s="397">
        <f xml:space="preserve"> SnrDebt!J$19</f>
        <v>0</v>
      </c>
      <c r="K269" s="397">
        <f xml:space="preserve"> SnrDebt!K$19</f>
        <v>0</v>
      </c>
      <c r="L269" s="397">
        <f xml:space="preserve"> SnrDebt!L$19</f>
        <v>0</v>
      </c>
      <c r="M269" s="397">
        <f xml:space="preserve"> SnrDebt!M$19</f>
        <v>0</v>
      </c>
      <c r="N269" s="397">
        <f xml:space="preserve"> SnrDebt!N$19</f>
        <v>0</v>
      </c>
      <c r="O269" s="397">
        <f xml:space="preserve"> SnrDebt!O$19</f>
        <v>0</v>
      </c>
      <c r="P269" s="397">
        <f xml:space="preserve"> SnrDebt!P$19</f>
        <v>0</v>
      </c>
      <c r="Q269" s="397">
        <f xml:space="preserve"> SnrDebt!Q$19</f>
        <v>0</v>
      </c>
      <c r="R269" s="397">
        <f xml:space="preserve"> SnrDebt!R$19</f>
        <v>14.621646875</v>
      </c>
      <c r="S269" s="397">
        <f xml:space="preserve"> SnrDebt!S$19</f>
        <v>12.532840178571428</v>
      </c>
      <c r="T269" s="397">
        <f xml:space="preserve"> SnrDebt!T$19</f>
        <v>10.472647272504894</v>
      </c>
      <c r="U269" s="397">
        <f xml:space="preserve"> SnrDebt!U$19</f>
        <v>8.3552267857142848</v>
      </c>
      <c r="V269" s="397">
        <f xml:space="preserve"> SnrDebt!V$19</f>
        <v>6.266420089285714</v>
      </c>
      <c r="W269" s="397">
        <f xml:space="preserve"> SnrDebt!W$19</f>
        <v>4.1776133928571424</v>
      </c>
      <c r="X269" s="397">
        <f xml:space="preserve"> SnrDebt!X$19</f>
        <v>2.0945294545009787</v>
      </c>
      <c r="Y269" s="397">
        <f xml:space="preserve"> SnrDebt!Y$19</f>
        <v>0</v>
      </c>
      <c r="Z269" s="397">
        <f xml:space="preserve"> SnrDebt!Z$19</f>
        <v>0</v>
      </c>
      <c r="AA269" s="397">
        <f xml:space="preserve"> SnrDebt!AA$19</f>
        <v>0</v>
      </c>
      <c r="AB269" s="397">
        <f xml:space="preserve"> SnrDebt!AB$19</f>
        <v>0</v>
      </c>
      <c r="AC269" s="397">
        <f xml:space="preserve"> SnrDebt!AC$19</f>
        <v>0</v>
      </c>
      <c r="AD269" s="397">
        <f xml:space="preserve"> SnrDebt!AD$19</f>
        <v>0</v>
      </c>
      <c r="AE269" s="397">
        <f xml:space="preserve"> SnrDebt!AE$19</f>
        <v>0</v>
      </c>
      <c r="AF269" s="397">
        <f xml:space="preserve"> SnrDebt!AF$19</f>
        <v>0</v>
      </c>
      <c r="AG269" s="397">
        <f xml:space="preserve"> SnrDebt!AG$19</f>
        <v>0</v>
      </c>
      <c r="AH269" s="397">
        <f xml:space="preserve"> SnrDebt!AH$19</f>
        <v>0</v>
      </c>
      <c r="AI269" s="397">
        <f xml:space="preserve"> SnrDebt!AI$19</f>
        <v>0</v>
      </c>
      <c r="AJ269" s="397">
        <f xml:space="preserve"> SnrDebt!AJ$19</f>
        <v>0</v>
      </c>
      <c r="AK269" s="397">
        <f xml:space="preserve"> SnrDebt!AK$19</f>
        <v>0</v>
      </c>
      <c r="AL269" s="397">
        <f xml:space="preserve"> SnrDebt!AL$19</f>
        <v>0</v>
      </c>
      <c r="AM269" s="397">
        <f xml:space="preserve"> SnrDebt!AM$19</f>
        <v>0</v>
      </c>
      <c r="AN269" s="397">
        <f xml:space="preserve"> SnrDebt!AN$19</f>
        <v>0</v>
      </c>
      <c r="AO269" s="397">
        <f xml:space="preserve"> SnrDebt!AO$19</f>
        <v>0</v>
      </c>
      <c r="AP269" s="397">
        <f xml:space="preserve"> SnrDebt!AP$19</f>
        <v>0</v>
      </c>
      <c r="AQ269" s="397">
        <f xml:space="preserve"> SnrDebt!AQ$19</f>
        <v>0</v>
      </c>
      <c r="AR269" s="397">
        <f xml:space="preserve"> SnrDebt!AR$19</f>
        <v>0</v>
      </c>
      <c r="AS269" s="397">
        <f xml:space="preserve"> SnrDebt!AS$19</f>
        <v>0</v>
      </c>
      <c r="AT269" s="397">
        <f xml:space="preserve"> SnrDebt!AT$19</f>
        <v>0</v>
      </c>
      <c r="AU269" s="397">
        <f xml:space="preserve"> SnrDebt!AU$19</f>
        <v>0</v>
      </c>
      <c r="AV269" s="397">
        <f xml:space="preserve"> SnrDebt!AV$19</f>
        <v>0</v>
      </c>
      <c r="AW269" s="397">
        <f xml:space="preserve"> SnrDebt!AW$19</f>
        <v>0</v>
      </c>
      <c r="AX269" s="397">
        <f xml:space="preserve"> SnrDebt!AX$19</f>
        <v>0</v>
      </c>
      <c r="AY269" s="397">
        <f xml:space="preserve"> SnrDebt!AY$19</f>
        <v>0</v>
      </c>
      <c r="AZ269" s="397">
        <f xml:space="preserve"> SnrDebt!AZ$19</f>
        <v>0</v>
      </c>
      <c r="BA269" s="397">
        <f xml:space="preserve"> SnrDebt!BA$19</f>
        <v>0</v>
      </c>
      <c r="BB269" s="397">
        <f xml:space="preserve"> SnrDebt!BB$19</f>
        <v>0</v>
      </c>
      <c r="BC269" s="397">
        <f xml:space="preserve"> SnrDebt!BC$19</f>
        <v>0</v>
      </c>
      <c r="BD269" s="397">
        <f xml:space="preserve"> SnrDebt!BD$19</f>
        <v>0</v>
      </c>
      <c r="BE269" s="397">
        <f xml:space="preserve"> SnrDebt!BE$19</f>
        <v>0</v>
      </c>
      <c r="BF269" s="397">
        <f xml:space="preserve"> SnrDebt!BF$19</f>
        <v>0</v>
      </c>
      <c r="BG269" s="397">
        <f xml:space="preserve"> SnrDebt!BG$19</f>
        <v>0</v>
      </c>
      <c r="BH269" s="397">
        <f xml:space="preserve"> SnrDebt!BH$19</f>
        <v>0</v>
      </c>
      <c r="BI269" s="397">
        <f xml:space="preserve"> SnrDebt!BI$19</f>
        <v>0</v>
      </c>
      <c r="BJ269" s="397">
        <f xml:space="preserve"> SnrDebt!BJ$19</f>
        <v>0</v>
      </c>
      <c r="BK269" s="397">
        <f xml:space="preserve"> SnrDebt!BK$19</f>
        <v>0</v>
      </c>
      <c r="BL269" s="397">
        <f xml:space="preserve"> SnrDebt!BL$19</f>
        <v>0</v>
      </c>
      <c r="BM269" s="397">
        <f xml:space="preserve"> SnrDebt!BM$19</f>
        <v>0</v>
      </c>
      <c r="BN269" s="397">
        <f xml:space="preserve"> SnrDebt!BN$19</f>
        <v>0</v>
      </c>
      <c r="BO269" s="397">
        <f xml:space="preserve"> SnrDebt!BO$19</f>
        <v>0</v>
      </c>
      <c r="BP269" s="397">
        <f xml:space="preserve"> SnrDebt!BP$19</f>
        <v>0</v>
      </c>
      <c r="BQ269" s="397">
        <f xml:space="preserve"> SnrDebt!BQ$19</f>
        <v>0</v>
      </c>
      <c r="BR269" s="397">
        <f xml:space="preserve"> SnrDebt!BR$19</f>
        <v>0</v>
      </c>
      <c r="BS269" s="397">
        <f xml:space="preserve"> SnrDebt!BS$19</f>
        <v>0</v>
      </c>
      <c r="BT269" s="397">
        <f xml:space="preserve"> SnrDebt!BT$19</f>
        <v>0</v>
      </c>
      <c r="BU269" s="397">
        <f xml:space="preserve"> SnrDebt!BU$19</f>
        <v>0</v>
      </c>
      <c r="BV269" s="397">
        <f xml:space="preserve"> SnrDebt!BV$19</f>
        <v>0</v>
      </c>
      <c r="BW269" s="397">
        <f xml:space="preserve"> SnrDebt!BW$19</f>
        <v>0</v>
      </c>
      <c r="BX269" s="397">
        <f xml:space="preserve"> SnrDebt!BX$19</f>
        <v>0</v>
      </c>
      <c r="BY269" s="397">
        <f xml:space="preserve"> SnrDebt!BY$19</f>
        <v>0</v>
      </c>
      <c r="BZ269" s="397">
        <f xml:space="preserve"> SnrDebt!BZ$19</f>
        <v>0</v>
      </c>
      <c r="CA269" s="397">
        <f xml:space="preserve"> SnrDebt!CA$19</f>
        <v>0</v>
      </c>
    </row>
    <row r="270" spans="1:79" s="188" customFormat="1">
      <c r="A270" s="175"/>
      <c r="B270" s="175"/>
      <c r="C270" s="191"/>
      <c r="D270" s="411"/>
      <c r="E270" s="397" t="str">
        <f xml:space="preserve"> SnrDebt!E$34</f>
        <v>Senior debt principal repayment POS</v>
      </c>
      <c r="F270" s="397">
        <f xml:space="preserve"> SnrDebt!F$34</f>
        <v>0</v>
      </c>
      <c r="G270" s="397" t="str">
        <f xml:space="preserve"> SnrDebt!G$34</f>
        <v>£ MM</v>
      </c>
      <c r="H270" s="397">
        <f xml:space="preserve"> SnrDebt!H$34</f>
        <v>286.69895833333334</v>
      </c>
      <c r="I270" s="397">
        <f xml:space="preserve"> SnrDebt!I$34</f>
        <v>0</v>
      </c>
      <c r="J270" s="397">
        <f xml:space="preserve"> SnrDebt!J$34</f>
        <v>0</v>
      </c>
      <c r="K270" s="397">
        <f xml:space="preserve"> SnrDebt!K$34</f>
        <v>0</v>
      </c>
      <c r="L270" s="397">
        <f xml:space="preserve"> SnrDebt!L$34</f>
        <v>0</v>
      </c>
      <c r="M270" s="397">
        <f xml:space="preserve"> SnrDebt!M$34</f>
        <v>0</v>
      </c>
      <c r="N270" s="397">
        <f xml:space="preserve"> SnrDebt!N$34</f>
        <v>0</v>
      </c>
      <c r="O270" s="397">
        <f xml:space="preserve"> SnrDebt!O$34</f>
        <v>0</v>
      </c>
      <c r="P270" s="397">
        <f xml:space="preserve"> SnrDebt!P$34</f>
        <v>0</v>
      </c>
      <c r="Q270" s="397">
        <f xml:space="preserve"> SnrDebt!Q$34</f>
        <v>0</v>
      </c>
      <c r="R270" s="397">
        <f xml:space="preserve"> SnrDebt!R$34</f>
        <v>40.956994047619048</v>
      </c>
      <c r="S270" s="397">
        <f xml:space="preserve"> SnrDebt!S$34</f>
        <v>40.956994047619048</v>
      </c>
      <c r="T270" s="397">
        <f xml:space="preserve"> SnrDebt!T$34</f>
        <v>40.956994047619048</v>
      </c>
      <c r="U270" s="397">
        <f xml:space="preserve"> SnrDebt!U$34</f>
        <v>40.956994047619048</v>
      </c>
      <c r="V270" s="397">
        <f xml:space="preserve"> SnrDebt!V$34</f>
        <v>40.956994047619048</v>
      </c>
      <c r="W270" s="397">
        <f xml:space="preserve"> SnrDebt!W$34</f>
        <v>40.956994047619048</v>
      </c>
      <c r="X270" s="397">
        <f xml:space="preserve"> SnrDebt!X$34</f>
        <v>40.956994047619048</v>
      </c>
      <c r="Y270" s="397">
        <f xml:space="preserve"> SnrDebt!Y$34</f>
        <v>0</v>
      </c>
      <c r="Z270" s="397">
        <f xml:space="preserve"> SnrDebt!Z$34</f>
        <v>0</v>
      </c>
      <c r="AA270" s="397">
        <f xml:space="preserve"> SnrDebt!AA$34</f>
        <v>0</v>
      </c>
      <c r="AB270" s="397">
        <f xml:space="preserve"> SnrDebt!AB$34</f>
        <v>0</v>
      </c>
      <c r="AC270" s="397">
        <f xml:space="preserve"> SnrDebt!AC$34</f>
        <v>0</v>
      </c>
      <c r="AD270" s="397">
        <f xml:space="preserve"> SnrDebt!AD$34</f>
        <v>0</v>
      </c>
      <c r="AE270" s="397">
        <f xml:space="preserve"> SnrDebt!AE$34</f>
        <v>0</v>
      </c>
      <c r="AF270" s="397">
        <f xml:space="preserve"> SnrDebt!AF$34</f>
        <v>0</v>
      </c>
      <c r="AG270" s="397">
        <f xml:space="preserve"> SnrDebt!AG$34</f>
        <v>0</v>
      </c>
      <c r="AH270" s="397">
        <f xml:space="preserve"> SnrDebt!AH$34</f>
        <v>0</v>
      </c>
      <c r="AI270" s="397">
        <f xml:space="preserve"> SnrDebt!AI$34</f>
        <v>0</v>
      </c>
      <c r="AJ270" s="397">
        <f xml:space="preserve"> SnrDebt!AJ$34</f>
        <v>0</v>
      </c>
      <c r="AK270" s="397">
        <f xml:space="preserve"> SnrDebt!AK$34</f>
        <v>0</v>
      </c>
      <c r="AL270" s="397">
        <f xml:space="preserve"> SnrDebt!AL$34</f>
        <v>0</v>
      </c>
      <c r="AM270" s="397">
        <f xml:space="preserve"> SnrDebt!AM$34</f>
        <v>0</v>
      </c>
      <c r="AN270" s="397">
        <f xml:space="preserve"> SnrDebt!AN$34</f>
        <v>0</v>
      </c>
      <c r="AO270" s="397">
        <f xml:space="preserve"> SnrDebt!AO$34</f>
        <v>0</v>
      </c>
      <c r="AP270" s="397">
        <f xml:space="preserve"> SnrDebt!AP$34</f>
        <v>0</v>
      </c>
      <c r="AQ270" s="397">
        <f xml:space="preserve"> SnrDebt!AQ$34</f>
        <v>0</v>
      </c>
      <c r="AR270" s="397">
        <f xml:space="preserve"> SnrDebt!AR$34</f>
        <v>0</v>
      </c>
      <c r="AS270" s="397">
        <f xml:space="preserve"> SnrDebt!AS$34</f>
        <v>0</v>
      </c>
      <c r="AT270" s="397">
        <f xml:space="preserve"> SnrDebt!AT$34</f>
        <v>0</v>
      </c>
      <c r="AU270" s="397">
        <f xml:space="preserve"> SnrDebt!AU$34</f>
        <v>0</v>
      </c>
      <c r="AV270" s="397">
        <f xml:space="preserve"> SnrDebt!AV$34</f>
        <v>0</v>
      </c>
      <c r="AW270" s="397">
        <f xml:space="preserve"> SnrDebt!AW$34</f>
        <v>0</v>
      </c>
      <c r="AX270" s="397">
        <f xml:space="preserve"> SnrDebt!AX$34</f>
        <v>0</v>
      </c>
      <c r="AY270" s="397">
        <f xml:space="preserve"> SnrDebt!AY$34</f>
        <v>0</v>
      </c>
      <c r="AZ270" s="397">
        <f xml:space="preserve"> SnrDebt!AZ$34</f>
        <v>0</v>
      </c>
      <c r="BA270" s="397">
        <f xml:space="preserve"> SnrDebt!BA$34</f>
        <v>0</v>
      </c>
      <c r="BB270" s="397">
        <f xml:space="preserve"> SnrDebt!BB$34</f>
        <v>0</v>
      </c>
      <c r="BC270" s="397">
        <f xml:space="preserve"> SnrDebt!BC$34</f>
        <v>0</v>
      </c>
      <c r="BD270" s="397">
        <f xml:space="preserve"> SnrDebt!BD$34</f>
        <v>0</v>
      </c>
      <c r="BE270" s="397">
        <f xml:space="preserve"> SnrDebt!BE$34</f>
        <v>0</v>
      </c>
      <c r="BF270" s="397">
        <f xml:space="preserve"> SnrDebt!BF$34</f>
        <v>0</v>
      </c>
      <c r="BG270" s="397">
        <f xml:space="preserve"> SnrDebt!BG$34</f>
        <v>0</v>
      </c>
      <c r="BH270" s="397">
        <f xml:space="preserve"> SnrDebt!BH$34</f>
        <v>0</v>
      </c>
      <c r="BI270" s="397">
        <f xml:space="preserve"> SnrDebt!BI$34</f>
        <v>0</v>
      </c>
      <c r="BJ270" s="397">
        <f xml:space="preserve"> SnrDebt!BJ$34</f>
        <v>0</v>
      </c>
      <c r="BK270" s="397">
        <f xml:space="preserve"> SnrDebt!BK$34</f>
        <v>0</v>
      </c>
      <c r="BL270" s="397">
        <f xml:space="preserve"> SnrDebt!BL$34</f>
        <v>0</v>
      </c>
      <c r="BM270" s="397">
        <f xml:space="preserve"> SnrDebt!BM$34</f>
        <v>0</v>
      </c>
      <c r="BN270" s="397">
        <f xml:space="preserve"> SnrDebt!BN$34</f>
        <v>0</v>
      </c>
      <c r="BO270" s="397">
        <f xml:space="preserve"> SnrDebt!BO$34</f>
        <v>0</v>
      </c>
      <c r="BP270" s="397">
        <f xml:space="preserve"> SnrDebt!BP$34</f>
        <v>0</v>
      </c>
      <c r="BQ270" s="397">
        <f xml:space="preserve"> SnrDebt!BQ$34</f>
        <v>0</v>
      </c>
      <c r="BR270" s="397">
        <f xml:space="preserve"> SnrDebt!BR$34</f>
        <v>0</v>
      </c>
      <c r="BS270" s="397">
        <f xml:space="preserve"> SnrDebt!BS$34</f>
        <v>0</v>
      </c>
      <c r="BT270" s="397">
        <f xml:space="preserve"> SnrDebt!BT$34</f>
        <v>0</v>
      </c>
      <c r="BU270" s="397">
        <f xml:space="preserve"> SnrDebt!BU$34</f>
        <v>0</v>
      </c>
      <c r="BV270" s="397">
        <f xml:space="preserve"> SnrDebt!BV$34</f>
        <v>0</v>
      </c>
      <c r="BW270" s="397">
        <f xml:space="preserve"> SnrDebt!BW$34</f>
        <v>0</v>
      </c>
      <c r="BX270" s="397">
        <f xml:space="preserve"> SnrDebt!BX$34</f>
        <v>0</v>
      </c>
      <c r="BY270" s="397">
        <f xml:space="preserve"> SnrDebt!BY$34</f>
        <v>0</v>
      </c>
      <c r="BZ270" s="397">
        <f xml:space="preserve"> SnrDebt!BZ$34</f>
        <v>0</v>
      </c>
      <c r="CA270" s="397">
        <f xml:space="preserve"> SnrDebt!CA$34</f>
        <v>0</v>
      </c>
    </row>
    <row r="271" spans="1:79">
      <c r="E271" s="231" t="str">
        <f xml:space="preserve"> Equity!E$17</f>
        <v>Share capital redemption POS</v>
      </c>
      <c r="F271" s="231">
        <f xml:space="preserve"> Equity!F$17</f>
        <v>0</v>
      </c>
      <c r="G271" s="231" t="str">
        <f xml:space="preserve"> Equity!G$17</f>
        <v>£ MM</v>
      </c>
      <c r="H271" s="231">
        <f xml:space="preserve"> Equity!H$17</f>
        <v>234.57187499999998</v>
      </c>
      <c r="I271" s="231">
        <f xml:space="preserve"> Equity!I$17</f>
        <v>0</v>
      </c>
      <c r="J271" s="231">
        <f xml:space="preserve"> Equity!J$17</f>
        <v>0</v>
      </c>
      <c r="K271" s="231">
        <f xml:space="preserve"> Equity!K$17</f>
        <v>0</v>
      </c>
      <c r="L271" s="231">
        <f xml:space="preserve"> Equity!L$17</f>
        <v>0</v>
      </c>
      <c r="M271" s="231">
        <f xml:space="preserve"> Equity!M$17</f>
        <v>0</v>
      </c>
      <c r="N271" s="231">
        <f xml:space="preserve"> Equity!N$17</f>
        <v>0</v>
      </c>
      <c r="O271" s="231">
        <f xml:space="preserve"> Equity!O$17</f>
        <v>0</v>
      </c>
      <c r="P271" s="231">
        <f xml:space="preserve"> Equity!P$17</f>
        <v>0</v>
      </c>
      <c r="Q271" s="231">
        <f xml:space="preserve"> Equity!Q$17</f>
        <v>0</v>
      </c>
      <c r="R271" s="231">
        <f xml:space="preserve"> Equity!R$17</f>
        <v>0</v>
      </c>
      <c r="S271" s="231">
        <f xml:space="preserve"> Equity!S$17</f>
        <v>0</v>
      </c>
      <c r="T271" s="231">
        <f xml:space="preserve"> Equity!T$17</f>
        <v>0</v>
      </c>
      <c r="U271" s="231">
        <f xml:space="preserve"> Equity!U$17</f>
        <v>0</v>
      </c>
      <c r="V271" s="231">
        <f xml:space="preserve"> Equity!V$17</f>
        <v>0</v>
      </c>
      <c r="W271" s="231">
        <f xml:space="preserve"> Equity!W$17</f>
        <v>0</v>
      </c>
      <c r="X271" s="231">
        <f xml:space="preserve"> Equity!X$17</f>
        <v>0</v>
      </c>
      <c r="Y271" s="231">
        <f xml:space="preserve"> Equity!Y$17</f>
        <v>0</v>
      </c>
      <c r="Z271" s="231">
        <f xml:space="preserve"> Equity!Z$17</f>
        <v>0</v>
      </c>
      <c r="AA271" s="231">
        <f xml:space="preserve"> Equity!AA$17</f>
        <v>0</v>
      </c>
      <c r="AB271" s="231">
        <f xml:space="preserve"> Equity!AB$17</f>
        <v>0</v>
      </c>
      <c r="AC271" s="231">
        <f xml:space="preserve"> Equity!AC$17</f>
        <v>0</v>
      </c>
      <c r="AD271" s="231">
        <f xml:space="preserve"> Equity!AD$17</f>
        <v>0</v>
      </c>
      <c r="AE271" s="231">
        <f xml:space="preserve"> Equity!AE$17</f>
        <v>0</v>
      </c>
      <c r="AF271" s="231">
        <f xml:space="preserve"> Equity!AF$17</f>
        <v>0</v>
      </c>
      <c r="AG271" s="231">
        <f xml:space="preserve"> Equity!AG$17</f>
        <v>0</v>
      </c>
      <c r="AH271" s="231">
        <f xml:space="preserve"> Equity!AH$17</f>
        <v>0</v>
      </c>
      <c r="AI271" s="231">
        <f xml:space="preserve"> Equity!AI$17</f>
        <v>0</v>
      </c>
      <c r="AJ271" s="231">
        <f xml:space="preserve"> Equity!AJ$17</f>
        <v>0</v>
      </c>
      <c r="AK271" s="231">
        <f xml:space="preserve"> Equity!AK$17</f>
        <v>234.57187499999998</v>
      </c>
      <c r="AL271" s="231">
        <f xml:space="preserve"> Equity!AL$17</f>
        <v>0</v>
      </c>
      <c r="AM271" s="231">
        <f xml:space="preserve"> Equity!AM$17</f>
        <v>0</v>
      </c>
      <c r="AN271" s="231">
        <f xml:space="preserve"> Equity!AN$17</f>
        <v>0</v>
      </c>
      <c r="AO271" s="231">
        <f xml:space="preserve"> Equity!AO$17</f>
        <v>0</v>
      </c>
      <c r="AP271" s="231">
        <f xml:space="preserve"> Equity!AP$17</f>
        <v>0</v>
      </c>
      <c r="AQ271" s="231">
        <f xml:space="preserve"> Equity!AQ$17</f>
        <v>0</v>
      </c>
      <c r="AR271" s="231">
        <f xml:space="preserve"> Equity!AR$17</f>
        <v>0</v>
      </c>
      <c r="AS271" s="231">
        <f xml:space="preserve"> Equity!AS$17</f>
        <v>0</v>
      </c>
      <c r="AT271" s="231">
        <f xml:space="preserve"> Equity!AT$17</f>
        <v>0</v>
      </c>
      <c r="AU271" s="231">
        <f xml:space="preserve"> Equity!AU$17</f>
        <v>0</v>
      </c>
      <c r="AV271" s="231">
        <f xml:space="preserve"> Equity!AV$17</f>
        <v>0</v>
      </c>
      <c r="AW271" s="231">
        <f xml:space="preserve"> Equity!AW$17</f>
        <v>0</v>
      </c>
      <c r="AX271" s="231">
        <f xml:space="preserve"> Equity!AX$17</f>
        <v>0</v>
      </c>
      <c r="AY271" s="231">
        <f xml:space="preserve"> Equity!AY$17</f>
        <v>0</v>
      </c>
      <c r="AZ271" s="231">
        <f xml:space="preserve"> Equity!AZ$17</f>
        <v>0</v>
      </c>
      <c r="BA271" s="231">
        <f xml:space="preserve"> Equity!BA$17</f>
        <v>0</v>
      </c>
      <c r="BB271" s="231">
        <f xml:space="preserve"> Equity!BB$17</f>
        <v>0</v>
      </c>
      <c r="BC271" s="231">
        <f xml:space="preserve"> Equity!BC$17</f>
        <v>0</v>
      </c>
      <c r="BD271" s="231">
        <f xml:space="preserve"> Equity!BD$17</f>
        <v>0</v>
      </c>
      <c r="BE271" s="231">
        <f xml:space="preserve"> Equity!BE$17</f>
        <v>0</v>
      </c>
      <c r="BF271" s="231">
        <f xml:space="preserve"> Equity!BF$17</f>
        <v>0</v>
      </c>
      <c r="BG271" s="231">
        <f xml:space="preserve"> Equity!BG$17</f>
        <v>0</v>
      </c>
      <c r="BH271" s="231">
        <f xml:space="preserve"> Equity!BH$17</f>
        <v>0</v>
      </c>
      <c r="BI271" s="231">
        <f xml:space="preserve"> Equity!BI$17</f>
        <v>0</v>
      </c>
      <c r="BJ271" s="231">
        <f xml:space="preserve"> Equity!BJ$17</f>
        <v>0</v>
      </c>
      <c r="BK271" s="231">
        <f xml:space="preserve"> Equity!BK$17</f>
        <v>0</v>
      </c>
      <c r="BL271" s="231">
        <f xml:space="preserve"> Equity!BL$17</f>
        <v>0</v>
      </c>
      <c r="BM271" s="231">
        <f xml:space="preserve"> Equity!BM$17</f>
        <v>0</v>
      </c>
      <c r="BN271" s="231">
        <f xml:space="preserve"> Equity!BN$17</f>
        <v>0</v>
      </c>
      <c r="BO271" s="231">
        <f xml:space="preserve"> Equity!BO$17</f>
        <v>0</v>
      </c>
      <c r="BP271" s="231">
        <f xml:space="preserve"> Equity!BP$17</f>
        <v>0</v>
      </c>
      <c r="BQ271" s="231">
        <f xml:space="preserve"> Equity!BQ$17</f>
        <v>0</v>
      </c>
      <c r="BR271" s="231">
        <f xml:space="preserve"> Equity!BR$17</f>
        <v>0</v>
      </c>
      <c r="BS271" s="231">
        <f xml:space="preserve"> Equity!BS$17</f>
        <v>0</v>
      </c>
      <c r="BT271" s="231">
        <f xml:space="preserve"> Equity!BT$17</f>
        <v>0</v>
      </c>
      <c r="BU271" s="231">
        <f xml:space="preserve"> Equity!BU$17</f>
        <v>0</v>
      </c>
      <c r="BV271" s="231">
        <f xml:space="preserve"> Equity!BV$17</f>
        <v>0</v>
      </c>
      <c r="BW271" s="231">
        <f xml:space="preserve"> Equity!BW$17</f>
        <v>0</v>
      </c>
      <c r="BX271" s="231">
        <f xml:space="preserve"> Equity!BX$17</f>
        <v>0</v>
      </c>
      <c r="BY271" s="231">
        <f xml:space="preserve"> Equity!BY$17</f>
        <v>0</v>
      </c>
      <c r="BZ271" s="231">
        <f xml:space="preserve"> Equity!BZ$17</f>
        <v>0</v>
      </c>
      <c r="CA271" s="231">
        <f xml:space="preserve"> Equity!CA$17</f>
        <v>0</v>
      </c>
    </row>
    <row r="272" spans="1:79" s="46" customFormat="1">
      <c r="A272" s="1"/>
      <c r="B272" s="1"/>
      <c r="C272" s="51"/>
      <c r="D272" s="123"/>
      <c r="E272" s="338" t="str">
        <f xml:space="preserve"> Tax!E$11</f>
        <v>Withholding tax due &amp; paid POS</v>
      </c>
      <c r="F272" s="338">
        <f xml:space="preserve"> Tax!F$11</f>
        <v>0</v>
      </c>
      <c r="G272" s="338" t="str">
        <f xml:space="preserve"> Tax!G$11</f>
        <v>£ MM</v>
      </c>
      <c r="H272" s="338">
        <f xml:space="preserve"> Tax!H$11</f>
        <v>0</v>
      </c>
      <c r="I272" s="338">
        <f xml:space="preserve"> Tax!I$11</f>
        <v>0</v>
      </c>
      <c r="J272" s="338">
        <f xml:space="preserve"> Tax!J$11</f>
        <v>0</v>
      </c>
      <c r="K272" s="338">
        <f xml:space="preserve"> Tax!K$11</f>
        <v>0</v>
      </c>
      <c r="L272" s="338">
        <f xml:space="preserve"> Tax!L$11</f>
        <v>0</v>
      </c>
      <c r="M272" s="338">
        <f xml:space="preserve"> Tax!M$11</f>
        <v>0</v>
      </c>
      <c r="N272" s="338">
        <f xml:space="preserve"> Tax!N$11</f>
        <v>0</v>
      </c>
      <c r="O272" s="338">
        <f xml:space="preserve"> Tax!O$11</f>
        <v>0</v>
      </c>
      <c r="P272" s="338">
        <f xml:space="preserve"> Tax!P$11</f>
        <v>0</v>
      </c>
      <c r="Q272" s="338">
        <f xml:space="preserve"> Tax!Q$11</f>
        <v>0</v>
      </c>
      <c r="R272" s="338">
        <f xml:space="preserve"> Tax!R$11</f>
        <v>0</v>
      </c>
      <c r="S272" s="338">
        <f xml:space="preserve"> Tax!S$11</f>
        <v>0</v>
      </c>
      <c r="T272" s="338">
        <f xml:space="preserve"> Tax!T$11</f>
        <v>0</v>
      </c>
      <c r="U272" s="338">
        <f xml:space="preserve"> Tax!U$11</f>
        <v>0</v>
      </c>
      <c r="V272" s="338">
        <f xml:space="preserve"> Tax!V$11</f>
        <v>0</v>
      </c>
      <c r="W272" s="338">
        <f xml:space="preserve"> Tax!W$11</f>
        <v>0</v>
      </c>
      <c r="X272" s="338">
        <f xml:space="preserve"> Tax!X$11</f>
        <v>0</v>
      </c>
      <c r="Y272" s="338">
        <f xml:space="preserve"> Tax!Y$11</f>
        <v>0</v>
      </c>
      <c r="Z272" s="338">
        <f xml:space="preserve"> Tax!Z$11</f>
        <v>0</v>
      </c>
      <c r="AA272" s="338">
        <f xml:space="preserve"> Tax!AA$11</f>
        <v>0</v>
      </c>
      <c r="AB272" s="338">
        <f xml:space="preserve"> Tax!AB$11</f>
        <v>0</v>
      </c>
      <c r="AC272" s="338">
        <f xml:space="preserve"> Tax!AC$11</f>
        <v>0</v>
      </c>
      <c r="AD272" s="338">
        <f xml:space="preserve"> Tax!AD$11</f>
        <v>0</v>
      </c>
      <c r="AE272" s="338">
        <f xml:space="preserve"> Tax!AE$11</f>
        <v>0</v>
      </c>
      <c r="AF272" s="338">
        <f xml:space="preserve"> Tax!AF$11</f>
        <v>0</v>
      </c>
      <c r="AG272" s="338">
        <f xml:space="preserve"> Tax!AG$11</f>
        <v>0</v>
      </c>
      <c r="AH272" s="338">
        <f xml:space="preserve"> Tax!AH$11</f>
        <v>0</v>
      </c>
      <c r="AI272" s="338">
        <f xml:space="preserve"> Tax!AI$11</f>
        <v>0</v>
      </c>
      <c r="AJ272" s="338">
        <f xml:space="preserve"> Tax!AJ$11</f>
        <v>0</v>
      </c>
      <c r="AK272" s="338">
        <f xml:space="preserve"> Tax!AK$11</f>
        <v>0</v>
      </c>
      <c r="AL272" s="338">
        <f xml:space="preserve"> Tax!AL$11</f>
        <v>0</v>
      </c>
      <c r="AM272" s="338">
        <f xml:space="preserve"> Tax!AM$11</f>
        <v>0</v>
      </c>
      <c r="AN272" s="338">
        <f xml:space="preserve"> Tax!AN$11</f>
        <v>0</v>
      </c>
      <c r="AO272" s="338">
        <f xml:space="preserve"> Tax!AO$11</f>
        <v>0</v>
      </c>
      <c r="AP272" s="338">
        <f xml:space="preserve"> Tax!AP$11</f>
        <v>0</v>
      </c>
      <c r="AQ272" s="338">
        <f xml:space="preserve"> Tax!AQ$11</f>
        <v>0</v>
      </c>
      <c r="AR272" s="338">
        <f xml:space="preserve"> Tax!AR$11</f>
        <v>0</v>
      </c>
      <c r="AS272" s="338">
        <f xml:space="preserve"> Tax!AS$11</f>
        <v>0</v>
      </c>
      <c r="AT272" s="338">
        <f xml:space="preserve"> Tax!AT$11</f>
        <v>0</v>
      </c>
      <c r="AU272" s="338">
        <f xml:space="preserve"> Tax!AU$11</f>
        <v>0</v>
      </c>
      <c r="AV272" s="338">
        <f xml:space="preserve"> Tax!AV$11</f>
        <v>0</v>
      </c>
      <c r="AW272" s="338">
        <f xml:space="preserve"> Tax!AW$11</f>
        <v>0</v>
      </c>
      <c r="AX272" s="338">
        <f xml:space="preserve"> Tax!AX$11</f>
        <v>0</v>
      </c>
      <c r="AY272" s="338">
        <f xml:space="preserve"> Tax!AY$11</f>
        <v>0</v>
      </c>
      <c r="AZ272" s="338">
        <f xml:space="preserve"> Tax!AZ$11</f>
        <v>0</v>
      </c>
      <c r="BA272" s="338">
        <f xml:space="preserve"> Tax!BA$11</f>
        <v>0</v>
      </c>
      <c r="BB272" s="338">
        <f xml:space="preserve"> Tax!BB$11</f>
        <v>0</v>
      </c>
      <c r="BC272" s="338">
        <f xml:space="preserve"> Tax!BC$11</f>
        <v>0</v>
      </c>
      <c r="BD272" s="338">
        <f xml:space="preserve"> Tax!BD$11</f>
        <v>0</v>
      </c>
      <c r="BE272" s="338">
        <f xml:space="preserve"> Tax!BE$11</f>
        <v>0</v>
      </c>
      <c r="BF272" s="338">
        <f xml:space="preserve"> Tax!BF$11</f>
        <v>0</v>
      </c>
      <c r="BG272" s="338">
        <f xml:space="preserve"> Tax!BG$11</f>
        <v>0</v>
      </c>
      <c r="BH272" s="338">
        <f xml:space="preserve"> Tax!BH$11</f>
        <v>0</v>
      </c>
      <c r="BI272" s="338">
        <f xml:space="preserve"> Tax!BI$11</f>
        <v>0</v>
      </c>
      <c r="BJ272" s="338">
        <f xml:space="preserve"> Tax!BJ$11</f>
        <v>0</v>
      </c>
      <c r="BK272" s="338">
        <f xml:space="preserve"> Tax!BK$11</f>
        <v>0</v>
      </c>
      <c r="BL272" s="338">
        <f xml:space="preserve"> Tax!BL$11</f>
        <v>0</v>
      </c>
      <c r="BM272" s="338">
        <f xml:space="preserve"> Tax!BM$11</f>
        <v>0</v>
      </c>
      <c r="BN272" s="338">
        <f xml:space="preserve"> Tax!BN$11</f>
        <v>0</v>
      </c>
      <c r="BO272" s="338">
        <f xml:space="preserve"> Tax!BO$11</f>
        <v>0</v>
      </c>
      <c r="BP272" s="338">
        <f xml:space="preserve"> Tax!BP$11</f>
        <v>0</v>
      </c>
      <c r="BQ272" s="338">
        <f xml:space="preserve"> Tax!BQ$11</f>
        <v>0</v>
      </c>
      <c r="BR272" s="338">
        <f xml:space="preserve"> Tax!BR$11</f>
        <v>0</v>
      </c>
      <c r="BS272" s="338">
        <f xml:space="preserve"> Tax!BS$11</f>
        <v>0</v>
      </c>
      <c r="BT272" s="338">
        <f xml:space="preserve"> Tax!BT$11</f>
        <v>0</v>
      </c>
      <c r="BU272" s="338">
        <f xml:space="preserve"> Tax!BU$11</f>
        <v>0</v>
      </c>
      <c r="BV272" s="338">
        <f xml:space="preserve"> Tax!BV$11</f>
        <v>0</v>
      </c>
      <c r="BW272" s="338">
        <f xml:space="preserve"> Tax!BW$11</f>
        <v>0</v>
      </c>
      <c r="BX272" s="338">
        <f xml:space="preserve"> Tax!BX$11</f>
        <v>0</v>
      </c>
      <c r="BY272" s="338">
        <f xml:space="preserve"> Tax!BY$11</f>
        <v>0</v>
      </c>
      <c r="BZ272" s="338">
        <f xml:space="preserve"> Tax!BZ$11</f>
        <v>0</v>
      </c>
      <c r="CA272" s="338">
        <f xml:space="preserve"> Tax!CA$11</f>
        <v>0</v>
      </c>
    </row>
    <row r="273" spans="1:79">
      <c r="E273" s="231" t="str">
        <f xml:space="preserve"> Equity!E$53</f>
        <v>Dividends declared &amp; paid POS</v>
      </c>
      <c r="F273" s="231">
        <f xml:space="preserve"> Equity!F$53</f>
        <v>0</v>
      </c>
      <c r="G273" s="231" t="str">
        <f xml:space="preserve"> Equity!G$53</f>
        <v>£ MM</v>
      </c>
      <c r="H273" s="231">
        <f xml:space="preserve"> Equity!H$53</f>
        <v>2223.210860245732</v>
      </c>
      <c r="I273" s="231">
        <f xml:space="preserve"> Equity!I$53</f>
        <v>0</v>
      </c>
      <c r="J273" s="231">
        <f xml:space="preserve"> Equity!J$53</f>
        <v>0</v>
      </c>
      <c r="K273" s="231">
        <f xml:space="preserve"> Equity!K$53</f>
        <v>0</v>
      </c>
      <c r="L273" s="231">
        <f xml:space="preserve"> Equity!L$53</f>
        <v>0</v>
      </c>
      <c r="M273" s="231">
        <f xml:space="preserve"> Equity!M$53</f>
        <v>0</v>
      </c>
      <c r="N273" s="231">
        <f xml:space="preserve"> Equity!N$53</f>
        <v>0</v>
      </c>
      <c r="O273" s="231">
        <f xml:space="preserve"> Equity!O$53</f>
        <v>0</v>
      </c>
      <c r="P273" s="231">
        <f xml:space="preserve"> Equity!P$53</f>
        <v>0</v>
      </c>
      <c r="Q273" s="231">
        <f xml:space="preserve"> Equity!Q$53</f>
        <v>0</v>
      </c>
      <c r="R273" s="231">
        <f xml:space="preserve"> Equity!R$53</f>
        <v>91.643234517458737</v>
      </c>
      <c r="S273" s="231">
        <f xml:space="preserve"> Equity!S$53</f>
        <v>92.344753358232509</v>
      </c>
      <c r="T273" s="231">
        <f xml:space="preserve"> Equity!T$53</f>
        <v>93.532106430161434</v>
      </c>
      <c r="U273" s="231">
        <f xml:space="preserve"> Equity!U$53</f>
        <v>94.035011268946818</v>
      </c>
      <c r="V273" s="231">
        <f xml:space="preserve"> Equity!V$53</f>
        <v>95.004932461803961</v>
      </c>
      <c r="W273" s="231">
        <f xml:space="preserve"> Equity!W$53</f>
        <v>96.047054877786096</v>
      </c>
      <c r="X273" s="231">
        <f xml:space="preserve"> Equity!X$53</f>
        <v>97.559492903557128</v>
      </c>
      <c r="Y273" s="231">
        <f xml:space="preserve"> Equity!Y$53</f>
        <v>139.27673894972568</v>
      </c>
      <c r="Z273" s="231">
        <f xml:space="preserve"> Equity!Z$53</f>
        <v>138.80302672480258</v>
      </c>
      <c r="AA273" s="231">
        <f xml:space="preserve"> Equity!AA$53</f>
        <v>138.37668572237175</v>
      </c>
      <c r="AB273" s="231">
        <f xml:space="preserve"> Equity!AB$53</f>
        <v>138.40294876319905</v>
      </c>
      <c r="AC273" s="231">
        <f xml:space="preserve"> Equity!AC$53</f>
        <v>111.5841009415484</v>
      </c>
      <c r="AD273" s="231">
        <f xml:space="preserve"> Equity!AD$53</f>
        <v>111.27329835077634</v>
      </c>
      <c r="AE273" s="231">
        <f xml:space="preserve"> Equity!AE$53</f>
        <v>110.99357601908149</v>
      </c>
      <c r="AF273" s="231">
        <f xml:space="preserve"> Equity!AF$53</f>
        <v>111.15179586357112</v>
      </c>
      <c r="AG273" s="231">
        <f xml:space="preserve"> Equity!AG$53</f>
        <v>110.51525083188329</v>
      </c>
      <c r="AH273" s="231">
        <f xml:space="preserve"> Equity!AH$53</f>
        <v>110.31133325207773</v>
      </c>
      <c r="AI273" s="231">
        <f xml:space="preserve"> Equity!AI$53</f>
        <v>110.12780743025274</v>
      </c>
      <c r="AJ273" s="231">
        <f xml:space="preserve"> Equity!AJ$53</f>
        <v>110.37260413362525</v>
      </c>
      <c r="AK273" s="231">
        <f xml:space="preserve"> Equity!AK$53</f>
        <v>121.85510744486976</v>
      </c>
      <c r="AL273" s="231">
        <f xml:space="preserve"> Equity!AL$53</f>
        <v>0</v>
      </c>
      <c r="AM273" s="231">
        <f xml:space="preserve"> Equity!AM$53</f>
        <v>0</v>
      </c>
      <c r="AN273" s="231">
        <f xml:space="preserve"> Equity!AN$53</f>
        <v>0</v>
      </c>
      <c r="AO273" s="231">
        <f xml:space="preserve"> Equity!AO$53</f>
        <v>0</v>
      </c>
      <c r="AP273" s="231">
        <f xml:space="preserve"> Equity!AP$53</f>
        <v>0</v>
      </c>
      <c r="AQ273" s="231">
        <f xml:space="preserve"> Equity!AQ$53</f>
        <v>0</v>
      </c>
      <c r="AR273" s="231">
        <f xml:space="preserve"> Equity!AR$53</f>
        <v>0</v>
      </c>
      <c r="AS273" s="231">
        <f xml:space="preserve"> Equity!AS$53</f>
        <v>0</v>
      </c>
      <c r="AT273" s="231">
        <f xml:space="preserve"> Equity!AT$53</f>
        <v>0</v>
      </c>
      <c r="AU273" s="231">
        <f xml:space="preserve"> Equity!AU$53</f>
        <v>0</v>
      </c>
      <c r="AV273" s="231">
        <f xml:space="preserve"> Equity!AV$53</f>
        <v>0</v>
      </c>
      <c r="AW273" s="231">
        <f xml:space="preserve"> Equity!AW$53</f>
        <v>0</v>
      </c>
      <c r="AX273" s="231">
        <f xml:space="preserve"> Equity!AX$53</f>
        <v>0</v>
      </c>
      <c r="AY273" s="231">
        <f xml:space="preserve"> Equity!AY$53</f>
        <v>0</v>
      </c>
      <c r="AZ273" s="231">
        <f xml:space="preserve"> Equity!AZ$53</f>
        <v>0</v>
      </c>
      <c r="BA273" s="231">
        <f xml:space="preserve"> Equity!BA$53</f>
        <v>0</v>
      </c>
      <c r="BB273" s="231">
        <f xml:space="preserve"> Equity!BB$53</f>
        <v>0</v>
      </c>
      <c r="BC273" s="231">
        <f xml:space="preserve"> Equity!BC$53</f>
        <v>0</v>
      </c>
      <c r="BD273" s="231">
        <f xml:space="preserve"> Equity!BD$53</f>
        <v>0</v>
      </c>
      <c r="BE273" s="231">
        <f xml:space="preserve"> Equity!BE$53</f>
        <v>0</v>
      </c>
      <c r="BF273" s="231">
        <f xml:space="preserve"> Equity!BF$53</f>
        <v>0</v>
      </c>
      <c r="BG273" s="231">
        <f xml:space="preserve"> Equity!BG$53</f>
        <v>0</v>
      </c>
      <c r="BH273" s="231">
        <f xml:space="preserve"> Equity!BH$53</f>
        <v>0</v>
      </c>
      <c r="BI273" s="231">
        <f xml:space="preserve"> Equity!BI$53</f>
        <v>0</v>
      </c>
      <c r="BJ273" s="231">
        <f xml:space="preserve"> Equity!BJ$53</f>
        <v>0</v>
      </c>
      <c r="BK273" s="231">
        <f xml:space="preserve"> Equity!BK$53</f>
        <v>0</v>
      </c>
      <c r="BL273" s="231">
        <f xml:space="preserve"> Equity!BL$53</f>
        <v>0</v>
      </c>
      <c r="BM273" s="231">
        <f xml:space="preserve"> Equity!BM$53</f>
        <v>0</v>
      </c>
      <c r="BN273" s="231">
        <f xml:space="preserve"> Equity!BN$53</f>
        <v>0</v>
      </c>
      <c r="BO273" s="231">
        <f xml:space="preserve"> Equity!BO$53</f>
        <v>0</v>
      </c>
      <c r="BP273" s="231">
        <f xml:space="preserve"> Equity!BP$53</f>
        <v>0</v>
      </c>
      <c r="BQ273" s="231">
        <f xml:space="preserve"> Equity!BQ$53</f>
        <v>0</v>
      </c>
      <c r="BR273" s="231">
        <f xml:space="preserve"> Equity!BR$53</f>
        <v>0</v>
      </c>
      <c r="BS273" s="231">
        <f xml:space="preserve"> Equity!BS$53</f>
        <v>0</v>
      </c>
      <c r="BT273" s="231">
        <f xml:space="preserve"> Equity!BT$53</f>
        <v>0</v>
      </c>
      <c r="BU273" s="231">
        <f xml:space="preserve"> Equity!BU$53</f>
        <v>0</v>
      </c>
      <c r="BV273" s="231">
        <f xml:space="preserve"> Equity!BV$53</f>
        <v>0</v>
      </c>
      <c r="BW273" s="231">
        <f xml:space="preserve"> Equity!BW$53</f>
        <v>0</v>
      </c>
      <c r="BX273" s="231">
        <f xml:space="preserve"> Equity!BX$53</f>
        <v>0</v>
      </c>
      <c r="BY273" s="231">
        <f xml:space="preserve"> Equity!BY$53</f>
        <v>0</v>
      </c>
      <c r="BZ273" s="231">
        <f xml:space="preserve"> Equity!BZ$53</f>
        <v>0</v>
      </c>
      <c r="CA273" s="231">
        <f xml:space="preserve"> Equity!CA$53</f>
        <v>0</v>
      </c>
    </row>
    <row r="274" spans="1:79" s="424" customFormat="1" ht="4.5" customHeight="1">
      <c r="A274" s="192"/>
      <c r="B274" s="192"/>
      <c r="C274" s="193"/>
      <c r="D274" s="258"/>
      <c r="E274" s="423"/>
      <c r="F274" s="423"/>
      <c r="G274" s="423"/>
      <c r="H274" s="423"/>
      <c r="I274" s="423"/>
      <c r="J274" s="423"/>
      <c r="K274" s="423"/>
      <c r="L274" s="423"/>
      <c r="M274" s="423"/>
      <c r="N274" s="423"/>
      <c r="O274" s="423"/>
      <c r="P274" s="423"/>
      <c r="Q274" s="423"/>
      <c r="R274" s="423"/>
      <c r="S274" s="423"/>
      <c r="T274" s="423"/>
      <c r="U274" s="423"/>
      <c r="V274" s="423"/>
      <c r="W274" s="423"/>
      <c r="X274" s="423"/>
      <c r="Y274" s="423"/>
      <c r="Z274" s="423"/>
      <c r="AA274" s="423"/>
      <c r="AB274" s="423"/>
      <c r="AC274" s="423"/>
      <c r="AD274" s="423"/>
      <c r="AE274" s="423"/>
      <c r="AF274" s="423"/>
      <c r="AG274" s="423"/>
      <c r="AH274" s="423"/>
      <c r="AI274" s="423"/>
      <c r="AJ274" s="423"/>
      <c r="AK274" s="423"/>
      <c r="AL274" s="423"/>
      <c r="AM274" s="423"/>
      <c r="AN274" s="423"/>
      <c r="AO274" s="423"/>
      <c r="AP274" s="423"/>
      <c r="AQ274" s="423"/>
      <c r="AR274" s="423"/>
      <c r="AS274" s="423"/>
      <c r="AT274" s="423"/>
      <c r="AU274" s="423"/>
      <c r="AV274" s="423"/>
      <c r="AW274" s="423"/>
    </row>
    <row r="275" spans="1:79">
      <c r="E275" s="231" t="str">
        <f xml:space="preserve"> Time!E$112</f>
        <v>Project period flag</v>
      </c>
      <c r="F275" s="231">
        <f xml:space="preserve"> Time!F$112</f>
        <v>0</v>
      </c>
      <c r="G275" s="231" t="str">
        <f xml:space="preserve"> Time!G$112</f>
        <v>flag</v>
      </c>
      <c r="H275" s="231">
        <f xml:space="preserve"> Time!H$112</f>
        <v>23</v>
      </c>
      <c r="I275" s="231">
        <f xml:space="preserve"> Time!I$112</f>
        <v>0</v>
      </c>
      <c r="J275" s="231">
        <f xml:space="preserve"> Time!J$112</f>
        <v>0</v>
      </c>
      <c r="K275" s="231">
        <f xml:space="preserve"> Time!K$112</f>
        <v>0</v>
      </c>
      <c r="L275" s="231">
        <f xml:space="preserve"> Time!L$112</f>
        <v>0</v>
      </c>
      <c r="M275" s="231">
        <f xml:space="preserve"> Time!M$112</f>
        <v>0</v>
      </c>
      <c r="N275" s="231">
        <f xml:space="preserve"> Time!N$112</f>
        <v>0</v>
      </c>
      <c r="O275" s="231">
        <f xml:space="preserve"> Time!O$112</f>
        <v>1</v>
      </c>
      <c r="P275" s="231">
        <f xml:space="preserve"> Time!P$112</f>
        <v>1</v>
      </c>
      <c r="Q275" s="231">
        <f xml:space="preserve"> Time!Q$112</f>
        <v>1</v>
      </c>
      <c r="R275" s="231">
        <f xml:space="preserve"> Time!R$112</f>
        <v>1</v>
      </c>
      <c r="S275" s="231">
        <f xml:space="preserve"> Time!S$112</f>
        <v>1</v>
      </c>
      <c r="T275" s="231">
        <f xml:space="preserve"> Time!T$112</f>
        <v>1</v>
      </c>
      <c r="U275" s="231">
        <f xml:space="preserve"> Time!U$112</f>
        <v>1</v>
      </c>
      <c r="V275" s="231">
        <f xml:space="preserve"> Time!V$112</f>
        <v>1</v>
      </c>
      <c r="W275" s="231">
        <f xml:space="preserve"> Time!W$112</f>
        <v>1</v>
      </c>
      <c r="X275" s="231">
        <f xml:space="preserve"> Time!X$112</f>
        <v>1</v>
      </c>
      <c r="Y275" s="231">
        <f xml:space="preserve"> Time!Y$112</f>
        <v>1</v>
      </c>
      <c r="Z275" s="231">
        <f xml:space="preserve"> Time!Z$112</f>
        <v>1</v>
      </c>
      <c r="AA275" s="231">
        <f xml:space="preserve"> Time!AA$112</f>
        <v>1</v>
      </c>
      <c r="AB275" s="231">
        <f xml:space="preserve"> Time!AB$112</f>
        <v>1</v>
      </c>
      <c r="AC275" s="231">
        <f xml:space="preserve"> Time!AC$112</f>
        <v>1</v>
      </c>
      <c r="AD275" s="231">
        <f xml:space="preserve"> Time!AD$112</f>
        <v>1</v>
      </c>
      <c r="AE275" s="231">
        <f xml:space="preserve"> Time!AE$112</f>
        <v>1</v>
      </c>
      <c r="AF275" s="231">
        <f xml:space="preserve"> Time!AF$112</f>
        <v>1</v>
      </c>
      <c r="AG275" s="231">
        <f xml:space="preserve"> Time!AG$112</f>
        <v>1</v>
      </c>
      <c r="AH275" s="231">
        <f xml:space="preserve"> Time!AH$112</f>
        <v>1</v>
      </c>
      <c r="AI275" s="231">
        <f xml:space="preserve"> Time!AI$112</f>
        <v>1</v>
      </c>
      <c r="AJ275" s="231">
        <f xml:space="preserve"> Time!AJ$112</f>
        <v>1</v>
      </c>
      <c r="AK275" s="231">
        <f xml:space="preserve"> Time!AK$112</f>
        <v>1</v>
      </c>
      <c r="AL275" s="231">
        <f xml:space="preserve"> Time!AL$112</f>
        <v>0</v>
      </c>
      <c r="AM275" s="231">
        <f xml:space="preserve"> Time!AM$112</f>
        <v>0</v>
      </c>
      <c r="AN275" s="231">
        <f xml:space="preserve"> Time!AN$112</f>
        <v>0</v>
      </c>
      <c r="AO275" s="231">
        <f xml:space="preserve"> Time!AO$112</f>
        <v>0</v>
      </c>
      <c r="AP275" s="231">
        <f xml:space="preserve"> Time!AP$112</f>
        <v>0</v>
      </c>
      <c r="AQ275" s="231">
        <f xml:space="preserve"> Time!AQ$112</f>
        <v>0</v>
      </c>
      <c r="AR275" s="231">
        <f xml:space="preserve"> Time!AR$112</f>
        <v>0</v>
      </c>
      <c r="AS275" s="231">
        <f xml:space="preserve"> Time!AS$112</f>
        <v>0</v>
      </c>
      <c r="AT275" s="231">
        <f xml:space="preserve"> Time!AT$112</f>
        <v>0</v>
      </c>
      <c r="AU275" s="231">
        <f xml:space="preserve"> Time!AU$112</f>
        <v>0</v>
      </c>
      <c r="AV275" s="231">
        <f xml:space="preserve"> Time!AV$112</f>
        <v>0</v>
      </c>
      <c r="AW275" s="231">
        <f xml:space="preserve"> Time!AW$112</f>
        <v>0</v>
      </c>
      <c r="AX275" s="231">
        <f xml:space="preserve"> Time!AX$112</f>
        <v>0</v>
      </c>
      <c r="AY275" s="231">
        <f xml:space="preserve"> Time!AY$112</f>
        <v>0</v>
      </c>
      <c r="AZ275" s="231">
        <f xml:space="preserve"> Time!AZ$112</f>
        <v>0</v>
      </c>
      <c r="BA275" s="231">
        <f xml:space="preserve"> Time!BA$112</f>
        <v>0</v>
      </c>
      <c r="BB275" s="231">
        <f xml:space="preserve"> Time!BB$112</f>
        <v>0</v>
      </c>
      <c r="BC275" s="231">
        <f xml:space="preserve"> Time!BC$112</f>
        <v>0</v>
      </c>
      <c r="BD275" s="231">
        <f xml:space="preserve"> Time!BD$112</f>
        <v>0</v>
      </c>
      <c r="BE275" s="231">
        <f xml:space="preserve"> Time!BE$112</f>
        <v>0</v>
      </c>
      <c r="BF275" s="231">
        <f xml:space="preserve"> Time!BF$112</f>
        <v>0</v>
      </c>
      <c r="BG275" s="231">
        <f xml:space="preserve"> Time!BG$112</f>
        <v>0</v>
      </c>
      <c r="BH275" s="231">
        <f xml:space="preserve"> Time!BH$112</f>
        <v>0</v>
      </c>
      <c r="BI275" s="231">
        <f xml:space="preserve"> Time!BI$112</f>
        <v>0</v>
      </c>
      <c r="BJ275" s="231">
        <f xml:space="preserve"> Time!BJ$112</f>
        <v>0</v>
      </c>
      <c r="BK275" s="231">
        <f xml:space="preserve"> Time!BK$112</f>
        <v>0</v>
      </c>
      <c r="BL275" s="231">
        <f xml:space="preserve"> Time!BL$112</f>
        <v>0</v>
      </c>
      <c r="BM275" s="231">
        <f xml:space="preserve"> Time!BM$112</f>
        <v>0</v>
      </c>
      <c r="BN275" s="231">
        <f xml:space="preserve"> Time!BN$112</f>
        <v>0</v>
      </c>
      <c r="BO275" s="231">
        <f xml:space="preserve"> Time!BO$112</f>
        <v>0</v>
      </c>
      <c r="BP275" s="231">
        <f xml:space="preserve"> Time!BP$112</f>
        <v>0</v>
      </c>
      <c r="BQ275" s="231">
        <f xml:space="preserve"> Time!BQ$112</f>
        <v>0</v>
      </c>
      <c r="BR275" s="231">
        <f xml:space="preserve"> Time!BR$112</f>
        <v>0</v>
      </c>
      <c r="BS275" s="231">
        <f xml:space="preserve"> Time!BS$112</f>
        <v>0</v>
      </c>
      <c r="BT275" s="231">
        <f xml:space="preserve"> Time!BT$112</f>
        <v>0</v>
      </c>
      <c r="BU275" s="231">
        <f xml:space="preserve"> Time!BU$112</f>
        <v>0</v>
      </c>
      <c r="BV275" s="231">
        <f xml:space="preserve"> Time!BV$112</f>
        <v>0</v>
      </c>
      <c r="BW275" s="231">
        <f xml:space="preserve"> Time!BW$112</f>
        <v>0</v>
      </c>
      <c r="BX275" s="231">
        <f xml:space="preserve"> Time!BX$112</f>
        <v>0</v>
      </c>
      <c r="BY275" s="231">
        <f xml:space="preserve"> Time!BY$112</f>
        <v>0</v>
      </c>
      <c r="BZ275" s="231">
        <f xml:space="preserve"> Time!BZ$112</f>
        <v>0</v>
      </c>
      <c r="CA275" s="231">
        <f xml:space="preserve"> Time!CA$112</f>
        <v>0</v>
      </c>
    </row>
    <row r="276" spans="1:79" s="424" customFormat="1" ht="4.5" customHeight="1">
      <c r="A276" s="192"/>
      <c r="B276" s="192"/>
      <c r="C276" s="193"/>
      <c r="D276" s="258"/>
      <c r="E276" s="423"/>
      <c r="F276" s="423"/>
      <c r="G276" s="423"/>
      <c r="H276" s="423"/>
      <c r="I276" s="423"/>
      <c r="J276" s="423"/>
      <c r="K276" s="423"/>
      <c r="L276" s="423"/>
      <c r="M276" s="423"/>
      <c r="N276" s="423"/>
      <c r="O276" s="423"/>
      <c r="P276" s="423"/>
      <c r="Q276" s="423"/>
      <c r="R276" s="423"/>
      <c r="S276" s="423"/>
      <c r="T276" s="423"/>
      <c r="U276" s="423"/>
      <c r="V276" s="423"/>
      <c r="W276" s="423"/>
      <c r="X276" s="423"/>
      <c r="Y276" s="423"/>
      <c r="Z276" s="423"/>
      <c r="AA276" s="423"/>
      <c r="AB276" s="423"/>
      <c r="AC276" s="423"/>
      <c r="AD276" s="423"/>
      <c r="AE276" s="423"/>
      <c r="AF276" s="423"/>
      <c r="AG276" s="423"/>
      <c r="AH276" s="423"/>
      <c r="AI276" s="423"/>
      <c r="AJ276" s="423"/>
      <c r="AK276" s="423"/>
      <c r="AL276" s="423"/>
      <c r="AM276" s="423"/>
      <c r="AN276" s="423"/>
      <c r="AO276" s="423"/>
      <c r="AP276" s="423"/>
      <c r="AQ276" s="423"/>
      <c r="AR276" s="423"/>
      <c r="AS276" s="423"/>
      <c r="AT276" s="423"/>
      <c r="AU276" s="423"/>
      <c r="AV276" s="423"/>
      <c r="AW276" s="423"/>
    </row>
    <row r="277" spans="1:79">
      <c r="E277" s="4" t="s">
        <v>278</v>
      </c>
      <c r="G277" s="4" t="s">
        <v>560</v>
      </c>
      <c r="J277" s="223" t="e">
        <f t="shared" ref="J277:AO277" si="274" xml:space="preserve"> IF(J$275 = 1, J266, #N/A)</f>
        <v>#N/A</v>
      </c>
      <c r="K277" s="223" t="e">
        <f t="shared" si="274"/>
        <v>#N/A</v>
      </c>
      <c r="L277" s="223" t="e">
        <f t="shared" si="274"/>
        <v>#N/A</v>
      </c>
      <c r="M277" s="223" t="e">
        <f t="shared" si="274"/>
        <v>#N/A</v>
      </c>
      <c r="N277" s="223" t="e">
        <f t="shared" si="274"/>
        <v>#N/A</v>
      </c>
      <c r="O277" s="223">
        <f t="shared" si="274"/>
        <v>0</v>
      </c>
      <c r="P277" s="223">
        <f t="shared" si="274"/>
        <v>0</v>
      </c>
      <c r="Q277" s="223">
        <f t="shared" si="274"/>
        <v>0</v>
      </c>
      <c r="R277" s="223">
        <f t="shared" si="274"/>
        <v>140.50170777716738</v>
      </c>
      <c r="S277" s="223">
        <f t="shared" si="274"/>
        <v>140.50170777716738</v>
      </c>
      <c r="T277" s="223">
        <f t="shared" si="274"/>
        <v>140.83557204505004</v>
      </c>
      <c r="U277" s="223">
        <f t="shared" si="274"/>
        <v>140.50170777716738</v>
      </c>
      <c r="V277" s="223">
        <f t="shared" si="274"/>
        <v>140.50170777716738</v>
      </c>
      <c r="W277" s="223">
        <f t="shared" si="274"/>
        <v>140.50170777716738</v>
      </c>
      <c r="X277" s="223">
        <f t="shared" si="274"/>
        <v>140.83557204505004</v>
      </c>
      <c r="Y277" s="223">
        <f t="shared" si="274"/>
        <v>140.50170777716738</v>
      </c>
      <c r="Z277" s="223">
        <f t="shared" si="274"/>
        <v>140.50170777716738</v>
      </c>
      <c r="AA277" s="223">
        <f t="shared" si="274"/>
        <v>140.50170777716738</v>
      </c>
      <c r="AB277" s="223">
        <f t="shared" si="274"/>
        <v>140.83557204505004</v>
      </c>
      <c r="AC277" s="223">
        <f t="shared" si="274"/>
        <v>140.50170777716738</v>
      </c>
      <c r="AD277" s="223">
        <f t="shared" si="274"/>
        <v>140.50170777716738</v>
      </c>
      <c r="AE277" s="223">
        <f t="shared" si="274"/>
        <v>140.50170777716738</v>
      </c>
      <c r="AF277" s="223">
        <f t="shared" si="274"/>
        <v>140.83557204505004</v>
      </c>
      <c r="AG277" s="223">
        <f t="shared" si="274"/>
        <v>140.50170777716738</v>
      </c>
      <c r="AH277" s="223">
        <f t="shared" si="274"/>
        <v>140.50170777716738</v>
      </c>
      <c r="AI277" s="223">
        <f t="shared" si="274"/>
        <v>140.50170777716738</v>
      </c>
      <c r="AJ277" s="223">
        <f t="shared" si="274"/>
        <v>140.83557204505004</v>
      </c>
      <c r="AK277" s="223">
        <f t="shared" si="274"/>
        <v>140.50170777716738</v>
      </c>
      <c r="AL277" s="223" t="e">
        <f t="shared" si="274"/>
        <v>#N/A</v>
      </c>
      <c r="AM277" s="223" t="e">
        <f t="shared" si="274"/>
        <v>#N/A</v>
      </c>
      <c r="AN277" s="223" t="e">
        <f t="shared" si="274"/>
        <v>#N/A</v>
      </c>
      <c r="AO277" s="223" t="e">
        <f t="shared" si="274"/>
        <v>#N/A</v>
      </c>
      <c r="AP277" s="223" t="e">
        <f t="shared" ref="AP277:BU277" si="275" xml:space="preserve"> IF(AP$275 = 1, AP266, #N/A)</f>
        <v>#N/A</v>
      </c>
      <c r="AQ277" s="223" t="e">
        <f t="shared" si="275"/>
        <v>#N/A</v>
      </c>
      <c r="AR277" s="223" t="e">
        <f t="shared" si="275"/>
        <v>#N/A</v>
      </c>
      <c r="AS277" s="223" t="e">
        <f t="shared" si="275"/>
        <v>#N/A</v>
      </c>
      <c r="AT277" s="223" t="e">
        <f t="shared" si="275"/>
        <v>#N/A</v>
      </c>
      <c r="AU277" s="223" t="e">
        <f t="shared" si="275"/>
        <v>#N/A</v>
      </c>
      <c r="AV277" s="223" t="e">
        <f t="shared" si="275"/>
        <v>#N/A</v>
      </c>
      <c r="AW277" s="223" t="e">
        <f t="shared" si="275"/>
        <v>#N/A</v>
      </c>
      <c r="AX277" s="223" t="e">
        <f t="shared" si="275"/>
        <v>#N/A</v>
      </c>
      <c r="AY277" s="223" t="e">
        <f t="shared" si="275"/>
        <v>#N/A</v>
      </c>
      <c r="AZ277" s="223" t="e">
        <f t="shared" si="275"/>
        <v>#N/A</v>
      </c>
      <c r="BA277" s="223" t="e">
        <f t="shared" si="275"/>
        <v>#N/A</v>
      </c>
      <c r="BB277" s="223" t="e">
        <f t="shared" si="275"/>
        <v>#N/A</v>
      </c>
      <c r="BC277" s="223" t="e">
        <f t="shared" si="275"/>
        <v>#N/A</v>
      </c>
      <c r="BD277" s="223" t="e">
        <f t="shared" si="275"/>
        <v>#N/A</v>
      </c>
      <c r="BE277" s="223" t="e">
        <f t="shared" si="275"/>
        <v>#N/A</v>
      </c>
      <c r="BF277" s="223" t="e">
        <f t="shared" si="275"/>
        <v>#N/A</v>
      </c>
      <c r="BG277" s="223" t="e">
        <f t="shared" si="275"/>
        <v>#N/A</v>
      </c>
      <c r="BH277" s="223" t="e">
        <f t="shared" si="275"/>
        <v>#N/A</v>
      </c>
      <c r="BI277" s="223" t="e">
        <f t="shared" si="275"/>
        <v>#N/A</v>
      </c>
      <c r="BJ277" s="223" t="e">
        <f t="shared" si="275"/>
        <v>#N/A</v>
      </c>
      <c r="BK277" s="223" t="e">
        <f t="shared" si="275"/>
        <v>#N/A</v>
      </c>
      <c r="BL277" s="223" t="e">
        <f t="shared" si="275"/>
        <v>#N/A</v>
      </c>
      <c r="BM277" s="223" t="e">
        <f t="shared" si="275"/>
        <v>#N/A</v>
      </c>
      <c r="BN277" s="223" t="e">
        <f t="shared" si="275"/>
        <v>#N/A</v>
      </c>
      <c r="BO277" s="223" t="e">
        <f t="shared" si="275"/>
        <v>#N/A</v>
      </c>
      <c r="BP277" s="223" t="e">
        <f t="shared" si="275"/>
        <v>#N/A</v>
      </c>
      <c r="BQ277" s="223" t="e">
        <f t="shared" si="275"/>
        <v>#N/A</v>
      </c>
      <c r="BR277" s="223" t="e">
        <f t="shared" si="275"/>
        <v>#N/A</v>
      </c>
      <c r="BS277" s="223" t="e">
        <f t="shared" si="275"/>
        <v>#N/A</v>
      </c>
      <c r="BT277" s="223" t="e">
        <f t="shared" si="275"/>
        <v>#N/A</v>
      </c>
      <c r="BU277" s="223" t="e">
        <f t="shared" si="275"/>
        <v>#N/A</v>
      </c>
      <c r="BV277" s="223" t="e">
        <f t="shared" ref="BV277:CA277" si="276" xml:space="preserve"> IF(BV$275 = 1, BV266, #N/A)</f>
        <v>#N/A</v>
      </c>
      <c r="BW277" s="223" t="e">
        <f t="shared" si="276"/>
        <v>#N/A</v>
      </c>
      <c r="BX277" s="223" t="e">
        <f t="shared" si="276"/>
        <v>#N/A</v>
      </c>
      <c r="BY277" s="223" t="e">
        <f t="shared" si="276"/>
        <v>#N/A</v>
      </c>
      <c r="BZ277" s="223" t="e">
        <f t="shared" si="276"/>
        <v>#N/A</v>
      </c>
      <c r="CA277" s="223" t="e">
        <f t="shared" si="276"/>
        <v>#N/A</v>
      </c>
    </row>
    <row r="278" spans="1:79">
      <c r="E278" s="4" t="s">
        <v>264</v>
      </c>
      <c r="G278" s="4" t="s">
        <v>560</v>
      </c>
      <c r="J278" s="223" t="e">
        <f t="shared" ref="J278:AO278" si="277" xml:space="preserve"> IF(J$275 = 1, J267, #N/A)</f>
        <v>#N/A</v>
      </c>
      <c r="K278" s="223" t="e">
        <f t="shared" si="277"/>
        <v>#N/A</v>
      </c>
      <c r="L278" s="223" t="e">
        <f t="shared" si="277"/>
        <v>#N/A</v>
      </c>
      <c r="M278" s="223" t="e">
        <f t="shared" si="277"/>
        <v>#N/A</v>
      </c>
      <c r="N278" s="223" t="e">
        <f t="shared" si="277"/>
        <v>#N/A</v>
      </c>
      <c r="O278" s="223">
        <f t="shared" si="277"/>
        <v>173.51598719186759</v>
      </c>
      <c r="P278" s="223">
        <f t="shared" si="277"/>
        <v>173.87742307073282</v>
      </c>
      <c r="Q278" s="223">
        <f t="shared" si="277"/>
        <v>173.87742307073285</v>
      </c>
      <c r="R278" s="223">
        <f t="shared" si="277"/>
        <v>0</v>
      </c>
      <c r="S278" s="223">
        <f t="shared" si="277"/>
        <v>0</v>
      </c>
      <c r="T278" s="223">
        <f t="shared" si="277"/>
        <v>0</v>
      </c>
      <c r="U278" s="223">
        <f t="shared" si="277"/>
        <v>0</v>
      </c>
      <c r="V278" s="223">
        <f t="shared" si="277"/>
        <v>0</v>
      </c>
      <c r="W278" s="223">
        <f t="shared" si="277"/>
        <v>0</v>
      </c>
      <c r="X278" s="223">
        <f t="shared" si="277"/>
        <v>0</v>
      </c>
      <c r="Y278" s="223">
        <f t="shared" si="277"/>
        <v>0</v>
      </c>
      <c r="Z278" s="223">
        <f t="shared" si="277"/>
        <v>0</v>
      </c>
      <c r="AA278" s="223">
        <f t="shared" si="277"/>
        <v>0</v>
      </c>
      <c r="AB278" s="223">
        <f t="shared" si="277"/>
        <v>0</v>
      </c>
      <c r="AC278" s="223">
        <f t="shared" si="277"/>
        <v>0</v>
      </c>
      <c r="AD278" s="223">
        <f t="shared" si="277"/>
        <v>0</v>
      </c>
      <c r="AE278" s="223">
        <f t="shared" si="277"/>
        <v>0</v>
      </c>
      <c r="AF278" s="223">
        <f t="shared" si="277"/>
        <v>0</v>
      </c>
      <c r="AG278" s="223">
        <f t="shared" si="277"/>
        <v>0</v>
      </c>
      <c r="AH278" s="223">
        <f t="shared" si="277"/>
        <v>0</v>
      </c>
      <c r="AI278" s="223">
        <f t="shared" si="277"/>
        <v>0</v>
      </c>
      <c r="AJ278" s="223">
        <f t="shared" si="277"/>
        <v>0</v>
      </c>
      <c r="AK278" s="223">
        <f t="shared" si="277"/>
        <v>0</v>
      </c>
      <c r="AL278" s="223" t="e">
        <f t="shared" si="277"/>
        <v>#N/A</v>
      </c>
      <c r="AM278" s="223" t="e">
        <f t="shared" si="277"/>
        <v>#N/A</v>
      </c>
      <c r="AN278" s="223" t="e">
        <f t="shared" si="277"/>
        <v>#N/A</v>
      </c>
      <c r="AO278" s="223" t="e">
        <f t="shared" si="277"/>
        <v>#N/A</v>
      </c>
      <c r="AP278" s="223" t="e">
        <f t="shared" ref="AP278:BU278" si="278" xml:space="preserve"> IF(AP$275 = 1, AP267, #N/A)</f>
        <v>#N/A</v>
      </c>
      <c r="AQ278" s="223" t="e">
        <f t="shared" si="278"/>
        <v>#N/A</v>
      </c>
      <c r="AR278" s="223" t="e">
        <f t="shared" si="278"/>
        <v>#N/A</v>
      </c>
      <c r="AS278" s="223" t="e">
        <f t="shared" si="278"/>
        <v>#N/A</v>
      </c>
      <c r="AT278" s="223" t="e">
        <f t="shared" si="278"/>
        <v>#N/A</v>
      </c>
      <c r="AU278" s="223" t="e">
        <f t="shared" si="278"/>
        <v>#N/A</v>
      </c>
      <c r="AV278" s="223" t="e">
        <f t="shared" si="278"/>
        <v>#N/A</v>
      </c>
      <c r="AW278" s="223" t="e">
        <f t="shared" si="278"/>
        <v>#N/A</v>
      </c>
      <c r="AX278" s="223" t="e">
        <f t="shared" si="278"/>
        <v>#N/A</v>
      </c>
      <c r="AY278" s="223" t="e">
        <f t="shared" si="278"/>
        <v>#N/A</v>
      </c>
      <c r="AZ278" s="223" t="e">
        <f t="shared" si="278"/>
        <v>#N/A</v>
      </c>
      <c r="BA278" s="223" t="e">
        <f t="shared" si="278"/>
        <v>#N/A</v>
      </c>
      <c r="BB278" s="223" t="e">
        <f t="shared" si="278"/>
        <v>#N/A</v>
      </c>
      <c r="BC278" s="223" t="e">
        <f t="shared" si="278"/>
        <v>#N/A</v>
      </c>
      <c r="BD278" s="223" t="e">
        <f t="shared" si="278"/>
        <v>#N/A</v>
      </c>
      <c r="BE278" s="223" t="e">
        <f t="shared" si="278"/>
        <v>#N/A</v>
      </c>
      <c r="BF278" s="223" t="e">
        <f t="shared" si="278"/>
        <v>#N/A</v>
      </c>
      <c r="BG278" s="223" t="e">
        <f t="shared" si="278"/>
        <v>#N/A</v>
      </c>
      <c r="BH278" s="223" t="e">
        <f t="shared" si="278"/>
        <v>#N/A</v>
      </c>
      <c r="BI278" s="223" t="e">
        <f t="shared" si="278"/>
        <v>#N/A</v>
      </c>
      <c r="BJ278" s="223" t="e">
        <f t="shared" si="278"/>
        <v>#N/A</v>
      </c>
      <c r="BK278" s="223" t="e">
        <f t="shared" si="278"/>
        <v>#N/A</v>
      </c>
      <c r="BL278" s="223" t="e">
        <f t="shared" si="278"/>
        <v>#N/A</v>
      </c>
      <c r="BM278" s="223" t="e">
        <f t="shared" si="278"/>
        <v>#N/A</v>
      </c>
      <c r="BN278" s="223" t="e">
        <f t="shared" si="278"/>
        <v>#N/A</v>
      </c>
      <c r="BO278" s="223" t="e">
        <f t="shared" si="278"/>
        <v>#N/A</v>
      </c>
      <c r="BP278" s="223" t="e">
        <f t="shared" si="278"/>
        <v>#N/A</v>
      </c>
      <c r="BQ278" s="223" t="e">
        <f t="shared" si="278"/>
        <v>#N/A</v>
      </c>
      <c r="BR278" s="223" t="e">
        <f t="shared" si="278"/>
        <v>#N/A</v>
      </c>
      <c r="BS278" s="223" t="e">
        <f t="shared" si="278"/>
        <v>#N/A</v>
      </c>
      <c r="BT278" s="223" t="e">
        <f t="shared" si="278"/>
        <v>#N/A</v>
      </c>
      <c r="BU278" s="223" t="e">
        <f t="shared" si="278"/>
        <v>#N/A</v>
      </c>
      <c r="BV278" s="223" t="e">
        <f t="shared" ref="BV278:CA278" si="279" xml:space="preserve"> IF(BV$275 = 1, BV267, #N/A)</f>
        <v>#N/A</v>
      </c>
      <c r="BW278" s="223" t="e">
        <f t="shared" si="279"/>
        <v>#N/A</v>
      </c>
      <c r="BX278" s="223" t="e">
        <f t="shared" si="279"/>
        <v>#N/A</v>
      </c>
      <c r="BY278" s="223" t="e">
        <f t="shared" si="279"/>
        <v>#N/A</v>
      </c>
      <c r="BZ278" s="223" t="e">
        <f t="shared" si="279"/>
        <v>#N/A</v>
      </c>
      <c r="CA278" s="223" t="e">
        <f t="shared" si="279"/>
        <v>#N/A</v>
      </c>
    </row>
    <row r="279" spans="1:79">
      <c r="E279" s="4" t="s">
        <v>279</v>
      </c>
      <c r="G279" s="4" t="s">
        <v>560</v>
      </c>
      <c r="J279" s="223" t="e">
        <f t="shared" ref="J279:AO279" si="280" xml:space="preserve"> IF(J$275 = 1, J268, #N/A)</f>
        <v>#N/A</v>
      </c>
      <c r="K279" s="223" t="e">
        <f t="shared" si="280"/>
        <v>#N/A</v>
      </c>
      <c r="L279" s="223" t="e">
        <f t="shared" si="280"/>
        <v>#N/A</v>
      </c>
      <c r="M279" s="223" t="e">
        <f t="shared" si="280"/>
        <v>#N/A</v>
      </c>
      <c r="N279" s="223" t="e">
        <f t="shared" si="280"/>
        <v>#N/A</v>
      </c>
      <c r="O279" s="223">
        <f t="shared" si="280"/>
        <v>0</v>
      </c>
      <c r="P279" s="223">
        <f t="shared" si="280"/>
        <v>0</v>
      </c>
      <c r="Q279" s="223">
        <f t="shared" si="280"/>
        <v>0</v>
      </c>
      <c r="R279" s="223">
        <f t="shared" si="280"/>
        <v>18.876416782754866</v>
      </c>
      <c r="S279" s="223">
        <f t="shared" si="280"/>
        <v>20.263704638409635</v>
      </c>
      <c r="T279" s="223">
        <f t="shared" si="280"/>
        <v>21.642680204664565</v>
      </c>
      <c r="U279" s="223">
        <f t="shared" si="280"/>
        <v>22.751060120552484</v>
      </c>
      <c r="V279" s="223">
        <f t="shared" si="280"/>
        <v>23.869945624123922</v>
      </c>
      <c r="W279" s="223">
        <f t="shared" si="280"/>
        <v>24.916629904570343</v>
      </c>
      <c r="X279" s="223">
        <f t="shared" si="280"/>
        <v>25.993411549272803</v>
      </c>
      <c r="Y279" s="223">
        <f t="shared" si="280"/>
        <v>26.821553273106957</v>
      </c>
      <c r="Z279" s="223">
        <f t="shared" si="280"/>
        <v>27.295265498030076</v>
      </c>
      <c r="AA279" s="223">
        <f t="shared" si="280"/>
        <v>27.721606500460886</v>
      </c>
      <c r="AB279" s="223">
        <f t="shared" si="280"/>
        <v>28.201479191750909</v>
      </c>
      <c r="AC279" s="223">
        <f t="shared" si="280"/>
        <v>28.450649614617582</v>
      </c>
      <c r="AD279" s="223">
        <f t="shared" si="280"/>
        <v>28.761452205389645</v>
      </c>
      <c r="AE279" s="223">
        <f t="shared" si="280"/>
        <v>29.041174537084501</v>
      </c>
      <c r="AF279" s="223">
        <f t="shared" si="280"/>
        <v>29.389090424712151</v>
      </c>
      <c r="AG279" s="223">
        <f t="shared" si="280"/>
        <v>29.519499724282699</v>
      </c>
      <c r="AH279" s="223">
        <f t="shared" si="280"/>
        <v>29.723417304088251</v>
      </c>
      <c r="AI279" s="223">
        <f t="shared" si="280"/>
        <v>29.906943125913248</v>
      </c>
      <c r="AJ279" s="223">
        <f t="shared" si="280"/>
        <v>30.168282154658026</v>
      </c>
      <c r="AK279" s="223">
        <f t="shared" si="280"/>
        <v>18.179643111296066</v>
      </c>
      <c r="AL279" s="223" t="e">
        <f t="shared" si="280"/>
        <v>#N/A</v>
      </c>
      <c r="AM279" s="223" t="e">
        <f t="shared" si="280"/>
        <v>#N/A</v>
      </c>
      <c r="AN279" s="223" t="e">
        <f t="shared" si="280"/>
        <v>#N/A</v>
      </c>
      <c r="AO279" s="223" t="e">
        <f t="shared" si="280"/>
        <v>#N/A</v>
      </c>
      <c r="AP279" s="223" t="e">
        <f t="shared" ref="AP279:BU279" si="281" xml:space="preserve"> IF(AP$275 = 1, AP268, #N/A)</f>
        <v>#N/A</v>
      </c>
      <c r="AQ279" s="223" t="e">
        <f t="shared" si="281"/>
        <v>#N/A</v>
      </c>
      <c r="AR279" s="223" t="e">
        <f t="shared" si="281"/>
        <v>#N/A</v>
      </c>
      <c r="AS279" s="223" t="e">
        <f t="shared" si="281"/>
        <v>#N/A</v>
      </c>
      <c r="AT279" s="223" t="e">
        <f t="shared" si="281"/>
        <v>#N/A</v>
      </c>
      <c r="AU279" s="223" t="e">
        <f t="shared" si="281"/>
        <v>#N/A</v>
      </c>
      <c r="AV279" s="223" t="e">
        <f t="shared" si="281"/>
        <v>#N/A</v>
      </c>
      <c r="AW279" s="223" t="e">
        <f t="shared" si="281"/>
        <v>#N/A</v>
      </c>
      <c r="AX279" s="223" t="e">
        <f t="shared" si="281"/>
        <v>#N/A</v>
      </c>
      <c r="AY279" s="223" t="e">
        <f t="shared" si="281"/>
        <v>#N/A</v>
      </c>
      <c r="AZ279" s="223" t="e">
        <f t="shared" si="281"/>
        <v>#N/A</v>
      </c>
      <c r="BA279" s="223" t="e">
        <f t="shared" si="281"/>
        <v>#N/A</v>
      </c>
      <c r="BB279" s="223" t="e">
        <f t="shared" si="281"/>
        <v>#N/A</v>
      </c>
      <c r="BC279" s="223" t="e">
        <f t="shared" si="281"/>
        <v>#N/A</v>
      </c>
      <c r="BD279" s="223" t="e">
        <f t="shared" si="281"/>
        <v>#N/A</v>
      </c>
      <c r="BE279" s="223" t="e">
        <f t="shared" si="281"/>
        <v>#N/A</v>
      </c>
      <c r="BF279" s="223" t="e">
        <f t="shared" si="281"/>
        <v>#N/A</v>
      </c>
      <c r="BG279" s="223" t="e">
        <f t="shared" si="281"/>
        <v>#N/A</v>
      </c>
      <c r="BH279" s="223" t="e">
        <f t="shared" si="281"/>
        <v>#N/A</v>
      </c>
      <c r="BI279" s="223" t="e">
        <f t="shared" si="281"/>
        <v>#N/A</v>
      </c>
      <c r="BJ279" s="223" t="e">
        <f t="shared" si="281"/>
        <v>#N/A</v>
      </c>
      <c r="BK279" s="223" t="e">
        <f t="shared" si="281"/>
        <v>#N/A</v>
      </c>
      <c r="BL279" s="223" t="e">
        <f t="shared" si="281"/>
        <v>#N/A</v>
      </c>
      <c r="BM279" s="223" t="e">
        <f t="shared" si="281"/>
        <v>#N/A</v>
      </c>
      <c r="BN279" s="223" t="e">
        <f t="shared" si="281"/>
        <v>#N/A</v>
      </c>
      <c r="BO279" s="223" t="e">
        <f t="shared" si="281"/>
        <v>#N/A</v>
      </c>
      <c r="BP279" s="223" t="e">
        <f t="shared" si="281"/>
        <v>#N/A</v>
      </c>
      <c r="BQ279" s="223" t="e">
        <f t="shared" si="281"/>
        <v>#N/A</v>
      </c>
      <c r="BR279" s="223" t="e">
        <f t="shared" si="281"/>
        <v>#N/A</v>
      </c>
      <c r="BS279" s="223" t="e">
        <f t="shared" si="281"/>
        <v>#N/A</v>
      </c>
      <c r="BT279" s="223" t="e">
        <f t="shared" si="281"/>
        <v>#N/A</v>
      </c>
      <c r="BU279" s="223" t="e">
        <f t="shared" si="281"/>
        <v>#N/A</v>
      </c>
      <c r="BV279" s="223" t="e">
        <f t="shared" ref="BV279:CA279" si="282" xml:space="preserve"> IF(BV$275 = 1, BV268, #N/A)</f>
        <v>#N/A</v>
      </c>
      <c r="BW279" s="223" t="e">
        <f t="shared" si="282"/>
        <v>#N/A</v>
      </c>
      <c r="BX279" s="223" t="e">
        <f t="shared" si="282"/>
        <v>#N/A</v>
      </c>
      <c r="BY279" s="223" t="e">
        <f t="shared" si="282"/>
        <v>#N/A</v>
      </c>
      <c r="BZ279" s="223" t="e">
        <f t="shared" si="282"/>
        <v>#N/A</v>
      </c>
      <c r="CA279" s="223" t="e">
        <f t="shared" si="282"/>
        <v>#N/A</v>
      </c>
    </row>
    <row r="280" spans="1:79" s="46" customFormat="1">
      <c r="A280" s="1"/>
      <c r="B280" s="1"/>
      <c r="C280" s="51"/>
      <c r="D280" s="123"/>
      <c r="E280" s="46" t="s">
        <v>174</v>
      </c>
      <c r="G280" s="46" t="s">
        <v>560</v>
      </c>
      <c r="J280" s="223" t="e">
        <f xml:space="preserve"> IF(J$275 = 1, J269, #N/A)</f>
        <v>#N/A</v>
      </c>
      <c r="K280" s="223" t="e">
        <f t="shared" ref="K280:BV280" si="283" xml:space="preserve"> IF(K$275 = 1, K269, #N/A)</f>
        <v>#N/A</v>
      </c>
      <c r="L280" s="223" t="e">
        <f t="shared" si="283"/>
        <v>#N/A</v>
      </c>
      <c r="M280" s="223" t="e">
        <f t="shared" si="283"/>
        <v>#N/A</v>
      </c>
      <c r="N280" s="223" t="e">
        <f t="shared" si="283"/>
        <v>#N/A</v>
      </c>
      <c r="O280" s="223">
        <f t="shared" si="283"/>
        <v>0</v>
      </c>
      <c r="P280" s="223">
        <f t="shared" si="283"/>
        <v>0</v>
      </c>
      <c r="Q280" s="223">
        <f t="shared" si="283"/>
        <v>0</v>
      </c>
      <c r="R280" s="223">
        <f t="shared" si="283"/>
        <v>14.621646875</v>
      </c>
      <c r="S280" s="223">
        <f t="shared" si="283"/>
        <v>12.532840178571428</v>
      </c>
      <c r="T280" s="223">
        <f t="shared" si="283"/>
        <v>10.472647272504894</v>
      </c>
      <c r="U280" s="223">
        <f t="shared" si="283"/>
        <v>8.3552267857142848</v>
      </c>
      <c r="V280" s="223">
        <f t="shared" si="283"/>
        <v>6.266420089285714</v>
      </c>
      <c r="W280" s="223">
        <f t="shared" si="283"/>
        <v>4.1776133928571424</v>
      </c>
      <c r="X280" s="223">
        <f t="shared" si="283"/>
        <v>2.0945294545009787</v>
      </c>
      <c r="Y280" s="223">
        <f t="shared" si="283"/>
        <v>0</v>
      </c>
      <c r="Z280" s="223">
        <f t="shared" si="283"/>
        <v>0</v>
      </c>
      <c r="AA280" s="223">
        <f t="shared" si="283"/>
        <v>0</v>
      </c>
      <c r="AB280" s="223">
        <f t="shared" si="283"/>
        <v>0</v>
      </c>
      <c r="AC280" s="223">
        <f t="shared" si="283"/>
        <v>0</v>
      </c>
      <c r="AD280" s="223">
        <f t="shared" si="283"/>
        <v>0</v>
      </c>
      <c r="AE280" s="223">
        <f t="shared" si="283"/>
        <v>0</v>
      </c>
      <c r="AF280" s="223">
        <f t="shared" si="283"/>
        <v>0</v>
      </c>
      <c r="AG280" s="223">
        <f t="shared" si="283"/>
        <v>0</v>
      </c>
      <c r="AH280" s="223">
        <f t="shared" si="283"/>
        <v>0</v>
      </c>
      <c r="AI280" s="223">
        <f t="shared" si="283"/>
        <v>0</v>
      </c>
      <c r="AJ280" s="223">
        <f t="shared" si="283"/>
        <v>0</v>
      </c>
      <c r="AK280" s="223">
        <f t="shared" si="283"/>
        <v>0</v>
      </c>
      <c r="AL280" s="223" t="e">
        <f t="shared" si="283"/>
        <v>#N/A</v>
      </c>
      <c r="AM280" s="223" t="e">
        <f t="shared" si="283"/>
        <v>#N/A</v>
      </c>
      <c r="AN280" s="223" t="e">
        <f t="shared" si="283"/>
        <v>#N/A</v>
      </c>
      <c r="AO280" s="223" t="e">
        <f t="shared" si="283"/>
        <v>#N/A</v>
      </c>
      <c r="AP280" s="223" t="e">
        <f t="shared" si="283"/>
        <v>#N/A</v>
      </c>
      <c r="AQ280" s="223" t="e">
        <f t="shared" si="283"/>
        <v>#N/A</v>
      </c>
      <c r="AR280" s="223" t="e">
        <f t="shared" si="283"/>
        <v>#N/A</v>
      </c>
      <c r="AS280" s="223" t="e">
        <f t="shared" si="283"/>
        <v>#N/A</v>
      </c>
      <c r="AT280" s="223" t="e">
        <f t="shared" si="283"/>
        <v>#N/A</v>
      </c>
      <c r="AU280" s="223" t="e">
        <f t="shared" si="283"/>
        <v>#N/A</v>
      </c>
      <c r="AV280" s="223" t="e">
        <f t="shared" si="283"/>
        <v>#N/A</v>
      </c>
      <c r="AW280" s="223" t="e">
        <f t="shared" si="283"/>
        <v>#N/A</v>
      </c>
      <c r="AX280" s="223" t="e">
        <f t="shared" si="283"/>
        <v>#N/A</v>
      </c>
      <c r="AY280" s="223" t="e">
        <f t="shared" si="283"/>
        <v>#N/A</v>
      </c>
      <c r="AZ280" s="223" t="e">
        <f t="shared" si="283"/>
        <v>#N/A</v>
      </c>
      <c r="BA280" s="223" t="e">
        <f t="shared" si="283"/>
        <v>#N/A</v>
      </c>
      <c r="BB280" s="223" t="e">
        <f t="shared" si="283"/>
        <v>#N/A</v>
      </c>
      <c r="BC280" s="223" t="e">
        <f t="shared" si="283"/>
        <v>#N/A</v>
      </c>
      <c r="BD280" s="223" t="e">
        <f t="shared" si="283"/>
        <v>#N/A</v>
      </c>
      <c r="BE280" s="223" t="e">
        <f t="shared" si="283"/>
        <v>#N/A</v>
      </c>
      <c r="BF280" s="223" t="e">
        <f t="shared" si="283"/>
        <v>#N/A</v>
      </c>
      <c r="BG280" s="223" t="e">
        <f t="shared" si="283"/>
        <v>#N/A</v>
      </c>
      <c r="BH280" s="223" t="e">
        <f t="shared" si="283"/>
        <v>#N/A</v>
      </c>
      <c r="BI280" s="223" t="e">
        <f t="shared" si="283"/>
        <v>#N/A</v>
      </c>
      <c r="BJ280" s="223" t="e">
        <f t="shared" si="283"/>
        <v>#N/A</v>
      </c>
      <c r="BK280" s="223" t="e">
        <f t="shared" si="283"/>
        <v>#N/A</v>
      </c>
      <c r="BL280" s="223" t="e">
        <f t="shared" si="283"/>
        <v>#N/A</v>
      </c>
      <c r="BM280" s="223" t="e">
        <f t="shared" si="283"/>
        <v>#N/A</v>
      </c>
      <c r="BN280" s="223" t="e">
        <f t="shared" si="283"/>
        <v>#N/A</v>
      </c>
      <c r="BO280" s="223" t="e">
        <f t="shared" si="283"/>
        <v>#N/A</v>
      </c>
      <c r="BP280" s="223" t="e">
        <f t="shared" si="283"/>
        <v>#N/A</v>
      </c>
      <c r="BQ280" s="223" t="e">
        <f t="shared" si="283"/>
        <v>#N/A</v>
      </c>
      <c r="BR280" s="223" t="e">
        <f t="shared" si="283"/>
        <v>#N/A</v>
      </c>
      <c r="BS280" s="223" t="e">
        <f t="shared" si="283"/>
        <v>#N/A</v>
      </c>
      <c r="BT280" s="223" t="e">
        <f t="shared" si="283"/>
        <v>#N/A</v>
      </c>
      <c r="BU280" s="223" t="e">
        <f t="shared" si="283"/>
        <v>#N/A</v>
      </c>
      <c r="BV280" s="223" t="e">
        <f t="shared" si="283"/>
        <v>#N/A</v>
      </c>
      <c r="BW280" s="223" t="e">
        <f t="shared" ref="BW280:CA281" si="284" xml:space="preserve"> IF(BW$275 = 1, BW269, #N/A)</f>
        <v>#N/A</v>
      </c>
      <c r="BX280" s="223" t="e">
        <f t="shared" si="284"/>
        <v>#N/A</v>
      </c>
      <c r="BY280" s="223" t="e">
        <f t="shared" si="284"/>
        <v>#N/A</v>
      </c>
      <c r="BZ280" s="223" t="e">
        <f t="shared" si="284"/>
        <v>#N/A</v>
      </c>
      <c r="CA280" s="223" t="e">
        <f t="shared" si="284"/>
        <v>#N/A</v>
      </c>
    </row>
    <row r="281" spans="1:79" s="46" customFormat="1">
      <c r="A281" s="1"/>
      <c r="B281" s="1"/>
      <c r="C281" s="51"/>
      <c r="D281" s="123"/>
      <c r="E281" s="46" t="s">
        <v>212</v>
      </c>
      <c r="G281" s="46" t="s">
        <v>560</v>
      </c>
      <c r="J281" s="223" t="e">
        <f xml:space="preserve"> IF(J$275 = 1, J270, #N/A)</f>
        <v>#N/A</v>
      </c>
      <c r="K281" s="223" t="e">
        <f t="shared" ref="K281:BV281" si="285" xml:space="preserve"> IF(K$275 = 1, K270, #N/A)</f>
        <v>#N/A</v>
      </c>
      <c r="L281" s="223" t="e">
        <f t="shared" si="285"/>
        <v>#N/A</v>
      </c>
      <c r="M281" s="223" t="e">
        <f t="shared" si="285"/>
        <v>#N/A</v>
      </c>
      <c r="N281" s="223" t="e">
        <f t="shared" si="285"/>
        <v>#N/A</v>
      </c>
      <c r="O281" s="223">
        <f t="shared" si="285"/>
        <v>0</v>
      </c>
      <c r="P281" s="223">
        <f t="shared" si="285"/>
        <v>0</v>
      </c>
      <c r="Q281" s="223">
        <f t="shared" si="285"/>
        <v>0</v>
      </c>
      <c r="R281" s="223">
        <f t="shared" si="285"/>
        <v>40.956994047619048</v>
      </c>
      <c r="S281" s="223">
        <f t="shared" si="285"/>
        <v>40.956994047619048</v>
      </c>
      <c r="T281" s="223">
        <f t="shared" si="285"/>
        <v>40.956994047619048</v>
      </c>
      <c r="U281" s="223">
        <f t="shared" si="285"/>
        <v>40.956994047619048</v>
      </c>
      <c r="V281" s="223">
        <f t="shared" si="285"/>
        <v>40.956994047619048</v>
      </c>
      <c r="W281" s="223">
        <f t="shared" si="285"/>
        <v>40.956994047619048</v>
      </c>
      <c r="X281" s="223">
        <f t="shared" si="285"/>
        <v>40.956994047619048</v>
      </c>
      <c r="Y281" s="223">
        <f t="shared" si="285"/>
        <v>0</v>
      </c>
      <c r="Z281" s="223">
        <f t="shared" si="285"/>
        <v>0</v>
      </c>
      <c r="AA281" s="223">
        <f t="shared" si="285"/>
        <v>0</v>
      </c>
      <c r="AB281" s="223">
        <f t="shared" si="285"/>
        <v>0</v>
      </c>
      <c r="AC281" s="223">
        <f t="shared" si="285"/>
        <v>0</v>
      </c>
      <c r="AD281" s="223">
        <f t="shared" si="285"/>
        <v>0</v>
      </c>
      <c r="AE281" s="223">
        <f t="shared" si="285"/>
        <v>0</v>
      </c>
      <c r="AF281" s="223">
        <f t="shared" si="285"/>
        <v>0</v>
      </c>
      <c r="AG281" s="223">
        <f t="shared" si="285"/>
        <v>0</v>
      </c>
      <c r="AH281" s="223">
        <f t="shared" si="285"/>
        <v>0</v>
      </c>
      <c r="AI281" s="223">
        <f t="shared" si="285"/>
        <v>0</v>
      </c>
      <c r="AJ281" s="223">
        <f t="shared" si="285"/>
        <v>0</v>
      </c>
      <c r="AK281" s="223">
        <f t="shared" si="285"/>
        <v>0</v>
      </c>
      <c r="AL281" s="223" t="e">
        <f t="shared" si="285"/>
        <v>#N/A</v>
      </c>
      <c r="AM281" s="223" t="e">
        <f t="shared" si="285"/>
        <v>#N/A</v>
      </c>
      <c r="AN281" s="223" t="e">
        <f t="shared" si="285"/>
        <v>#N/A</v>
      </c>
      <c r="AO281" s="223" t="e">
        <f t="shared" si="285"/>
        <v>#N/A</v>
      </c>
      <c r="AP281" s="223" t="e">
        <f t="shared" si="285"/>
        <v>#N/A</v>
      </c>
      <c r="AQ281" s="223" t="e">
        <f t="shared" si="285"/>
        <v>#N/A</v>
      </c>
      <c r="AR281" s="223" t="e">
        <f t="shared" si="285"/>
        <v>#N/A</v>
      </c>
      <c r="AS281" s="223" t="e">
        <f t="shared" si="285"/>
        <v>#N/A</v>
      </c>
      <c r="AT281" s="223" t="e">
        <f t="shared" si="285"/>
        <v>#N/A</v>
      </c>
      <c r="AU281" s="223" t="e">
        <f t="shared" si="285"/>
        <v>#N/A</v>
      </c>
      <c r="AV281" s="223" t="e">
        <f t="shared" si="285"/>
        <v>#N/A</v>
      </c>
      <c r="AW281" s="223" t="e">
        <f t="shared" si="285"/>
        <v>#N/A</v>
      </c>
      <c r="AX281" s="223" t="e">
        <f t="shared" si="285"/>
        <v>#N/A</v>
      </c>
      <c r="AY281" s="223" t="e">
        <f t="shared" si="285"/>
        <v>#N/A</v>
      </c>
      <c r="AZ281" s="223" t="e">
        <f t="shared" si="285"/>
        <v>#N/A</v>
      </c>
      <c r="BA281" s="223" t="e">
        <f t="shared" si="285"/>
        <v>#N/A</v>
      </c>
      <c r="BB281" s="223" t="e">
        <f t="shared" si="285"/>
        <v>#N/A</v>
      </c>
      <c r="BC281" s="223" t="e">
        <f t="shared" si="285"/>
        <v>#N/A</v>
      </c>
      <c r="BD281" s="223" t="e">
        <f t="shared" si="285"/>
        <v>#N/A</v>
      </c>
      <c r="BE281" s="223" t="e">
        <f t="shared" si="285"/>
        <v>#N/A</v>
      </c>
      <c r="BF281" s="223" t="e">
        <f t="shared" si="285"/>
        <v>#N/A</v>
      </c>
      <c r="BG281" s="223" t="e">
        <f t="shared" si="285"/>
        <v>#N/A</v>
      </c>
      <c r="BH281" s="223" t="e">
        <f t="shared" si="285"/>
        <v>#N/A</v>
      </c>
      <c r="BI281" s="223" t="e">
        <f t="shared" si="285"/>
        <v>#N/A</v>
      </c>
      <c r="BJ281" s="223" t="e">
        <f t="shared" si="285"/>
        <v>#N/A</v>
      </c>
      <c r="BK281" s="223" t="e">
        <f t="shared" si="285"/>
        <v>#N/A</v>
      </c>
      <c r="BL281" s="223" t="e">
        <f t="shared" si="285"/>
        <v>#N/A</v>
      </c>
      <c r="BM281" s="223" t="e">
        <f t="shared" si="285"/>
        <v>#N/A</v>
      </c>
      <c r="BN281" s="223" t="e">
        <f t="shared" si="285"/>
        <v>#N/A</v>
      </c>
      <c r="BO281" s="223" t="e">
        <f t="shared" si="285"/>
        <v>#N/A</v>
      </c>
      <c r="BP281" s="223" t="e">
        <f t="shared" si="285"/>
        <v>#N/A</v>
      </c>
      <c r="BQ281" s="223" t="e">
        <f t="shared" si="285"/>
        <v>#N/A</v>
      </c>
      <c r="BR281" s="223" t="e">
        <f t="shared" si="285"/>
        <v>#N/A</v>
      </c>
      <c r="BS281" s="223" t="e">
        <f t="shared" si="285"/>
        <v>#N/A</v>
      </c>
      <c r="BT281" s="223" t="e">
        <f t="shared" si="285"/>
        <v>#N/A</v>
      </c>
      <c r="BU281" s="223" t="e">
        <f t="shared" si="285"/>
        <v>#N/A</v>
      </c>
      <c r="BV281" s="223" t="e">
        <f t="shared" si="285"/>
        <v>#N/A</v>
      </c>
      <c r="BW281" s="223" t="e">
        <f t="shared" si="284"/>
        <v>#N/A</v>
      </c>
      <c r="BX281" s="223" t="e">
        <f t="shared" si="284"/>
        <v>#N/A</v>
      </c>
      <c r="BY281" s="223" t="e">
        <f t="shared" si="284"/>
        <v>#N/A</v>
      </c>
      <c r="BZ281" s="223" t="e">
        <f t="shared" si="284"/>
        <v>#N/A</v>
      </c>
      <c r="CA281" s="223" t="e">
        <f t="shared" si="284"/>
        <v>#N/A</v>
      </c>
    </row>
    <row r="282" spans="1:79">
      <c r="E282" s="4" t="s">
        <v>241</v>
      </c>
      <c r="G282" s="4" t="s">
        <v>560</v>
      </c>
      <c r="J282" s="223" t="e">
        <f xml:space="preserve"> IF(J$275 = 1, J271, #N/A)</f>
        <v>#N/A</v>
      </c>
      <c r="K282" s="223" t="e">
        <f t="shared" ref="K282:AP282" si="286" xml:space="preserve"> IF(K$275 = 1, K271, #N/A)</f>
        <v>#N/A</v>
      </c>
      <c r="L282" s="223" t="e">
        <f t="shared" si="286"/>
        <v>#N/A</v>
      </c>
      <c r="M282" s="223" t="e">
        <f t="shared" si="286"/>
        <v>#N/A</v>
      </c>
      <c r="N282" s="223" t="e">
        <f t="shared" si="286"/>
        <v>#N/A</v>
      </c>
      <c r="O282" s="223">
        <f t="shared" si="286"/>
        <v>0</v>
      </c>
      <c r="P282" s="223">
        <f t="shared" si="286"/>
        <v>0</v>
      </c>
      <c r="Q282" s="223">
        <f t="shared" si="286"/>
        <v>0</v>
      </c>
      <c r="R282" s="223">
        <f t="shared" si="286"/>
        <v>0</v>
      </c>
      <c r="S282" s="223">
        <f t="shared" si="286"/>
        <v>0</v>
      </c>
      <c r="T282" s="223">
        <f t="shared" si="286"/>
        <v>0</v>
      </c>
      <c r="U282" s="223">
        <f t="shared" si="286"/>
        <v>0</v>
      </c>
      <c r="V282" s="223">
        <f t="shared" si="286"/>
        <v>0</v>
      </c>
      <c r="W282" s="223">
        <f t="shared" si="286"/>
        <v>0</v>
      </c>
      <c r="X282" s="223">
        <f t="shared" si="286"/>
        <v>0</v>
      </c>
      <c r="Y282" s="223">
        <f t="shared" si="286"/>
        <v>0</v>
      </c>
      <c r="Z282" s="223">
        <f t="shared" si="286"/>
        <v>0</v>
      </c>
      <c r="AA282" s="223">
        <f t="shared" si="286"/>
        <v>0</v>
      </c>
      <c r="AB282" s="223">
        <f t="shared" si="286"/>
        <v>0</v>
      </c>
      <c r="AC282" s="223">
        <f t="shared" si="286"/>
        <v>0</v>
      </c>
      <c r="AD282" s="223">
        <f t="shared" si="286"/>
        <v>0</v>
      </c>
      <c r="AE282" s="223">
        <f t="shared" si="286"/>
        <v>0</v>
      </c>
      <c r="AF282" s="223">
        <f t="shared" si="286"/>
        <v>0</v>
      </c>
      <c r="AG282" s="223">
        <f t="shared" si="286"/>
        <v>0</v>
      </c>
      <c r="AH282" s="223">
        <f t="shared" si="286"/>
        <v>0</v>
      </c>
      <c r="AI282" s="223">
        <f t="shared" si="286"/>
        <v>0</v>
      </c>
      <c r="AJ282" s="223">
        <f t="shared" si="286"/>
        <v>0</v>
      </c>
      <c r="AK282" s="223">
        <f t="shared" si="286"/>
        <v>234.57187499999998</v>
      </c>
      <c r="AL282" s="223" t="e">
        <f t="shared" si="286"/>
        <v>#N/A</v>
      </c>
      <c r="AM282" s="223" t="e">
        <f t="shared" si="286"/>
        <v>#N/A</v>
      </c>
      <c r="AN282" s="223" t="e">
        <f t="shared" si="286"/>
        <v>#N/A</v>
      </c>
      <c r="AO282" s="223" t="e">
        <f t="shared" si="286"/>
        <v>#N/A</v>
      </c>
      <c r="AP282" s="223" t="e">
        <f t="shared" si="286"/>
        <v>#N/A</v>
      </c>
      <c r="AQ282" s="223" t="e">
        <f t="shared" ref="AQ282:CA282" si="287" xml:space="preserve"> IF(AQ$275 = 1, AQ271, #N/A)</f>
        <v>#N/A</v>
      </c>
      <c r="AR282" s="223" t="e">
        <f t="shared" si="287"/>
        <v>#N/A</v>
      </c>
      <c r="AS282" s="223" t="e">
        <f t="shared" si="287"/>
        <v>#N/A</v>
      </c>
      <c r="AT282" s="223" t="e">
        <f t="shared" si="287"/>
        <v>#N/A</v>
      </c>
      <c r="AU282" s="223" t="e">
        <f t="shared" si="287"/>
        <v>#N/A</v>
      </c>
      <c r="AV282" s="223" t="e">
        <f t="shared" si="287"/>
        <v>#N/A</v>
      </c>
      <c r="AW282" s="223" t="e">
        <f t="shared" si="287"/>
        <v>#N/A</v>
      </c>
      <c r="AX282" s="223" t="e">
        <f t="shared" si="287"/>
        <v>#N/A</v>
      </c>
      <c r="AY282" s="223" t="e">
        <f t="shared" si="287"/>
        <v>#N/A</v>
      </c>
      <c r="AZ282" s="223" t="e">
        <f t="shared" si="287"/>
        <v>#N/A</v>
      </c>
      <c r="BA282" s="223" t="e">
        <f t="shared" si="287"/>
        <v>#N/A</v>
      </c>
      <c r="BB282" s="223" t="e">
        <f t="shared" si="287"/>
        <v>#N/A</v>
      </c>
      <c r="BC282" s="223" t="e">
        <f t="shared" si="287"/>
        <v>#N/A</v>
      </c>
      <c r="BD282" s="223" t="e">
        <f t="shared" si="287"/>
        <v>#N/A</v>
      </c>
      <c r="BE282" s="223" t="e">
        <f t="shared" si="287"/>
        <v>#N/A</v>
      </c>
      <c r="BF282" s="223" t="e">
        <f t="shared" si="287"/>
        <v>#N/A</v>
      </c>
      <c r="BG282" s="223" t="e">
        <f t="shared" si="287"/>
        <v>#N/A</v>
      </c>
      <c r="BH282" s="223" t="e">
        <f t="shared" si="287"/>
        <v>#N/A</v>
      </c>
      <c r="BI282" s="223" t="e">
        <f t="shared" si="287"/>
        <v>#N/A</v>
      </c>
      <c r="BJ282" s="223" t="e">
        <f t="shared" si="287"/>
        <v>#N/A</v>
      </c>
      <c r="BK282" s="223" t="e">
        <f t="shared" si="287"/>
        <v>#N/A</v>
      </c>
      <c r="BL282" s="223" t="e">
        <f t="shared" si="287"/>
        <v>#N/A</v>
      </c>
      <c r="BM282" s="223" t="e">
        <f t="shared" si="287"/>
        <v>#N/A</v>
      </c>
      <c r="BN282" s="223" t="e">
        <f t="shared" si="287"/>
        <v>#N/A</v>
      </c>
      <c r="BO282" s="223" t="e">
        <f t="shared" si="287"/>
        <v>#N/A</v>
      </c>
      <c r="BP282" s="223" t="e">
        <f t="shared" si="287"/>
        <v>#N/A</v>
      </c>
      <c r="BQ282" s="223" t="e">
        <f t="shared" si="287"/>
        <v>#N/A</v>
      </c>
      <c r="BR282" s="223" t="e">
        <f t="shared" si="287"/>
        <v>#N/A</v>
      </c>
      <c r="BS282" s="223" t="e">
        <f t="shared" si="287"/>
        <v>#N/A</v>
      </c>
      <c r="BT282" s="223" t="e">
        <f t="shared" si="287"/>
        <v>#N/A</v>
      </c>
      <c r="BU282" s="223" t="e">
        <f t="shared" si="287"/>
        <v>#N/A</v>
      </c>
      <c r="BV282" s="223" t="e">
        <f t="shared" si="287"/>
        <v>#N/A</v>
      </c>
      <c r="BW282" s="223" t="e">
        <f t="shared" si="287"/>
        <v>#N/A</v>
      </c>
      <c r="BX282" s="223" t="e">
        <f t="shared" si="287"/>
        <v>#N/A</v>
      </c>
      <c r="BY282" s="223" t="e">
        <f t="shared" si="287"/>
        <v>#N/A</v>
      </c>
      <c r="BZ282" s="223" t="e">
        <f t="shared" si="287"/>
        <v>#N/A</v>
      </c>
      <c r="CA282" s="223" t="e">
        <f t="shared" si="287"/>
        <v>#N/A</v>
      </c>
    </row>
    <row r="283" spans="1:79">
      <c r="E283" s="4" t="s">
        <v>287</v>
      </c>
      <c r="G283" s="4" t="s">
        <v>560</v>
      </c>
      <c r="J283" s="223" t="e">
        <f xml:space="preserve"> IF(J$275 = 1, J272, #N/A)</f>
        <v>#N/A</v>
      </c>
      <c r="K283" s="223" t="e">
        <f t="shared" ref="K283:AP283" si="288" xml:space="preserve"> IF(K$275 = 1, K272, #N/A)</f>
        <v>#N/A</v>
      </c>
      <c r="L283" s="223" t="e">
        <f t="shared" si="288"/>
        <v>#N/A</v>
      </c>
      <c r="M283" s="223" t="e">
        <f t="shared" si="288"/>
        <v>#N/A</v>
      </c>
      <c r="N283" s="223" t="e">
        <f t="shared" si="288"/>
        <v>#N/A</v>
      </c>
      <c r="O283" s="223">
        <f t="shared" si="288"/>
        <v>0</v>
      </c>
      <c r="P283" s="223">
        <f t="shared" si="288"/>
        <v>0</v>
      </c>
      <c r="Q283" s="223">
        <f t="shared" si="288"/>
        <v>0</v>
      </c>
      <c r="R283" s="223">
        <f t="shared" si="288"/>
        <v>0</v>
      </c>
      <c r="S283" s="223">
        <f t="shared" si="288"/>
        <v>0</v>
      </c>
      <c r="T283" s="223">
        <f t="shared" si="288"/>
        <v>0</v>
      </c>
      <c r="U283" s="223">
        <f t="shared" si="288"/>
        <v>0</v>
      </c>
      <c r="V283" s="223">
        <f t="shared" si="288"/>
        <v>0</v>
      </c>
      <c r="W283" s="223">
        <f t="shared" si="288"/>
        <v>0</v>
      </c>
      <c r="X283" s="223">
        <f t="shared" si="288"/>
        <v>0</v>
      </c>
      <c r="Y283" s="223">
        <f t="shared" si="288"/>
        <v>0</v>
      </c>
      <c r="Z283" s="223">
        <f t="shared" si="288"/>
        <v>0</v>
      </c>
      <c r="AA283" s="223">
        <f t="shared" si="288"/>
        <v>0</v>
      </c>
      <c r="AB283" s="223">
        <f t="shared" si="288"/>
        <v>0</v>
      </c>
      <c r="AC283" s="223">
        <f t="shared" si="288"/>
        <v>0</v>
      </c>
      <c r="AD283" s="223">
        <f t="shared" si="288"/>
        <v>0</v>
      </c>
      <c r="AE283" s="223">
        <f t="shared" si="288"/>
        <v>0</v>
      </c>
      <c r="AF283" s="223">
        <f t="shared" si="288"/>
        <v>0</v>
      </c>
      <c r="AG283" s="223">
        <f t="shared" si="288"/>
        <v>0</v>
      </c>
      <c r="AH283" s="223">
        <f t="shared" si="288"/>
        <v>0</v>
      </c>
      <c r="AI283" s="223">
        <f t="shared" si="288"/>
        <v>0</v>
      </c>
      <c r="AJ283" s="223">
        <f t="shared" si="288"/>
        <v>0</v>
      </c>
      <c r="AK283" s="223">
        <f t="shared" si="288"/>
        <v>0</v>
      </c>
      <c r="AL283" s="223" t="e">
        <f t="shared" si="288"/>
        <v>#N/A</v>
      </c>
      <c r="AM283" s="223" t="e">
        <f t="shared" si="288"/>
        <v>#N/A</v>
      </c>
      <c r="AN283" s="223" t="e">
        <f t="shared" si="288"/>
        <v>#N/A</v>
      </c>
      <c r="AO283" s="223" t="e">
        <f t="shared" si="288"/>
        <v>#N/A</v>
      </c>
      <c r="AP283" s="223" t="e">
        <f t="shared" si="288"/>
        <v>#N/A</v>
      </c>
      <c r="AQ283" s="223" t="e">
        <f t="shared" ref="AQ283:CA283" si="289" xml:space="preserve"> IF(AQ$275 = 1, AQ272, #N/A)</f>
        <v>#N/A</v>
      </c>
      <c r="AR283" s="223" t="e">
        <f t="shared" si="289"/>
        <v>#N/A</v>
      </c>
      <c r="AS283" s="223" t="e">
        <f t="shared" si="289"/>
        <v>#N/A</v>
      </c>
      <c r="AT283" s="223" t="e">
        <f t="shared" si="289"/>
        <v>#N/A</v>
      </c>
      <c r="AU283" s="223" t="e">
        <f t="shared" si="289"/>
        <v>#N/A</v>
      </c>
      <c r="AV283" s="223" t="e">
        <f t="shared" si="289"/>
        <v>#N/A</v>
      </c>
      <c r="AW283" s="223" t="e">
        <f t="shared" si="289"/>
        <v>#N/A</v>
      </c>
      <c r="AX283" s="223" t="e">
        <f t="shared" si="289"/>
        <v>#N/A</v>
      </c>
      <c r="AY283" s="223" t="e">
        <f t="shared" si="289"/>
        <v>#N/A</v>
      </c>
      <c r="AZ283" s="223" t="e">
        <f t="shared" si="289"/>
        <v>#N/A</v>
      </c>
      <c r="BA283" s="223" t="e">
        <f t="shared" si="289"/>
        <v>#N/A</v>
      </c>
      <c r="BB283" s="223" t="e">
        <f t="shared" si="289"/>
        <v>#N/A</v>
      </c>
      <c r="BC283" s="223" t="e">
        <f t="shared" si="289"/>
        <v>#N/A</v>
      </c>
      <c r="BD283" s="223" t="e">
        <f t="shared" si="289"/>
        <v>#N/A</v>
      </c>
      <c r="BE283" s="223" t="e">
        <f t="shared" si="289"/>
        <v>#N/A</v>
      </c>
      <c r="BF283" s="223" t="e">
        <f t="shared" si="289"/>
        <v>#N/A</v>
      </c>
      <c r="BG283" s="223" t="e">
        <f t="shared" si="289"/>
        <v>#N/A</v>
      </c>
      <c r="BH283" s="223" t="e">
        <f t="shared" si="289"/>
        <v>#N/A</v>
      </c>
      <c r="BI283" s="223" t="e">
        <f t="shared" si="289"/>
        <v>#N/A</v>
      </c>
      <c r="BJ283" s="223" t="e">
        <f t="shared" si="289"/>
        <v>#N/A</v>
      </c>
      <c r="BK283" s="223" t="e">
        <f t="shared" si="289"/>
        <v>#N/A</v>
      </c>
      <c r="BL283" s="223" t="e">
        <f t="shared" si="289"/>
        <v>#N/A</v>
      </c>
      <c r="BM283" s="223" t="e">
        <f t="shared" si="289"/>
        <v>#N/A</v>
      </c>
      <c r="BN283" s="223" t="e">
        <f t="shared" si="289"/>
        <v>#N/A</v>
      </c>
      <c r="BO283" s="223" t="e">
        <f t="shared" si="289"/>
        <v>#N/A</v>
      </c>
      <c r="BP283" s="223" t="e">
        <f t="shared" si="289"/>
        <v>#N/A</v>
      </c>
      <c r="BQ283" s="223" t="e">
        <f t="shared" si="289"/>
        <v>#N/A</v>
      </c>
      <c r="BR283" s="223" t="e">
        <f t="shared" si="289"/>
        <v>#N/A</v>
      </c>
      <c r="BS283" s="223" t="e">
        <f t="shared" si="289"/>
        <v>#N/A</v>
      </c>
      <c r="BT283" s="223" t="e">
        <f t="shared" si="289"/>
        <v>#N/A</v>
      </c>
      <c r="BU283" s="223" t="e">
        <f t="shared" si="289"/>
        <v>#N/A</v>
      </c>
      <c r="BV283" s="223" t="e">
        <f t="shared" si="289"/>
        <v>#N/A</v>
      </c>
      <c r="BW283" s="223" t="e">
        <f t="shared" si="289"/>
        <v>#N/A</v>
      </c>
      <c r="BX283" s="223" t="e">
        <f t="shared" si="289"/>
        <v>#N/A</v>
      </c>
      <c r="BY283" s="223" t="e">
        <f t="shared" si="289"/>
        <v>#N/A</v>
      </c>
      <c r="BZ283" s="223" t="e">
        <f t="shared" si="289"/>
        <v>#N/A</v>
      </c>
      <c r="CA283" s="223" t="e">
        <f t="shared" si="289"/>
        <v>#N/A</v>
      </c>
    </row>
    <row r="284" spans="1:79">
      <c r="E284" s="4" t="s">
        <v>271</v>
      </c>
      <c r="G284" s="4" t="s">
        <v>560</v>
      </c>
      <c r="J284" s="223" t="e">
        <f t="shared" ref="J284:AO284" si="290" xml:space="preserve"> IF(J$275 = 1, J273, #N/A)</f>
        <v>#N/A</v>
      </c>
      <c r="K284" s="223" t="e">
        <f t="shared" si="290"/>
        <v>#N/A</v>
      </c>
      <c r="L284" s="223" t="e">
        <f t="shared" si="290"/>
        <v>#N/A</v>
      </c>
      <c r="M284" s="223" t="e">
        <f t="shared" si="290"/>
        <v>#N/A</v>
      </c>
      <c r="N284" s="223" t="e">
        <f t="shared" si="290"/>
        <v>#N/A</v>
      </c>
      <c r="O284" s="223">
        <f t="shared" si="290"/>
        <v>0</v>
      </c>
      <c r="P284" s="223">
        <f t="shared" si="290"/>
        <v>0</v>
      </c>
      <c r="Q284" s="223">
        <f t="shared" si="290"/>
        <v>0</v>
      </c>
      <c r="R284" s="223">
        <f t="shared" si="290"/>
        <v>91.643234517458737</v>
      </c>
      <c r="S284" s="223">
        <f t="shared" si="290"/>
        <v>92.344753358232509</v>
      </c>
      <c r="T284" s="223">
        <f t="shared" si="290"/>
        <v>93.532106430161434</v>
      </c>
      <c r="U284" s="223">
        <f t="shared" si="290"/>
        <v>94.035011268946818</v>
      </c>
      <c r="V284" s="223">
        <f t="shared" si="290"/>
        <v>95.004932461803961</v>
      </c>
      <c r="W284" s="223">
        <f t="shared" si="290"/>
        <v>96.047054877786096</v>
      </c>
      <c r="X284" s="223">
        <f t="shared" si="290"/>
        <v>97.559492903557128</v>
      </c>
      <c r="Y284" s="223">
        <f t="shared" si="290"/>
        <v>139.27673894972568</v>
      </c>
      <c r="Z284" s="223">
        <f t="shared" si="290"/>
        <v>138.80302672480258</v>
      </c>
      <c r="AA284" s="223">
        <f t="shared" si="290"/>
        <v>138.37668572237175</v>
      </c>
      <c r="AB284" s="223">
        <f t="shared" si="290"/>
        <v>138.40294876319905</v>
      </c>
      <c r="AC284" s="223">
        <f t="shared" si="290"/>
        <v>111.5841009415484</v>
      </c>
      <c r="AD284" s="223">
        <f t="shared" si="290"/>
        <v>111.27329835077634</v>
      </c>
      <c r="AE284" s="223">
        <f t="shared" si="290"/>
        <v>110.99357601908149</v>
      </c>
      <c r="AF284" s="223">
        <f t="shared" si="290"/>
        <v>111.15179586357112</v>
      </c>
      <c r="AG284" s="223">
        <f t="shared" si="290"/>
        <v>110.51525083188329</v>
      </c>
      <c r="AH284" s="223">
        <f t="shared" si="290"/>
        <v>110.31133325207773</v>
      </c>
      <c r="AI284" s="223">
        <f t="shared" si="290"/>
        <v>110.12780743025274</v>
      </c>
      <c r="AJ284" s="223">
        <f t="shared" si="290"/>
        <v>110.37260413362525</v>
      </c>
      <c r="AK284" s="223">
        <f t="shared" si="290"/>
        <v>121.85510744486976</v>
      </c>
      <c r="AL284" s="223" t="e">
        <f t="shared" si="290"/>
        <v>#N/A</v>
      </c>
      <c r="AM284" s="223" t="e">
        <f t="shared" si="290"/>
        <v>#N/A</v>
      </c>
      <c r="AN284" s="223" t="e">
        <f t="shared" si="290"/>
        <v>#N/A</v>
      </c>
      <c r="AO284" s="223" t="e">
        <f t="shared" si="290"/>
        <v>#N/A</v>
      </c>
      <c r="AP284" s="223" t="e">
        <f t="shared" ref="AP284:BU284" si="291" xml:space="preserve"> IF(AP$275 = 1, AP273, #N/A)</f>
        <v>#N/A</v>
      </c>
      <c r="AQ284" s="223" t="e">
        <f t="shared" si="291"/>
        <v>#N/A</v>
      </c>
      <c r="AR284" s="223" t="e">
        <f t="shared" si="291"/>
        <v>#N/A</v>
      </c>
      <c r="AS284" s="223" t="e">
        <f t="shared" si="291"/>
        <v>#N/A</v>
      </c>
      <c r="AT284" s="223" t="e">
        <f t="shared" si="291"/>
        <v>#N/A</v>
      </c>
      <c r="AU284" s="223" t="e">
        <f t="shared" si="291"/>
        <v>#N/A</v>
      </c>
      <c r="AV284" s="223" t="e">
        <f t="shared" si="291"/>
        <v>#N/A</v>
      </c>
      <c r="AW284" s="223" t="e">
        <f t="shared" si="291"/>
        <v>#N/A</v>
      </c>
      <c r="AX284" s="223" t="e">
        <f t="shared" si="291"/>
        <v>#N/A</v>
      </c>
      <c r="AY284" s="223" t="e">
        <f t="shared" si="291"/>
        <v>#N/A</v>
      </c>
      <c r="AZ284" s="223" t="e">
        <f t="shared" si="291"/>
        <v>#N/A</v>
      </c>
      <c r="BA284" s="223" t="e">
        <f t="shared" si="291"/>
        <v>#N/A</v>
      </c>
      <c r="BB284" s="223" t="e">
        <f t="shared" si="291"/>
        <v>#N/A</v>
      </c>
      <c r="BC284" s="223" t="e">
        <f t="shared" si="291"/>
        <v>#N/A</v>
      </c>
      <c r="BD284" s="223" t="e">
        <f t="shared" si="291"/>
        <v>#N/A</v>
      </c>
      <c r="BE284" s="223" t="e">
        <f t="shared" si="291"/>
        <v>#N/A</v>
      </c>
      <c r="BF284" s="223" t="e">
        <f t="shared" si="291"/>
        <v>#N/A</v>
      </c>
      <c r="BG284" s="223" t="e">
        <f t="shared" si="291"/>
        <v>#N/A</v>
      </c>
      <c r="BH284" s="223" t="e">
        <f t="shared" si="291"/>
        <v>#N/A</v>
      </c>
      <c r="BI284" s="223" t="e">
        <f t="shared" si="291"/>
        <v>#N/A</v>
      </c>
      <c r="BJ284" s="223" t="e">
        <f t="shared" si="291"/>
        <v>#N/A</v>
      </c>
      <c r="BK284" s="223" t="e">
        <f t="shared" si="291"/>
        <v>#N/A</v>
      </c>
      <c r="BL284" s="223" t="e">
        <f t="shared" si="291"/>
        <v>#N/A</v>
      </c>
      <c r="BM284" s="223" t="e">
        <f t="shared" si="291"/>
        <v>#N/A</v>
      </c>
      <c r="BN284" s="223" t="e">
        <f t="shared" si="291"/>
        <v>#N/A</v>
      </c>
      <c r="BO284" s="223" t="e">
        <f t="shared" si="291"/>
        <v>#N/A</v>
      </c>
      <c r="BP284" s="223" t="e">
        <f t="shared" si="291"/>
        <v>#N/A</v>
      </c>
      <c r="BQ284" s="223" t="e">
        <f t="shared" si="291"/>
        <v>#N/A</v>
      </c>
      <c r="BR284" s="223" t="e">
        <f t="shared" si="291"/>
        <v>#N/A</v>
      </c>
      <c r="BS284" s="223" t="e">
        <f t="shared" si="291"/>
        <v>#N/A</v>
      </c>
      <c r="BT284" s="223" t="e">
        <f t="shared" si="291"/>
        <v>#N/A</v>
      </c>
      <c r="BU284" s="223" t="e">
        <f t="shared" si="291"/>
        <v>#N/A</v>
      </c>
      <c r="BV284" s="223" t="e">
        <f t="shared" ref="BV284:CA284" si="292" xml:space="preserve"> IF(BV$275 = 1, BV273, #N/A)</f>
        <v>#N/A</v>
      </c>
      <c r="BW284" s="223" t="e">
        <f t="shared" si="292"/>
        <v>#N/A</v>
      </c>
      <c r="BX284" s="223" t="e">
        <f t="shared" si="292"/>
        <v>#N/A</v>
      </c>
      <c r="BY284" s="223" t="e">
        <f t="shared" si="292"/>
        <v>#N/A</v>
      </c>
      <c r="BZ284" s="223" t="e">
        <f t="shared" si="292"/>
        <v>#N/A</v>
      </c>
      <c r="CA284" s="223" t="e">
        <f t="shared" si="292"/>
        <v>#N/A</v>
      </c>
    </row>
    <row r="286" spans="1:79">
      <c r="B286" s="1" t="s">
        <v>267</v>
      </c>
    </row>
    <row r="287" spans="1:79">
      <c r="E287" s="231" t="str">
        <f xml:space="preserve"> FinStat!E$39</f>
        <v>Post-tax, pre-financing cash flows</v>
      </c>
      <c r="F287" s="231">
        <f xml:space="preserve"> FinStat!F$39</f>
        <v>0</v>
      </c>
      <c r="G287" s="231" t="str">
        <f xml:space="preserve"> FinStat!G$39</f>
        <v>£ MM</v>
      </c>
      <c r="H287" s="231">
        <f xml:space="preserve"> FinStat!H$39</f>
        <v>2281.7317842941661</v>
      </c>
      <c r="I287" s="231">
        <f xml:space="preserve"> FinStat!I$39</f>
        <v>0</v>
      </c>
      <c r="J287" s="231">
        <f xml:space="preserve"> FinStat!J$39</f>
        <v>0</v>
      </c>
      <c r="K287" s="231">
        <f xml:space="preserve"> FinStat!K$39</f>
        <v>0</v>
      </c>
      <c r="L287" s="231">
        <f xml:space="preserve"> FinStat!L$39</f>
        <v>0</v>
      </c>
      <c r="M287" s="231">
        <f xml:space="preserve"> FinStat!M$39</f>
        <v>0</v>
      </c>
      <c r="N287" s="231">
        <f xml:space="preserve"> FinStat!N$39</f>
        <v>0</v>
      </c>
      <c r="O287" s="231">
        <f xml:space="preserve"> FinStat!O$39</f>
        <v>-173.51598719186759</v>
      </c>
      <c r="P287" s="231">
        <f xml:space="preserve"> FinStat!P$39</f>
        <v>-173.87742307073282</v>
      </c>
      <c r="Q287" s="231">
        <f xml:space="preserve"> FinStat!Q$39</f>
        <v>-173.87742307073285</v>
      </c>
      <c r="R287" s="231">
        <f xml:space="preserve"> FinStat!R$39</f>
        <v>147.22187544007778</v>
      </c>
      <c r="S287" s="231">
        <f xml:space="preserve"> FinStat!S$39</f>
        <v>145.83458758442299</v>
      </c>
      <c r="T287" s="231">
        <f xml:space="preserve"> FinStat!T$39</f>
        <v>144.96174775028538</v>
      </c>
      <c r="U287" s="231">
        <f xml:space="preserve"> FinStat!U$39</f>
        <v>143.34723210228015</v>
      </c>
      <c r="V287" s="231">
        <f xml:space="preserve"> FinStat!V$39</f>
        <v>142.22834659870873</v>
      </c>
      <c r="W287" s="231">
        <f xml:space="preserve"> FinStat!W$39</f>
        <v>141.18166231826228</v>
      </c>
      <c r="X287" s="231">
        <f xml:space="preserve"> FinStat!X$39</f>
        <v>140.61101640567716</v>
      </c>
      <c r="Y287" s="231">
        <f xml:space="preserve"> FinStat!Y$39</f>
        <v>139.27673894972568</v>
      </c>
      <c r="Z287" s="231">
        <f xml:space="preserve"> FinStat!Z$39</f>
        <v>138.80302672480258</v>
      </c>
      <c r="AA287" s="231">
        <f xml:space="preserve"> FinStat!AA$39</f>
        <v>138.37668572237175</v>
      </c>
      <c r="AB287" s="231">
        <f xml:space="preserve"> FinStat!AB$39</f>
        <v>138.40294876319905</v>
      </c>
      <c r="AC287" s="231">
        <f xml:space="preserve"> FinStat!AC$39</f>
        <v>137.64764260821505</v>
      </c>
      <c r="AD287" s="231">
        <f xml:space="preserve"> FinStat!AD$39</f>
        <v>137.336840017443</v>
      </c>
      <c r="AE287" s="231">
        <f xml:space="preserve"> FinStat!AE$39</f>
        <v>137.05711768574815</v>
      </c>
      <c r="AF287" s="231">
        <f xml:space="preserve"> FinStat!AF$39</f>
        <v>137.2153375302378</v>
      </c>
      <c r="AG287" s="231">
        <f xml:space="preserve"> FinStat!AG$39</f>
        <v>136.57879249854994</v>
      </c>
      <c r="AH287" s="231">
        <f xml:space="preserve"> FinStat!AH$39</f>
        <v>136.37487491874438</v>
      </c>
      <c r="AI287" s="231">
        <f xml:space="preserve"> FinStat!AI$39</f>
        <v>136.1913490969194</v>
      </c>
      <c r="AJ287" s="231">
        <f xml:space="preserve"> FinStat!AJ$39</f>
        <v>136.43614580029194</v>
      </c>
      <c r="AK287" s="231">
        <f xml:space="preserve"> FinStat!AK$39</f>
        <v>147.91864911153658</v>
      </c>
      <c r="AL287" s="231">
        <f xml:space="preserve"> FinStat!AL$39</f>
        <v>0</v>
      </c>
      <c r="AM287" s="231">
        <f xml:space="preserve"> FinStat!AM$39</f>
        <v>0</v>
      </c>
      <c r="AN287" s="231">
        <f xml:space="preserve"> FinStat!AN$39</f>
        <v>0</v>
      </c>
      <c r="AO287" s="231">
        <f xml:space="preserve"> FinStat!AO$39</f>
        <v>0</v>
      </c>
      <c r="AP287" s="231">
        <f xml:space="preserve"> FinStat!AP$39</f>
        <v>0</v>
      </c>
      <c r="AQ287" s="231">
        <f xml:space="preserve"> FinStat!AQ$39</f>
        <v>0</v>
      </c>
      <c r="AR287" s="231">
        <f xml:space="preserve"> FinStat!AR$39</f>
        <v>0</v>
      </c>
      <c r="AS287" s="231">
        <f xml:space="preserve"> FinStat!AS$39</f>
        <v>0</v>
      </c>
      <c r="AT287" s="231">
        <f xml:space="preserve"> FinStat!AT$39</f>
        <v>0</v>
      </c>
      <c r="AU287" s="231">
        <f xml:space="preserve"> FinStat!AU$39</f>
        <v>0</v>
      </c>
      <c r="AV287" s="231">
        <f xml:space="preserve"> FinStat!AV$39</f>
        <v>0</v>
      </c>
      <c r="AW287" s="231">
        <f xml:space="preserve"> FinStat!AW$39</f>
        <v>0</v>
      </c>
      <c r="AX287" s="231">
        <f xml:space="preserve"> FinStat!AX$39</f>
        <v>0</v>
      </c>
      <c r="AY287" s="231">
        <f xml:space="preserve"> FinStat!AY$39</f>
        <v>0</v>
      </c>
      <c r="AZ287" s="231">
        <f xml:space="preserve"> FinStat!AZ$39</f>
        <v>0</v>
      </c>
      <c r="BA287" s="231">
        <f xml:space="preserve"> FinStat!BA$39</f>
        <v>0</v>
      </c>
      <c r="BB287" s="231">
        <f xml:space="preserve"> FinStat!BB$39</f>
        <v>0</v>
      </c>
      <c r="BC287" s="231">
        <f xml:space="preserve"> FinStat!BC$39</f>
        <v>0</v>
      </c>
      <c r="BD287" s="231">
        <f xml:space="preserve"> FinStat!BD$39</f>
        <v>0</v>
      </c>
      <c r="BE287" s="231">
        <f xml:space="preserve"> FinStat!BE$39</f>
        <v>0</v>
      </c>
      <c r="BF287" s="231">
        <f xml:space="preserve"> FinStat!BF$39</f>
        <v>0</v>
      </c>
      <c r="BG287" s="231">
        <f xml:space="preserve"> FinStat!BG$39</f>
        <v>0</v>
      </c>
      <c r="BH287" s="231">
        <f xml:space="preserve"> FinStat!BH$39</f>
        <v>0</v>
      </c>
      <c r="BI287" s="231">
        <f xml:space="preserve"> FinStat!BI$39</f>
        <v>0</v>
      </c>
      <c r="BJ287" s="231">
        <f xml:space="preserve"> FinStat!BJ$39</f>
        <v>0</v>
      </c>
      <c r="BK287" s="231">
        <f xml:space="preserve"> FinStat!BK$39</f>
        <v>0</v>
      </c>
      <c r="BL287" s="231">
        <f xml:space="preserve"> FinStat!BL$39</f>
        <v>0</v>
      </c>
      <c r="BM287" s="231">
        <f xml:space="preserve"> FinStat!BM$39</f>
        <v>0</v>
      </c>
      <c r="BN287" s="231">
        <f xml:space="preserve"> FinStat!BN$39</f>
        <v>0</v>
      </c>
      <c r="BO287" s="231">
        <f xml:space="preserve"> FinStat!BO$39</f>
        <v>0</v>
      </c>
      <c r="BP287" s="231">
        <f xml:space="preserve"> FinStat!BP$39</f>
        <v>0</v>
      </c>
      <c r="BQ287" s="231">
        <f xml:space="preserve"> FinStat!BQ$39</f>
        <v>0</v>
      </c>
      <c r="BR287" s="231">
        <f xml:space="preserve"> FinStat!BR$39</f>
        <v>0</v>
      </c>
      <c r="BS287" s="231">
        <f xml:space="preserve"> FinStat!BS$39</f>
        <v>0</v>
      </c>
      <c r="BT287" s="231">
        <f xml:space="preserve"> FinStat!BT$39</f>
        <v>0</v>
      </c>
      <c r="BU287" s="231">
        <f xml:space="preserve"> FinStat!BU$39</f>
        <v>0</v>
      </c>
      <c r="BV287" s="231">
        <f xml:space="preserve"> FinStat!BV$39</f>
        <v>0</v>
      </c>
      <c r="BW287" s="231">
        <f xml:space="preserve"> FinStat!BW$39</f>
        <v>0</v>
      </c>
      <c r="BX287" s="231">
        <f xml:space="preserve"> FinStat!BX$39</f>
        <v>0</v>
      </c>
      <c r="BY287" s="231">
        <f xml:space="preserve"> FinStat!BY$39</f>
        <v>0</v>
      </c>
      <c r="BZ287" s="231">
        <f xml:space="preserve"> FinStat!BZ$39</f>
        <v>0</v>
      </c>
      <c r="CA287" s="231">
        <f xml:space="preserve"> FinStat!CA$39</f>
        <v>0</v>
      </c>
    </row>
    <row r="288" spans="1:79">
      <c r="E288" s="231" t="str">
        <f xml:space="preserve"> Time!E$112</f>
        <v>Project period flag</v>
      </c>
      <c r="F288" s="231">
        <f xml:space="preserve"> Time!F$112</f>
        <v>0</v>
      </c>
      <c r="G288" s="231" t="str">
        <f xml:space="preserve"> Time!G$112</f>
        <v>flag</v>
      </c>
      <c r="H288" s="231">
        <f xml:space="preserve"> Time!H$112</f>
        <v>23</v>
      </c>
      <c r="I288" s="231">
        <f xml:space="preserve"> Time!I$112</f>
        <v>0</v>
      </c>
      <c r="J288" s="231">
        <f xml:space="preserve"> Time!J$112</f>
        <v>0</v>
      </c>
      <c r="K288" s="231">
        <f xml:space="preserve"> Time!K$112</f>
        <v>0</v>
      </c>
      <c r="L288" s="231">
        <f xml:space="preserve"> Time!L$112</f>
        <v>0</v>
      </c>
      <c r="M288" s="231">
        <f xml:space="preserve"> Time!M$112</f>
        <v>0</v>
      </c>
      <c r="N288" s="231">
        <f xml:space="preserve"> Time!N$112</f>
        <v>0</v>
      </c>
      <c r="O288" s="231">
        <f xml:space="preserve"> Time!O$112</f>
        <v>1</v>
      </c>
      <c r="P288" s="231">
        <f xml:space="preserve"> Time!P$112</f>
        <v>1</v>
      </c>
      <c r="Q288" s="231">
        <f xml:space="preserve"> Time!Q$112</f>
        <v>1</v>
      </c>
      <c r="R288" s="231">
        <f xml:space="preserve"> Time!R$112</f>
        <v>1</v>
      </c>
      <c r="S288" s="231">
        <f xml:space="preserve"> Time!S$112</f>
        <v>1</v>
      </c>
      <c r="T288" s="231">
        <f xml:space="preserve"> Time!T$112</f>
        <v>1</v>
      </c>
      <c r="U288" s="231">
        <f xml:space="preserve"> Time!U$112</f>
        <v>1</v>
      </c>
      <c r="V288" s="231">
        <f xml:space="preserve"> Time!V$112</f>
        <v>1</v>
      </c>
      <c r="W288" s="231">
        <f xml:space="preserve"> Time!W$112</f>
        <v>1</v>
      </c>
      <c r="X288" s="231">
        <f xml:space="preserve"> Time!X$112</f>
        <v>1</v>
      </c>
      <c r="Y288" s="231">
        <f xml:space="preserve"> Time!Y$112</f>
        <v>1</v>
      </c>
      <c r="Z288" s="231">
        <f xml:space="preserve"> Time!Z$112</f>
        <v>1</v>
      </c>
      <c r="AA288" s="231">
        <f xml:space="preserve"> Time!AA$112</f>
        <v>1</v>
      </c>
      <c r="AB288" s="231">
        <f xml:space="preserve"> Time!AB$112</f>
        <v>1</v>
      </c>
      <c r="AC288" s="231">
        <f xml:space="preserve"> Time!AC$112</f>
        <v>1</v>
      </c>
      <c r="AD288" s="231">
        <f xml:space="preserve"> Time!AD$112</f>
        <v>1</v>
      </c>
      <c r="AE288" s="231">
        <f xml:space="preserve"> Time!AE$112</f>
        <v>1</v>
      </c>
      <c r="AF288" s="231">
        <f xml:space="preserve"> Time!AF$112</f>
        <v>1</v>
      </c>
      <c r="AG288" s="231">
        <f xml:space="preserve"> Time!AG$112</f>
        <v>1</v>
      </c>
      <c r="AH288" s="231">
        <f xml:space="preserve"> Time!AH$112</f>
        <v>1</v>
      </c>
      <c r="AI288" s="231">
        <f xml:space="preserve"> Time!AI$112</f>
        <v>1</v>
      </c>
      <c r="AJ288" s="231">
        <f xml:space="preserve"> Time!AJ$112</f>
        <v>1</v>
      </c>
      <c r="AK288" s="231">
        <f xml:space="preserve"> Time!AK$112</f>
        <v>1</v>
      </c>
      <c r="AL288" s="231">
        <f xml:space="preserve"> Time!AL$112</f>
        <v>0</v>
      </c>
      <c r="AM288" s="231">
        <f xml:space="preserve"> Time!AM$112</f>
        <v>0</v>
      </c>
      <c r="AN288" s="231">
        <f xml:space="preserve"> Time!AN$112</f>
        <v>0</v>
      </c>
      <c r="AO288" s="231">
        <f xml:space="preserve"> Time!AO$112</f>
        <v>0</v>
      </c>
      <c r="AP288" s="231">
        <f xml:space="preserve"> Time!AP$112</f>
        <v>0</v>
      </c>
      <c r="AQ288" s="231">
        <f xml:space="preserve"> Time!AQ$112</f>
        <v>0</v>
      </c>
      <c r="AR288" s="231">
        <f xml:space="preserve"> Time!AR$112</f>
        <v>0</v>
      </c>
      <c r="AS288" s="231">
        <f xml:space="preserve"> Time!AS$112</f>
        <v>0</v>
      </c>
      <c r="AT288" s="231">
        <f xml:space="preserve"> Time!AT$112</f>
        <v>0</v>
      </c>
      <c r="AU288" s="231">
        <f xml:space="preserve"> Time!AU$112</f>
        <v>0</v>
      </c>
      <c r="AV288" s="231">
        <f xml:space="preserve"> Time!AV$112</f>
        <v>0</v>
      </c>
      <c r="AW288" s="231">
        <f xml:space="preserve"> Time!AW$112</f>
        <v>0</v>
      </c>
      <c r="AX288" s="231">
        <f xml:space="preserve"> Time!AX$112</f>
        <v>0</v>
      </c>
      <c r="AY288" s="231">
        <f xml:space="preserve"> Time!AY$112</f>
        <v>0</v>
      </c>
      <c r="AZ288" s="231">
        <f xml:space="preserve"> Time!AZ$112</f>
        <v>0</v>
      </c>
      <c r="BA288" s="231">
        <f xml:space="preserve"> Time!BA$112</f>
        <v>0</v>
      </c>
      <c r="BB288" s="231">
        <f xml:space="preserve"> Time!BB$112</f>
        <v>0</v>
      </c>
      <c r="BC288" s="231">
        <f xml:space="preserve"> Time!BC$112</f>
        <v>0</v>
      </c>
      <c r="BD288" s="231">
        <f xml:space="preserve"> Time!BD$112</f>
        <v>0</v>
      </c>
      <c r="BE288" s="231">
        <f xml:space="preserve"> Time!BE$112</f>
        <v>0</v>
      </c>
      <c r="BF288" s="231">
        <f xml:space="preserve"> Time!BF$112</f>
        <v>0</v>
      </c>
      <c r="BG288" s="231">
        <f xml:space="preserve"> Time!BG$112</f>
        <v>0</v>
      </c>
      <c r="BH288" s="231">
        <f xml:space="preserve"> Time!BH$112</f>
        <v>0</v>
      </c>
      <c r="BI288" s="231">
        <f xml:space="preserve"> Time!BI$112</f>
        <v>0</v>
      </c>
      <c r="BJ288" s="231">
        <f xml:space="preserve"> Time!BJ$112</f>
        <v>0</v>
      </c>
      <c r="BK288" s="231">
        <f xml:space="preserve"> Time!BK$112</f>
        <v>0</v>
      </c>
      <c r="BL288" s="231">
        <f xml:space="preserve"> Time!BL$112</f>
        <v>0</v>
      </c>
      <c r="BM288" s="231">
        <f xml:space="preserve"> Time!BM$112</f>
        <v>0</v>
      </c>
      <c r="BN288" s="231">
        <f xml:space="preserve"> Time!BN$112</f>
        <v>0</v>
      </c>
      <c r="BO288" s="231">
        <f xml:space="preserve"> Time!BO$112</f>
        <v>0</v>
      </c>
      <c r="BP288" s="231">
        <f xml:space="preserve"> Time!BP$112</f>
        <v>0</v>
      </c>
      <c r="BQ288" s="231">
        <f xml:space="preserve"> Time!BQ$112</f>
        <v>0</v>
      </c>
      <c r="BR288" s="231">
        <f xml:space="preserve"> Time!BR$112</f>
        <v>0</v>
      </c>
      <c r="BS288" s="231">
        <f xml:space="preserve"> Time!BS$112</f>
        <v>0</v>
      </c>
      <c r="BT288" s="231">
        <f xml:space="preserve"> Time!BT$112</f>
        <v>0</v>
      </c>
      <c r="BU288" s="231">
        <f xml:space="preserve"> Time!BU$112</f>
        <v>0</v>
      </c>
      <c r="BV288" s="231">
        <f xml:space="preserve"> Time!BV$112</f>
        <v>0</v>
      </c>
      <c r="BW288" s="231">
        <f xml:space="preserve"> Time!BW$112</f>
        <v>0</v>
      </c>
      <c r="BX288" s="231">
        <f xml:space="preserve"> Time!BX$112</f>
        <v>0</v>
      </c>
      <c r="BY288" s="231">
        <f xml:space="preserve"> Time!BY$112</f>
        <v>0</v>
      </c>
      <c r="BZ288" s="231">
        <f xml:space="preserve"> Time!BZ$112</f>
        <v>0</v>
      </c>
      <c r="CA288" s="231">
        <f xml:space="preserve"> Time!CA$112</f>
        <v>0</v>
      </c>
    </row>
    <row r="289" spans="2:79">
      <c r="E289" s="4" t="s">
        <v>210</v>
      </c>
      <c r="G289" s="4" t="s">
        <v>560</v>
      </c>
      <c r="J289" s="247" t="e">
        <f xml:space="preserve"> IF(J288 = 1, J287, #N/A)</f>
        <v>#N/A</v>
      </c>
      <c r="K289" s="247" t="e">
        <f t="shared" ref="K289:BV289" si="293" xml:space="preserve"> IF(K288 = 1, K287, #N/A)</f>
        <v>#N/A</v>
      </c>
      <c r="L289" s="247" t="e">
        <f t="shared" si="293"/>
        <v>#N/A</v>
      </c>
      <c r="M289" s="247" t="e">
        <f t="shared" si="293"/>
        <v>#N/A</v>
      </c>
      <c r="N289" s="247" t="e">
        <f t="shared" si="293"/>
        <v>#N/A</v>
      </c>
      <c r="O289" s="247">
        <f t="shared" si="293"/>
        <v>-173.51598719186759</v>
      </c>
      <c r="P289" s="247">
        <f t="shared" si="293"/>
        <v>-173.87742307073282</v>
      </c>
      <c r="Q289" s="247">
        <f t="shared" si="293"/>
        <v>-173.87742307073285</v>
      </c>
      <c r="R289" s="247">
        <f t="shared" si="293"/>
        <v>147.22187544007778</v>
      </c>
      <c r="S289" s="247">
        <f t="shared" si="293"/>
        <v>145.83458758442299</v>
      </c>
      <c r="T289" s="247">
        <f t="shared" si="293"/>
        <v>144.96174775028538</v>
      </c>
      <c r="U289" s="247">
        <f t="shared" si="293"/>
        <v>143.34723210228015</v>
      </c>
      <c r="V289" s="247">
        <f t="shared" si="293"/>
        <v>142.22834659870873</v>
      </c>
      <c r="W289" s="247">
        <f t="shared" si="293"/>
        <v>141.18166231826228</v>
      </c>
      <c r="X289" s="247">
        <f t="shared" si="293"/>
        <v>140.61101640567716</v>
      </c>
      <c r="Y289" s="247">
        <f t="shared" si="293"/>
        <v>139.27673894972568</v>
      </c>
      <c r="Z289" s="247">
        <f t="shared" si="293"/>
        <v>138.80302672480258</v>
      </c>
      <c r="AA289" s="247">
        <f t="shared" si="293"/>
        <v>138.37668572237175</v>
      </c>
      <c r="AB289" s="247">
        <f t="shared" si="293"/>
        <v>138.40294876319905</v>
      </c>
      <c r="AC289" s="247">
        <f t="shared" si="293"/>
        <v>137.64764260821505</v>
      </c>
      <c r="AD289" s="247">
        <f t="shared" si="293"/>
        <v>137.336840017443</v>
      </c>
      <c r="AE289" s="247">
        <f t="shared" si="293"/>
        <v>137.05711768574815</v>
      </c>
      <c r="AF289" s="247">
        <f t="shared" si="293"/>
        <v>137.2153375302378</v>
      </c>
      <c r="AG289" s="247">
        <f t="shared" si="293"/>
        <v>136.57879249854994</v>
      </c>
      <c r="AH289" s="247">
        <f t="shared" si="293"/>
        <v>136.37487491874438</v>
      </c>
      <c r="AI289" s="247">
        <f t="shared" si="293"/>
        <v>136.1913490969194</v>
      </c>
      <c r="AJ289" s="247">
        <f t="shared" si="293"/>
        <v>136.43614580029194</v>
      </c>
      <c r="AK289" s="247">
        <f t="shared" si="293"/>
        <v>147.91864911153658</v>
      </c>
      <c r="AL289" s="247" t="e">
        <f t="shared" si="293"/>
        <v>#N/A</v>
      </c>
      <c r="AM289" s="247" t="e">
        <f t="shared" si="293"/>
        <v>#N/A</v>
      </c>
      <c r="AN289" s="247" t="e">
        <f t="shared" si="293"/>
        <v>#N/A</v>
      </c>
      <c r="AO289" s="247" t="e">
        <f t="shared" si="293"/>
        <v>#N/A</v>
      </c>
      <c r="AP289" s="247" t="e">
        <f t="shared" si="293"/>
        <v>#N/A</v>
      </c>
      <c r="AQ289" s="247" t="e">
        <f t="shared" si="293"/>
        <v>#N/A</v>
      </c>
      <c r="AR289" s="247" t="e">
        <f t="shared" si="293"/>
        <v>#N/A</v>
      </c>
      <c r="AS289" s="247" t="e">
        <f t="shared" si="293"/>
        <v>#N/A</v>
      </c>
      <c r="AT289" s="247" t="e">
        <f t="shared" si="293"/>
        <v>#N/A</v>
      </c>
      <c r="AU289" s="247" t="e">
        <f t="shared" si="293"/>
        <v>#N/A</v>
      </c>
      <c r="AV289" s="247" t="e">
        <f t="shared" si="293"/>
        <v>#N/A</v>
      </c>
      <c r="AW289" s="247" t="e">
        <f t="shared" si="293"/>
        <v>#N/A</v>
      </c>
      <c r="AX289" s="247" t="e">
        <f t="shared" si="293"/>
        <v>#N/A</v>
      </c>
      <c r="AY289" s="247" t="e">
        <f t="shared" si="293"/>
        <v>#N/A</v>
      </c>
      <c r="AZ289" s="247" t="e">
        <f t="shared" si="293"/>
        <v>#N/A</v>
      </c>
      <c r="BA289" s="247" t="e">
        <f t="shared" si="293"/>
        <v>#N/A</v>
      </c>
      <c r="BB289" s="247" t="e">
        <f t="shared" si="293"/>
        <v>#N/A</v>
      </c>
      <c r="BC289" s="247" t="e">
        <f t="shared" si="293"/>
        <v>#N/A</v>
      </c>
      <c r="BD289" s="247" t="e">
        <f t="shared" si="293"/>
        <v>#N/A</v>
      </c>
      <c r="BE289" s="247" t="e">
        <f t="shared" si="293"/>
        <v>#N/A</v>
      </c>
      <c r="BF289" s="247" t="e">
        <f t="shared" si="293"/>
        <v>#N/A</v>
      </c>
      <c r="BG289" s="247" t="e">
        <f t="shared" si="293"/>
        <v>#N/A</v>
      </c>
      <c r="BH289" s="247" t="e">
        <f t="shared" si="293"/>
        <v>#N/A</v>
      </c>
      <c r="BI289" s="247" t="e">
        <f t="shared" si="293"/>
        <v>#N/A</v>
      </c>
      <c r="BJ289" s="247" t="e">
        <f t="shared" si="293"/>
        <v>#N/A</v>
      </c>
      <c r="BK289" s="247" t="e">
        <f t="shared" si="293"/>
        <v>#N/A</v>
      </c>
      <c r="BL289" s="247" t="e">
        <f t="shared" si="293"/>
        <v>#N/A</v>
      </c>
      <c r="BM289" s="247" t="e">
        <f t="shared" si="293"/>
        <v>#N/A</v>
      </c>
      <c r="BN289" s="247" t="e">
        <f t="shared" si="293"/>
        <v>#N/A</v>
      </c>
      <c r="BO289" s="247" t="e">
        <f t="shared" si="293"/>
        <v>#N/A</v>
      </c>
      <c r="BP289" s="247" t="e">
        <f t="shared" si="293"/>
        <v>#N/A</v>
      </c>
      <c r="BQ289" s="247" t="e">
        <f t="shared" si="293"/>
        <v>#N/A</v>
      </c>
      <c r="BR289" s="247" t="e">
        <f t="shared" si="293"/>
        <v>#N/A</v>
      </c>
      <c r="BS289" s="247" t="e">
        <f t="shared" si="293"/>
        <v>#N/A</v>
      </c>
      <c r="BT289" s="247" t="e">
        <f t="shared" si="293"/>
        <v>#N/A</v>
      </c>
      <c r="BU289" s="247" t="e">
        <f t="shared" si="293"/>
        <v>#N/A</v>
      </c>
      <c r="BV289" s="247" t="e">
        <f t="shared" si="293"/>
        <v>#N/A</v>
      </c>
      <c r="BW289" s="247" t="e">
        <f xml:space="preserve"> IF(BW288 = 1, BW287, #N/A)</f>
        <v>#N/A</v>
      </c>
      <c r="BX289" s="247" t="e">
        <f xml:space="preserve"> IF(BX288 = 1, BX287, #N/A)</f>
        <v>#N/A</v>
      </c>
      <c r="BY289" s="247" t="e">
        <f xml:space="preserve"> IF(BY288 = 1, BY287, #N/A)</f>
        <v>#N/A</v>
      </c>
      <c r="BZ289" s="247" t="e">
        <f xml:space="preserve"> IF(BZ288 = 1, BZ287, #N/A)</f>
        <v>#N/A</v>
      </c>
      <c r="CA289" s="247" t="e">
        <f xml:space="preserve"> IF(CA288 = 1, CA287, #N/A)</f>
        <v>#N/A</v>
      </c>
    </row>
    <row r="291" spans="2:79">
      <c r="E291" s="231" t="str">
        <f xml:space="preserve"> FinStat!E$39</f>
        <v>Post-tax, pre-financing cash flows</v>
      </c>
      <c r="F291" s="231">
        <f xml:space="preserve"> FinStat!F$39</f>
        <v>0</v>
      </c>
      <c r="G291" s="231" t="str">
        <f xml:space="preserve"> FinStat!G$39</f>
        <v>£ MM</v>
      </c>
      <c r="H291" s="231">
        <f xml:space="preserve"> FinStat!H$39</f>
        <v>2281.7317842941661</v>
      </c>
      <c r="I291" s="231">
        <f xml:space="preserve"> FinStat!I$39</f>
        <v>0</v>
      </c>
      <c r="J291" s="231">
        <f xml:space="preserve"> FinStat!J$39</f>
        <v>0</v>
      </c>
      <c r="K291" s="231">
        <f xml:space="preserve"> FinStat!K$39</f>
        <v>0</v>
      </c>
      <c r="L291" s="231">
        <f xml:space="preserve"> FinStat!L$39</f>
        <v>0</v>
      </c>
      <c r="M291" s="231">
        <f xml:space="preserve"> FinStat!M$39</f>
        <v>0</v>
      </c>
      <c r="N291" s="231">
        <f xml:space="preserve"> FinStat!N$39</f>
        <v>0</v>
      </c>
      <c r="O291" s="231">
        <f xml:space="preserve"> FinStat!O$39</f>
        <v>-173.51598719186759</v>
      </c>
      <c r="P291" s="231">
        <f xml:space="preserve"> FinStat!P$39</f>
        <v>-173.87742307073282</v>
      </c>
      <c r="Q291" s="231">
        <f xml:space="preserve"> FinStat!Q$39</f>
        <v>-173.87742307073285</v>
      </c>
      <c r="R291" s="231">
        <f xml:space="preserve"> FinStat!R$39</f>
        <v>147.22187544007778</v>
      </c>
      <c r="S291" s="231">
        <f xml:space="preserve"> FinStat!S$39</f>
        <v>145.83458758442299</v>
      </c>
      <c r="T291" s="231">
        <f xml:space="preserve"> FinStat!T$39</f>
        <v>144.96174775028538</v>
      </c>
      <c r="U291" s="231">
        <f xml:space="preserve"> FinStat!U$39</f>
        <v>143.34723210228015</v>
      </c>
      <c r="V291" s="231">
        <f xml:space="preserve"> FinStat!V$39</f>
        <v>142.22834659870873</v>
      </c>
      <c r="W291" s="231">
        <f xml:space="preserve"> FinStat!W$39</f>
        <v>141.18166231826228</v>
      </c>
      <c r="X291" s="231">
        <f xml:space="preserve"> FinStat!X$39</f>
        <v>140.61101640567716</v>
      </c>
      <c r="Y291" s="231">
        <f xml:space="preserve"> FinStat!Y$39</f>
        <v>139.27673894972568</v>
      </c>
      <c r="Z291" s="231">
        <f xml:space="preserve"> FinStat!Z$39</f>
        <v>138.80302672480258</v>
      </c>
      <c r="AA291" s="231">
        <f xml:space="preserve"> FinStat!AA$39</f>
        <v>138.37668572237175</v>
      </c>
      <c r="AB291" s="231">
        <f xml:space="preserve"> FinStat!AB$39</f>
        <v>138.40294876319905</v>
      </c>
      <c r="AC291" s="231">
        <f xml:space="preserve"> FinStat!AC$39</f>
        <v>137.64764260821505</v>
      </c>
      <c r="AD291" s="231">
        <f xml:space="preserve"> FinStat!AD$39</f>
        <v>137.336840017443</v>
      </c>
      <c r="AE291" s="231">
        <f xml:space="preserve"> FinStat!AE$39</f>
        <v>137.05711768574815</v>
      </c>
      <c r="AF291" s="231">
        <f xml:space="preserve"> FinStat!AF$39</f>
        <v>137.2153375302378</v>
      </c>
      <c r="AG291" s="231">
        <f xml:space="preserve"> FinStat!AG$39</f>
        <v>136.57879249854994</v>
      </c>
      <c r="AH291" s="231">
        <f xml:space="preserve"> FinStat!AH$39</f>
        <v>136.37487491874438</v>
      </c>
      <c r="AI291" s="231">
        <f xml:space="preserve"> FinStat!AI$39</f>
        <v>136.1913490969194</v>
      </c>
      <c r="AJ291" s="231">
        <f xml:space="preserve"> FinStat!AJ$39</f>
        <v>136.43614580029194</v>
      </c>
      <c r="AK291" s="231">
        <f xml:space="preserve"> FinStat!AK$39</f>
        <v>147.91864911153658</v>
      </c>
      <c r="AL291" s="231">
        <f xml:space="preserve"> FinStat!AL$39</f>
        <v>0</v>
      </c>
      <c r="AM291" s="231">
        <f xml:space="preserve"> FinStat!AM$39</f>
        <v>0</v>
      </c>
      <c r="AN291" s="231">
        <f xml:space="preserve"> FinStat!AN$39</f>
        <v>0</v>
      </c>
      <c r="AO291" s="231">
        <f xml:space="preserve"> FinStat!AO$39</f>
        <v>0</v>
      </c>
      <c r="AP291" s="231">
        <f xml:space="preserve"> FinStat!AP$39</f>
        <v>0</v>
      </c>
      <c r="AQ291" s="231">
        <f xml:space="preserve"> FinStat!AQ$39</f>
        <v>0</v>
      </c>
      <c r="AR291" s="231">
        <f xml:space="preserve"> FinStat!AR$39</f>
        <v>0</v>
      </c>
      <c r="AS291" s="231">
        <f xml:space="preserve"> FinStat!AS$39</f>
        <v>0</v>
      </c>
      <c r="AT291" s="231">
        <f xml:space="preserve"> FinStat!AT$39</f>
        <v>0</v>
      </c>
      <c r="AU291" s="231">
        <f xml:space="preserve"> FinStat!AU$39</f>
        <v>0</v>
      </c>
      <c r="AV291" s="231">
        <f xml:space="preserve"> FinStat!AV$39</f>
        <v>0</v>
      </c>
      <c r="AW291" s="231">
        <f xml:space="preserve"> FinStat!AW$39</f>
        <v>0</v>
      </c>
      <c r="AX291" s="231">
        <f xml:space="preserve"> FinStat!AX$39</f>
        <v>0</v>
      </c>
      <c r="AY291" s="231">
        <f xml:space="preserve"> FinStat!AY$39</f>
        <v>0</v>
      </c>
      <c r="AZ291" s="231">
        <f xml:space="preserve"> FinStat!AZ$39</f>
        <v>0</v>
      </c>
      <c r="BA291" s="231">
        <f xml:space="preserve"> FinStat!BA$39</f>
        <v>0</v>
      </c>
      <c r="BB291" s="231">
        <f xml:space="preserve"> FinStat!BB$39</f>
        <v>0</v>
      </c>
      <c r="BC291" s="231">
        <f xml:space="preserve"> FinStat!BC$39</f>
        <v>0</v>
      </c>
      <c r="BD291" s="231">
        <f xml:space="preserve"> FinStat!BD$39</f>
        <v>0</v>
      </c>
      <c r="BE291" s="231">
        <f xml:space="preserve"> FinStat!BE$39</f>
        <v>0</v>
      </c>
      <c r="BF291" s="231">
        <f xml:space="preserve"> FinStat!BF$39</f>
        <v>0</v>
      </c>
      <c r="BG291" s="231">
        <f xml:space="preserve"> FinStat!BG$39</f>
        <v>0</v>
      </c>
      <c r="BH291" s="231">
        <f xml:space="preserve"> FinStat!BH$39</f>
        <v>0</v>
      </c>
      <c r="BI291" s="231">
        <f xml:space="preserve"> FinStat!BI$39</f>
        <v>0</v>
      </c>
      <c r="BJ291" s="231">
        <f xml:space="preserve"> FinStat!BJ$39</f>
        <v>0</v>
      </c>
      <c r="BK291" s="231">
        <f xml:space="preserve"> FinStat!BK$39</f>
        <v>0</v>
      </c>
      <c r="BL291" s="231">
        <f xml:space="preserve"> FinStat!BL$39</f>
        <v>0</v>
      </c>
      <c r="BM291" s="231">
        <f xml:space="preserve"> FinStat!BM$39</f>
        <v>0</v>
      </c>
      <c r="BN291" s="231">
        <f xml:space="preserve"> FinStat!BN$39</f>
        <v>0</v>
      </c>
      <c r="BO291" s="231">
        <f xml:space="preserve"> FinStat!BO$39</f>
        <v>0</v>
      </c>
      <c r="BP291" s="231">
        <f xml:space="preserve"> FinStat!BP$39</f>
        <v>0</v>
      </c>
      <c r="BQ291" s="231">
        <f xml:space="preserve"> FinStat!BQ$39</f>
        <v>0</v>
      </c>
      <c r="BR291" s="231">
        <f xml:space="preserve"> FinStat!BR$39</f>
        <v>0</v>
      </c>
      <c r="BS291" s="231">
        <f xml:space="preserve"> FinStat!BS$39</f>
        <v>0</v>
      </c>
      <c r="BT291" s="231">
        <f xml:space="preserve"> FinStat!BT$39</f>
        <v>0</v>
      </c>
      <c r="BU291" s="231">
        <f xml:space="preserve"> FinStat!BU$39</f>
        <v>0</v>
      </c>
      <c r="BV291" s="231">
        <f xml:space="preserve"> FinStat!BV$39</f>
        <v>0</v>
      </c>
      <c r="BW291" s="231">
        <f xml:space="preserve"> FinStat!BW$39</f>
        <v>0</v>
      </c>
      <c r="BX291" s="231">
        <f xml:space="preserve"> FinStat!BX$39</f>
        <v>0</v>
      </c>
      <c r="BY291" s="231">
        <f xml:space="preserve"> FinStat!BY$39</f>
        <v>0</v>
      </c>
      <c r="BZ291" s="231">
        <f xml:space="preserve"> FinStat!BZ$39</f>
        <v>0</v>
      </c>
      <c r="CA291" s="231">
        <f xml:space="preserve"> FinStat!CA$39</f>
        <v>0</v>
      </c>
    </row>
    <row r="292" spans="2:79">
      <c r="E292" s="4" t="s">
        <v>266</v>
      </c>
      <c r="G292" s="4" t="s">
        <v>560</v>
      </c>
      <c r="I292" s="425"/>
      <c r="J292" s="78">
        <f xml:space="preserve"> I292 + J291</f>
        <v>0</v>
      </c>
      <c r="K292" s="78">
        <f t="shared" ref="K292:BV292" si="294" xml:space="preserve"> J292 + K291</f>
        <v>0</v>
      </c>
      <c r="L292" s="78">
        <f t="shared" si="294"/>
        <v>0</v>
      </c>
      <c r="M292" s="78">
        <f t="shared" si="294"/>
        <v>0</v>
      </c>
      <c r="N292" s="78">
        <f t="shared" si="294"/>
        <v>0</v>
      </c>
      <c r="O292" s="78">
        <f t="shared" si="294"/>
        <v>-173.51598719186759</v>
      </c>
      <c r="P292" s="78">
        <f t="shared" si="294"/>
        <v>-347.39341026260041</v>
      </c>
      <c r="Q292" s="78">
        <f t="shared" si="294"/>
        <v>-521.27083333333326</v>
      </c>
      <c r="R292" s="78">
        <f t="shared" si="294"/>
        <v>-374.04895789325548</v>
      </c>
      <c r="S292" s="78">
        <f t="shared" si="294"/>
        <v>-228.21437030883249</v>
      </c>
      <c r="T292" s="78">
        <f t="shared" si="294"/>
        <v>-83.252622558547102</v>
      </c>
      <c r="U292" s="78">
        <f t="shared" si="294"/>
        <v>60.094609543733043</v>
      </c>
      <c r="V292" s="78">
        <f t="shared" si="294"/>
        <v>202.32295614244177</v>
      </c>
      <c r="W292" s="78">
        <f t="shared" si="294"/>
        <v>343.50461846070402</v>
      </c>
      <c r="X292" s="78">
        <f t="shared" si="294"/>
        <v>484.11563486638119</v>
      </c>
      <c r="Y292" s="78">
        <f t="shared" si="294"/>
        <v>623.3923738161069</v>
      </c>
      <c r="Z292" s="78">
        <f t="shared" si="294"/>
        <v>762.19540054090953</v>
      </c>
      <c r="AA292" s="78">
        <f t="shared" si="294"/>
        <v>900.57208626328134</v>
      </c>
      <c r="AB292" s="78">
        <f t="shared" si="294"/>
        <v>1038.9750350264803</v>
      </c>
      <c r="AC292" s="78">
        <f t="shared" si="294"/>
        <v>1176.6226776346953</v>
      </c>
      <c r="AD292" s="78">
        <f t="shared" si="294"/>
        <v>1313.9595176521382</v>
      </c>
      <c r="AE292" s="78">
        <f t="shared" si="294"/>
        <v>1451.0166353378863</v>
      </c>
      <c r="AF292" s="78">
        <f t="shared" si="294"/>
        <v>1588.2319728681241</v>
      </c>
      <c r="AG292" s="78">
        <f t="shared" si="294"/>
        <v>1724.8107653666741</v>
      </c>
      <c r="AH292" s="78">
        <f t="shared" si="294"/>
        <v>1861.1856402854185</v>
      </c>
      <c r="AI292" s="78">
        <f t="shared" si="294"/>
        <v>1997.3769893823378</v>
      </c>
      <c r="AJ292" s="78">
        <f t="shared" si="294"/>
        <v>2133.8131351826296</v>
      </c>
      <c r="AK292" s="78">
        <f t="shared" si="294"/>
        <v>2281.7317842941661</v>
      </c>
      <c r="AL292" s="78">
        <f t="shared" si="294"/>
        <v>2281.7317842941661</v>
      </c>
      <c r="AM292" s="78">
        <f t="shared" si="294"/>
        <v>2281.7317842941661</v>
      </c>
      <c r="AN292" s="78">
        <f t="shared" si="294"/>
        <v>2281.7317842941661</v>
      </c>
      <c r="AO292" s="78">
        <f t="shared" si="294"/>
        <v>2281.7317842941661</v>
      </c>
      <c r="AP292" s="78">
        <f t="shared" si="294"/>
        <v>2281.7317842941661</v>
      </c>
      <c r="AQ292" s="78">
        <f t="shared" si="294"/>
        <v>2281.7317842941661</v>
      </c>
      <c r="AR292" s="78">
        <f t="shared" si="294"/>
        <v>2281.7317842941661</v>
      </c>
      <c r="AS292" s="78">
        <f t="shared" si="294"/>
        <v>2281.7317842941661</v>
      </c>
      <c r="AT292" s="78">
        <f t="shared" si="294"/>
        <v>2281.7317842941661</v>
      </c>
      <c r="AU292" s="78">
        <f t="shared" si="294"/>
        <v>2281.7317842941661</v>
      </c>
      <c r="AV292" s="78">
        <f t="shared" si="294"/>
        <v>2281.7317842941661</v>
      </c>
      <c r="AW292" s="78">
        <f t="shared" si="294"/>
        <v>2281.7317842941661</v>
      </c>
      <c r="AX292" s="78">
        <f t="shared" si="294"/>
        <v>2281.7317842941661</v>
      </c>
      <c r="AY292" s="78">
        <f t="shared" si="294"/>
        <v>2281.7317842941661</v>
      </c>
      <c r="AZ292" s="78">
        <f t="shared" si="294"/>
        <v>2281.7317842941661</v>
      </c>
      <c r="BA292" s="78">
        <f t="shared" si="294"/>
        <v>2281.7317842941661</v>
      </c>
      <c r="BB292" s="78">
        <f t="shared" si="294"/>
        <v>2281.7317842941661</v>
      </c>
      <c r="BC292" s="78">
        <f t="shared" si="294"/>
        <v>2281.7317842941661</v>
      </c>
      <c r="BD292" s="78">
        <f t="shared" si="294"/>
        <v>2281.7317842941661</v>
      </c>
      <c r="BE292" s="78">
        <f t="shared" si="294"/>
        <v>2281.7317842941661</v>
      </c>
      <c r="BF292" s="78">
        <f t="shared" si="294"/>
        <v>2281.7317842941661</v>
      </c>
      <c r="BG292" s="78">
        <f t="shared" si="294"/>
        <v>2281.7317842941661</v>
      </c>
      <c r="BH292" s="78">
        <f t="shared" si="294"/>
        <v>2281.7317842941661</v>
      </c>
      <c r="BI292" s="78">
        <f t="shared" si="294"/>
        <v>2281.7317842941661</v>
      </c>
      <c r="BJ292" s="78">
        <f t="shared" si="294"/>
        <v>2281.7317842941661</v>
      </c>
      <c r="BK292" s="78">
        <f t="shared" si="294"/>
        <v>2281.7317842941661</v>
      </c>
      <c r="BL292" s="78">
        <f t="shared" si="294"/>
        <v>2281.7317842941661</v>
      </c>
      <c r="BM292" s="78">
        <f t="shared" si="294"/>
        <v>2281.7317842941661</v>
      </c>
      <c r="BN292" s="78">
        <f t="shared" si="294"/>
        <v>2281.7317842941661</v>
      </c>
      <c r="BO292" s="78">
        <f t="shared" si="294"/>
        <v>2281.7317842941661</v>
      </c>
      <c r="BP292" s="78">
        <f t="shared" si="294"/>
        <v>2281.7317842941661</v>
      </c>
      <c r="BQ292" s="78">
        <f t="shared" si="294"/>
        <v>2281.7317842941661</v>
      </c>
      <c r="BR292" s="78">
        <f t="shared" si="294"/>
        <v>2281.7317842941661</v>
      </c>
      <c r="BS292" s="78">
        <f t="shared" si="294"/>
        <v>2281.7317842941661</v>
      </c>
      <c r="BT292" s="78">
        <f t="shared" si="294"/>
        <v>2281.7317842941661</v>
      </c>
      <c r="BU292" s="78">
        <f t="shared" si="294"/>
        <v>2281.7317842941661</v>
      </c>
      <c r="BV292" s="78">
        <f t="shared" si="294"/>
        <v>2281.7317842941661</v>
      </c>
      <c r="BW292" s="78">
        <f xml:space="preserve"> BV292 + BW291</f>
        <v>2281.7317842941661</v>
      </c>
      <c r="BX292" s="78">
        <f xml:space="preserve"> BW292 + BX291</f>
        <v>2281.7317842941661</v>
      </c>
      <c r="BY292" s="78">
        <f xml:space="preserve"> BX292 + BY291</f>
        <v>2281.7317842941661</v>
      </c>
      <c r="BZ292" s="78">
        <f xml:space="preserve"> BY292 + BZ291</f>
        <v>2281.7317842941661</v>
      </c>
      <c r="CA292" s="78">
        <f xml:space="preserve"> BZ292 + CA291</f>
        <v>2281.7317842941661</v>
      </c>
    </row>
    <row r="294" spans="2:79">
      <c r="E294" s="267" t="str">
        <f xml:space="preserve"> E$292</f>
        <v>Cumulative post-tax, pre-financing cash flows</v>
      </c>
      <c r="F294" s="267">
        <f t="shared" ref="F294:BQ294" si="295" xml:space="preserve"> F$292</f>
        <v>0</v>
      </c>
      <c r="G294" s="267" t="str">
        <f t="shared" si="295"/>
        <v>£ MM</v>
      </c>
      <c r="H294" s="267">
        <f t="shared" si="295"/>
        <v>0</v>
      </c>
      <c r="I294" s="267">
        <f t="shared" si="295"/>
        <v>0</v>
      </c>
      <c r="J294" s="267">
        <f t="shared" si="295"/>
        <v>0</v>
      </c>
      <c r="K294" s="267">
        <f t="shared" si="295"/>
        <v>0</v>
      </c>
      <c r="L294" s="267">
        <f t="shared" si="295"/>
        <v>0</v>
      </c>
      <c r="M294" s="267">
        <f t="shared" si="295"/>
        <v>0</v>
      </c>
      <c r="N294" s="267">
        <f t="shared" si="295"/>
        <v>0</v>
      </c>
      <c r="O294" s="267">
        <f t="shared" si="295"/>
        <v>-173.51598719186759</v>
      </c>
      <c r="P294" s="267">
        <f t="shared" si="295"/>
        <v>-347.39341026260041</v>
      </c>
      <c r="Q294" s="267">
        <f t="shared" si="295"/>
        <v>-521.27083333333326</v>
      </c>
      <c r="R294" s="267">
        <f t="shared" si="295"/>
        <v>-374.04895789325548</v>
      </c>
      <c r="S294" s="267">
        <f t="shared" si="295"/>
        <v>-228.21437030883249</v>
      </c>
      <c r="T294" s="267">
        <f t="shared" si="295"/>
        <v>-83.252622558547102</v>
      </c>
      <c r="U294" s="267">
        <f t="shared" si="295"/>
        <v>60.094609543733043</v>
      </c>
      <c r="V294" s="267">
        <f t="shared" si="295"/>
        <v>202.32295614244177</v>
      </c>
      <c r="W294" s="267">
        <f t="shared" si="295"/>
        <v>343.50461846070402</v>
      </c>
      <c r="X294" s="267">
        <f t="shared" si="295"/>
        <v>484.11563486638119</v>
      </c>
      <c r="Y294" s="267">
        <f t="shared" si="295"/>
        <v>623.3923738161069</v>
      </c>
      <c r="Z294" s="267">
        <f t="shared" si="295"/>
        <v>762.19540054090953</v>
      </c>
      <c r="AA294" s="267">
        <f t="shared" si="295"/>
        <v>900.57208626328134</v>
      </c>
      <c r="AB294" s="267">
        <f t="shared" si="295"/>
        <v>1038.9750350264803</v>
      </c>
      <c r="AC294" s="267">
        <f t="shared" si="295"/>
        <v>1176.6226776346953</v>
      </c>
      <c r="AD294" s="267">
        <f t="shared" si="295"/>
        <v>1313.9595176521382</v>
      </c>
      <c r="AE294" s="267">
        <f t="shared" si="295"/>
        <v>1451.0166353378863</v>
      </c>
      <c r="AF294" s="267">
        <f t="shared" si="295"/>
        <v>1588.2319728681241</v>
      </c>
      <c r="AG294" s="267">
        <f t="shared" si="295"/>
        <v>1724.8107653666741</v>
      </c>
      <c r="AH294" s="267">
        <f t="shared" si="295"/>
        <v>1861.1856402854185</v>
      </c>
      <c r="AI294" s="267">
        <f t="shared" si="295"/>
        <v>1997.3769893823378</v>
      </c>
      <c r="AJ294" s="267">
        <f t="shared" si="295"/>
        <v>2133.8131351826296</v>
      </c>
      <c r="AK294" s="267">
        <f t="shared" si="295"/>
        <v>2281.7317842941661</v>
      </c>
      <c r="AL294" s="267">
        <f t="shared" si="295"/>
        <v>2281.7317842941661</v>
      </c>
      <c r="AM294" s="267">
        <f t="shared" si="295"/>
        <v>2281.7317842941661</v>
      </c>
      <c r="AN294" s="267">
        <f t="shared" si="295"/>
        <v>2281.7317842941661</v>
      </c>
      <c r="AO294" s="267">
        <f t="shared" si="295"/>
        <v>2281.7317842941661</v>
      </c>
      <c r="AP294" s="267">
        <f t="shared" si="295"/>
        <v>2281.7317842941661</v>
      </c>
      <c r="AQ294" s="267">
        <f t="shared" si="295"/>
        <v>2281.7317842941661</v>
      </c>
      <c r="AR294" s="267">
        <f t="shared" si="295"/>
        <v>2281.7317842941661</v>
      </c>
      <c r="AS294" s="267">
        <f t="shared" si="295"/>
        <v>2281.7317842941661</v>
      </c>
      <c r="AT294" s="267">
        <f t="shared" si="295"/>
        <v>2281.7317842941661</v>
      </c>
      <c r="AU294" s="267">
        <f t="shared" si="295"/>
        <v>2281.7317842941661</v>
      </c>
      <c r="AV294" s="267">
        <f t="shared" si="295"/>
        <v>2281.7317842941661</v>
      </c>
      <c r="AW294" s="267">
        <f t="shared" si="295"/>
        <v>2281.7317842941661</v>
      </c>
      <c r="AX294" s="267">
        <f t="shared" si="295"/>
        <v>2281.7317842941661</v>
      </c>
      <c r="AY294" s="267">
        <f t="shared" si="295"/>
        <v>2281.7317842941661</v>
      </c>
      <c r="AZ294" s="267">
        <f t="shared" si="295"/>
        <v>2281.7317842941661</v>
      </c>
      <c r="BA294" s="267">
        <f t="shared" si="295"/>
        <v>2281.7317842941661</v>
      </c>
      <c r="BB294" s="267">
        <f t="shared" si="295"/>
        <v>2281.7317842941661</v>
      </c>
      <c r="BC294" s="267">
        <f t="shared" si="295"/>
        <v>2281.7317842941661</v>
      </c>
      <c r="BD294" s="267">
        <f t="shared" si="295"/>
        <v>2281.7317842941661</v>
      </c>
      <c r="BE294" s="267">
        <f t="shared" si="295"/>
        <v>2281.7317842941661</v>
      </c>
      <c r="BF294" s="267">
        <f t="shared" si="295"/>
        <v>2281.7317842941661</v>
      </c>
      <c r="BG294" s="267">
        <f t="shared" si="295"/>
        <v>2281.7317842941661</v>
      </c>
      <c r="BH294" s="267">
        <f t="shared" si="295"/>
        <v>2281.7317842941661</v>
      </c>
      <c r="BI294" s="267">
        <f t="shared" si="295"/>
        <v>2281.7317842941661</v>
      </c>
      <c r="BJ294" s="267">
        <f t="shared" si="295"/>
        <v>2281.7317842941661</v>
      </c>
      <c r="BK294" s="267">
        <f t="shared" si="295"/>
        <v>2281.7317842941661</v>
      </c>
      <c r="BL294" s="267">
        <f t="shared" si="295"/>
        <v>2281.7317842941661</v>
      </c>
      <c r="BM294" s="267">
        <f t="shared" si="295"/>
        <v>2281.7317842941661</v>
      </c>
      <c r="BN294" s="267">
        <f t="shared" si="295"/>
        <v>2281.7317842941661</v>
      </c>
      <c r="BO294" s="267">
        <f t="shared" si="295"/>
        <v>2281.7317842941661</v>
      </c>
      <c r="BP294" s="267">
        <f t="shared" si="295"/>
        <v>2281.7317842941661</v>
      </c>
      <c r="BQ294" s="267">
        <f t="shared" si="295"/>
        <v>2281.7317842941661</v>
      </c>
      <c r="BR294" s="267">
        <f t="shared" ref="BR294:CA294" si="296" xml:space="preserve"> BR$292</f>
        <v>2281.7317842941661</v>
      </c>
      <c r="BS294" s="267">
        <f t="shared" si="296"/>
        <v>2281.7317842941661</v>
      </c>
      <c r="BT294" s="267">
        <f t="shared" si="296"/>
        <v>2281.7317842941661</v>
      </c>
      <c r="BU294" s="267">
        <f t="shared" si="296"/>
        <v>2281.7317842941661</v>
      </c>
      <c r="BV294" s="267">
        <f t="shared" si="296"/>
        <v>2281.7317842941661</v>
      </c>
      <c r="BW294" s="267">
        <f t="shared" si="296"/>
        <v>2281.7317842941661</v>
      </c>
      <c r="BX294" s="267">
        <f t="shared" si="296"/>
        <v>2281.7317842941661</v>
      </c>
      <c r="BY294" s="267">
        <f t="shared" si="296"/>
        <v>2281.7317842941661</v>
      </c>
      <c r="BZ294" s="267">
        <f t="shared" si="296"/>
        <v>2281.7317842941661</v>
      </c>
      <c r="CA294" s="267">
        <f t="shared" si="296"/>
        <v>2281.7317842941661</v>
      </c>
    </row>
    <row r="295" spans="2:79">
      <c r="E295" s="231" t="str">
        <f xml:space="preserve"> Time!E$112</f>
        <v>Project period flag</v>
      </c>
      <c r="F295" s="231">
        <f xml:space="preserve"> Time!F$112</f>
        <v>0</v>
      </c>
      <c r="G295" s="231" t="str">
        <f xml:space="preserve"> Time!G$112</f>
        <v>flag</v>
      </c>
      <c r="H295" s="231">
        <f xml:space="preserve"> Time!H$112</f>
        <v>23</v>
      </c>
      <c r="I295" s="231">
        <f xml:space="preserve"> Time!I$112</f>
        <v>0</v>
      </c>
      <c r="J295" s="231">
        <f xml:space="preserve"> Time!J$112</f>
        <v>0</v>
      </c>
      <c r="K295" s="231">
        <f xml:space="preserve"> Time!K$112</f>
        <v>0</v>
      </c>
      <c r="L295" s="231">
        <f xml:space="preserve"> Time!L$112</f>
        <v>0</v>
      </c>
      <c r="M295" s="231">
        <f xml:space="preserve"> Time!M$112</f>
        <v>0</v>
      </c>
      <c r="N295" s="231">
        <f xml:space="preserve"> Time!N$112</f>
        <v>0</v>
      </c>
      <c r="O295" s="231">
        <f xml:space="preserve"> Time!O$112</f>
        <v>1</v>
      </c>
      <c r="P295" s="231">
        <f xml:space="preserve"> Time!P$112</f>
        <v>1</v>
      </c>
      <c r="Q295" s="231">
        <f xml:space="preserve"> Time!Q$112</f>
        <v>1</v>
      </c>
      <c r="R295" s="231">
        <f xml:space="preserve"> Time!R$112</f>
        <v>1</v>
      </c>
      <c r="S295" s="231">
        <f xml:space="preserve"> Time!S$112</f>
        <v>1</v>
      </c>
      <c r="T295" s="231">
        <f xml:space="preserve"> Time!T$112</f>
        <v>1</v>
      </c>
      <c r="U295" s="231">
        <f xml:space="preserve"> Time!U$112</f>
        <v>1</v>
      </c>
      <c r="V295" s="231">
        <f xml:space="preserve"> Time!V$112</f>
        <v>1</v>
      </c>
      <c r="W295" s="231">
        <f xml:space="preserve"> Time!W$112</f>
        <v>1</v>
      </c>
      <c r="X295" s="231">
        <f xml:space="preserve"> Time!X$112</f>
        <v>1</v>
      </c>
      <c r="Y295" s="231">
        <f xml:space="preserve"> Time!Y$112</f>
        <v>1</v>
      </c>
      <c r="Z295" s="231">
        <f xml:space="preserve"> Time!Z$112</f>
        <v>1</v>
      </c>
      <c r="AA295" s="231">
        <f xml:space="preserve"> Time!AA$112</f>
        <v>1</v>
      </c>
      <c r="AB295" s="231">
        <f xml:space="preserve"> Time!AB$112</f>
        <v>1</v>
      </c>
      <c r="AC295" s="231">
        <f xml:space="preserve"> Time!AC$112</f>
        <v>1</v>
      </c>
      <c r="AD295" s="231">
        <f xml:space="preserve"> Time!AD$112</f>
        <v>1</v>
      </c>
      <c r="AE295" s="231">
        <f xml:space="preserve"> Time!AE$112</f>
        <v>1</v>
      </c>
      <c r="AF295" s="231">
        <f xml:space="preserve"> Time!AF$112</f>
        <v>1</v>
      </c>
      <c r="AG295" s="231">
        <f xml:space="preserve"> Time!AG$112</f>
        <v>1</v>
      </c>
      <c r="AH295" s="231">
        <f xml:space="preserve"> Time!AH$112</f>
        <v>1</v>
      </c>
      <c r="AI295" s="231">
        <f xml:space="preserve"> Time!AI$112</f>
        <v>1</v>
      </c>
      <c r="AJ295" s="231">
        <f xml:space="preserve"> Time!AJ$112</f>
        <v>1</v>
      </c>
      <c r="AK295" s="231">
        <f xml:space="preserve"> Time!AK$112</f>
        <v>1</v>
      </c>
      <c r="AL295" s="231">
        <f xml:space="preserve"> Time!AL$112</f>
        <v>0</v>
      </c>
      <c r="AM295" s="231">
        <f xml:space="preserve"> Time!AM$112</f>
        <v>0</v>
      </c>
      <c r="AN295" s="231">
        <f xml:space="preserve"> Time!AN$112</f>
        <v>0</v>
      </c>
      <c r="AO295" s="231">
        <f xml:space="preserve"> Time!AO$112</f>
        <v>0</v>
      </c>
      <c r="AP295" s="231">
        <f xml:space="preserve"> Time!AP$112</f>
        <v>0</v>
      </c>
      <c r="AQ295" s="231">
        <f xml:space="preserve"> Time!AQ$112</f>
        <v>0</v>
      </c>
      <c r="AR295" s="231">
        <f xml:space="preserve"> Time!AR$112</f>
        <v>0</v>
      </c>
      <c r="AS295" s="231">
        <f xml:space="preserve"> Time!AS$112</f>
        <v>0</v>
      </c>
      <c r="AT295" s="231">
        <f xml:space="preserve"> Time!AT$112</f>
        <v>0</v>
      </c>
      <c r="AU295" s="231">
        <f xml:space="preserve"> Time!AU$112</f>
        <v>0</v>
      </c>
      <c r="AV295" s="231">
        <f xml:space="preserve"> Time!AV$112</f>
        <v>0</v>
      </c>
      <c r="AW295" s="231">
        <f xml:space="preserve"> Time!AW$112</f>
        <v>0</v>
      </c>
      <c r="AX295" s="231">
        <f xml:space="preserve"> Time!AX$112</f>
        <v>0</v>
      </c>
      <c r="AY295" s="231">
        <f xml:space="preserve"> Time!AY$112</f>
        <v>0</v>
      </c>
      <c r="AZ295" s="231">
        <f xml:space="preserve"> Time!AZ$112</f>
        <v>0</v>
      </c>
      <c r="BA295" s="231">
        <f xml:space="preserve"> Time!BA$112</f>
        <v>0</v>
      </c>
      <c r="BB295" s="231">
        <f xml:space="preserve"> Time!BB$112</f>
        <v>0</v>
      </c>
      <c r="BC295" s="231">
        <f xml:space="preserve"> Time!BC$112</f>
        <v>0</v>
      </c>
      <c r="BD295" s="231">
        <f xml:space="preserve"> Time!BD$112</f>
        <v>0</v>
      </c>
      <c r="BE295" s="231">
        <f xml:space="preserve"> Time!BE$112</f>
        <v>0</v>
      </c>
      <c r="BF295" s="231">
        <f xml:space="preserve"> Time!BF$112</f>
        <v>0</v>
      </c>
      <c r="BG295" s="231">
        <f xml:space="preserve"> Time!BG$112</f>
        <v>0</v>
      </c>
      <c r="BH295" s="231">
        <f xml:space="preserve"> Time!BH$112</f>
        <v>0</v>
      </c>
      <c r="BI295" s="231">
        <f xml:space="preserve"> Time!BI$112</f>
        <v>0</v>
      </c>
      <c r="BJ295" s="231">
        <f xml:space="preserve"> Time!BJ$112</f>
        <v>0</v>
      </c>
      <c r="BK295" s="231">
        <f xml:space="preserve"> Time!BK$112</f>
        <v>0</v>
      </c>
      <c r="BL295" s="231">
        <f xml:space="preserve"> Time!BL$112</f>
        <v>0</v>
      </c>
      <c r="BM295" s="231">
        <f xml:space="preserve"> Time!BM$112</f>
        <v>0</v>
      </c>
      <c r="BN295" s="231">
        <f xml:space="preserve"> Time!BN$112</f>
        <v>0</v>
      </c>
      <c r="BO295" s="231">
        <f xml:space="preserve"> Time!BO$112</f>
        <v>0</v>
      </c>
      <c r="BP295" s="231">
        <f xml:space="preserve"> Time!BP$112</f>
        <v>0</v>
      </c>
      <c r="BQ295" s="231">
        <f xml:space="preserve"> Time!BQ$112</f>
        <v>0</v>
      </c>
      <c r="BR295" s="231">
        <f xml:space="preserve"> Time!BR$112</f>
        <v>0</v>
      </c>
      <c r="BS295" s="231">
        <f xml:space="preserve"> Time!BS$112</f>
        <v>0</v>
      </c>
      <c r="BT295" s="231">
        <f xml:space="preserve"> Time!BT$112</f>
        <v>0</v>
      </c>
      <c r="BU295" s="231">
        <f xml:space="preserve"> Time!BU$112</f>
        <v>0</v>
      </c>
      <c r="BV295" s="231">
        <f xml:space="preserve"> Time!BV$112</f>
        <v>0</v>
      </c>
      <c r="BW295" s="231">
        <f xml:space="preserve"> Time!BW$112</f>
        <v>0</v>
      </c>
      <c r="BX295" s="231">
        <f xml:space="preserve"> Time!BX$112</f>
        <v>0</v>
      </c>
      <c r="BY295" s="231">
        <f xml:space="preserve"> Time!BY$112</f>
        <v>0</v>
      </c>
      <c r="BZ295" s="231">
        <f xml:space="preserve"> Time!BZ$112</f>
        <v>0</v>
      </c>
      <c r="CA295" s="231">
        <f xml:space="preserve"> Time!CA$112</f>
        <v>0</v>
      </c>
    </row>
    <row r="296" spans="2:79">
      <c r="E296" s="4" t="s">
        <v>266</v>
      </c>
      <c r="G296" s="4" t="s">
        <v>560</v>
      </c>
      <c r="J296" s="78" t="e">
        <f xml:space="preserve"> IF(J295 = 1, J294, #N/A)</f>
        <v>#N/A</v>
      </c>
      <c r="K296" s="78" t="e">
        <f t="shared" ref="K296:BV296" si="297" xml:space="preserve"> IF(K295 = 1, K294, #N/A)</f>
        <v>#N/A</v>
      </c>
      <c r="L296" s="78" t="e">
        <f t="shared" si="297"/>
        <v>#N/A</v>
      </c>
      <c r="M296" s="78" t="e">
        <f t="shared" si="297"/>
        <v>#N/A</v>
      </c>
      <c r="N296" s="78" t="e">
        <f t="shared" si="297"/>
        <v>#N/A</v>
      </c>
      <c r="O296" s="78">
        <f t="shared" si="297"/>
        <v>-173.51598719186759</v>
      </c>
      <c r="P296" s="78">
        <f t="shared" si="297"/>
        <v>-347.39341026260041</v>
      </c>
      <c r="Q296" s="78">
        <f t="shared" si="297"/>
        <v>-521.27083333333326</v>
      </c>
      <c r="R296" s="78">
        <f t="shared" si="297"/>
        <v>-374.04895789325548</v>
      </c>
      <c r="S296" s="78">
        <f t="shared" si="297"/>
        <v>-228.21437030883249</v>
      </c>
      <c r="T296" s="78">
        <f t="shared" si="297"/>
        <v>-83.252622558547102</v>
      </c>
      <c r="U296" s="78">
        <f t="shared" si="297"/>
        <v>60.094609543733043</v>
      </c>
      <c r="V296" s="78">
        <f t="shared" si="297"/>
        <v>202.32295614244177</v>
      </c>
      <c r="W296" s="78">
        <f t="shared" si="297"/>
        <v>343.50461846070402</v>
      </c>
      <c r="X296" s="78">
        <f t="shared" si="297"/>
        <v>484.11563486638119</v>
      </c>
      <c r="Y296" s="78">
        <f t="shared" si="297"/>
        <v>623.3923738161069</v>
      </c>
      <c r="Z296" s="78">
        <f t="shared" si="297"/>
        <v>762.19540054090953</v>
      </c>
      <c r="AA296" s="78">
        <f t="shared" si="297"/>
        <v>900.57208626328134</v>
      </c>
      <c r="AB296" s="78">
        <f t="shared" si="297"/>
        <v>1038.9750350264803</v>
      </c>
      <c r="AC296" s="78">
        <f t="shared" si="297"/>
        <v>1176.6226776346953</v>
      </c>
      <c r="AD296" s="78">
        <f t="shared" si="297"/>
        <v>1313.9595176521382</v>
      </c>
      <c r="AE296" s="78">
        <f t="shared" si="297"/>
        <v>1451.0166353378863</v>
      </c>
      <c r="AF296" s="78">
        <f t="shared" si="297"/>
        <v>1588.2319728681241</v>
      </c>
      <c r="AG296" s="78">
        <f t="shared" si="297"/>
        <v>1724.8107653666741</v>
      </c>
      <c r="AH296" s="78">
        <f t="shared" si="297"/>
        <v>1861.1856402854185</v>
      </c>
      <c r="AI296" s="78">
        <f t="shared" si="297"/>
        <v>1997.3769893823378</v>
      </c>
      <c r="AJ296" s="78">
        <f t="shared" si="297"/>
        <v>2133.8131351826296</v>
      </c>
      <c r="AK296" s="78">
        <f t="shared" si="297"/>
        <v>2281.7317842941661</v>
      </c>
      <c r="AL296" s="78" t="e">
        <f t="shared" si="297"/>
        <v>#N/A</v>
      </c>
      <c r="AM296" s="78" t="e">
        <f t="shared" si="297"/>
        <v>#N/A</v>
      </c>
      <c r="AN296" s="78" t="e">
        <f t="shared" si="297"/>
        <v>#N/A</v>
      </c>
      <c r="AO296" s="78" t="e">
        <f t="shared" si="297"/>
        <v>#N/A</v>
      </c>
      <c r="AP296" s="78" t="e">
        <f t="shared" si="297"/>
        <v>#N/A</v>
      </c>
      <c r="AQ296" s="78" t="e">
        <f t="shared" si="297"/>
        <v>#N/A</v>
      </c>
      <c r="AR296" s="78" t="e">
        <f t="shared" si="297"/>
        <v>#N/A</v>
      </c>
      <c r="AS296" s="78" t="e">
        <f t="shared" si="297"/>
        <v>#N/A</v>
      </c>
      <c r="AT296" s="78" t="e">
        <f t="shared" si="297"/>
        <v>#N/A</v>
      </c>
      <c r="AU296" s="78" t="e">
        <f t="shared" si="297"/>
        <v>#N/A</v>
      </c>
      <c r="AV296" s="78" t="e">
        <f t="shared" si="297"/>
        <v>#N/A</v>
      </c>
      <c r="AW296" s="78" t="e">
        <f t="shared" si="297"/>
        <v>#N/A</v>
      </c>
      <c r="AX296" s="78" t="e">
        <f t="shared" si="297"/>
        <v>#N/A</v>
      </c>
      <c r="AY296" s="78" t="e">
        <f t="shared" si="297"/>
        <v>#N/A</v>
      </c>
      <c r="AZ296" s="78" t="e">
        <f t="shared" si="297"/>
        <v>#N/A</v>
      </c>
      <c r="BA296" s="78" t="e">
        <f t="shared" si="297"/>
        <v>#N/A</v>
      </c>
      <c r="BB296" s="78" t="e">
        <f t="shared" si="297"/>
        <v>#N/A</v>
      </c>
      <c r="BC296" s="78" t="e">
        <f t="shared" si="297"/>
        <v>#N/A</v>
      </c>
      <c r="BD296" s="78" t="e">
        <f t="shared" si="297"/>
        <v>#N/A</v>
      </c>
      <c r="BE296" s="78" t="e">
        <f t="shared" si="297"/>
        <v>#N/A</v>
      </c>
      <c r="BF296" s="78" t="e">
        <f t="shared" si="297"/>
        <v>#N/A</v>
      </c>
      <c r="BG296" s="78" t="e">
        <f t="shared" si="297"/>
        <v>#N/A</v>
      </c>
      <c r="BH296" s="78" t="e">
        <f t="shared" si="297"/>
        <v>#N/A</v>
      </c>
      <c r="BI296" s="78" t="e">
        <f t="shared" si="297"/>
        <v>#N/A</v>
      </c>
      <c r="BJ296" s="78" t="e">
        <f t="shared" si="297"/>
        <v>#N/A</v>
      </c>
      <c r="BK296" s="78" t="e">
        <f t="shared" si="297"/>
        <v>#N/A</v>
      </c>
      <c r="BL296" s="78" t="e">
        <f t="shared" si="297"/>
        <v>#N/A</v>
      </c>
      <c r="BM296" s="78" t="e">
        <f t="shared" si="297"/>
        <v>#N/A</v>
      </c>
      <c r="BN296" s="78" t="e">
        <f t="shared" si="297"/>
        <v>#N/A</v>
      </c>
      <c r="BO296" s="78" t="e">
        <f t="shared" si="297"/>
        <v>#N/A</v>
      </c>
      <c r="BP296" s="78" t="e">
        <f t="shared" si="297"/>
        <v>#N/A</v>
      </c>
      <c r="BQ296" s="78" t="e">
        <f t="shared" si="297"/>
        <v>#N/A</v>
      </c>
      <c r="BR296" s="78" t="e">
        <f t="shared" si="297"/>
        <v>#N/A</v>
      </c>
      <c r="BS296" s="78" t="e">
        <f t="shared" si="297"/>
        <v>#N/A</v>
      </c>
      <c r="BT296" s="78" t="e">
        <f t="shared" si="297"/>
        <v>#N/A</v>
      </c>
      <c r="BU296" s="78" t="e">
        <f t="shared" si="297"/>
        <v>#N/A</v>
      </c>
      <c r="BV296" s="78" t="e">
        <f t="shared" si="297"/>
        <v>#N/A</v>
      </c>
      <c r="BW296" s="78" t="e">
        <f xml:space="preserve"> IF(BW295 = 1, BW294, #N/A)</f>
        <v>#N/A</v>
      </c>
      <c r="BX296" s="78" t="e">
        <f xml:space="preserve"> IF(BX295 = 1, BX294, #N/A)</f>
        <v>#N/A</v>
      </c>
      <c r="BY296" s="78" t="e">
        <f xml:space="preserve"> IF(BY295 = 1, BY294, #N/A)</f>
        <v>#N/A</v>
      </c>
      <c r="BZ296" s="78" t="e">
        <f xml:space="preserve"> IF(BZ295 = 1, BZ294, #N/A)</f>
        <v>#N/A</v>
      </c>
      <c r="CA296" s="78" t="e">
        <f xml:space="preserve"> IF(CA295 = 1, CA294, #N/A)</f>
        <v>#N/A</v>
      </c>
    </row>
    <row r="298" spans="2:79">
      <c r="B298" s="1" t="s">
        <v>268</v>
      </c>
    </row>
    <row r="299" spans="2:79">
      <c r="E299" s="267" t="str">
        <f xml:space="preserve"> E$15</f>
        <v>Shareholder net cashflow POS</v>
      </c>
      <c r="F299" s="267">
        <f t="shared" ref="F299:BQ299" si="298" xml:space="preserve"> F$15</f>
        <v>0</v>
      </c>
      <c r="G299" s="267" t="str">
        <f t="shared" si="298"/>
        <v>£ MM</v>
      </c>
      <c r="H299" s="267">
        <f t="shared" si="298"/>
        <v>2223.210860245732</v>
      </c>
      <c r="I299" s="267">
        <f t="shared" si="298"/>
        <v>0</v>
      </c>
      <c r="J299" s="267">
        <f t="shared" si="298"/>
        <v>0</v>
      </c>
      <c r="K299" s="267">
        <f t="shared" si="298"/>
        <v>0</v>
      </c>
      <c r="L299" s="267">
        <f t="shared" si="298"/>
        <v>0</v>
      </c>
      <c r="M299" s="267">
        <f t="shared" si="298"/>
        <v>0</v>
      </c>
      <c r="N299" s="267">
        <f t="shared" si="298"/>
        <v>0</v>
      </c>
      <c r="O299" s="267">
        <f t="shared" si="298"/>
        <v>-78.082194236340413</v>
      </c>
      <c r="P299" s="267">
        <f t="shared" si="298"/>
        <v>-78.244840381829775</v>
      </c>
      <c r="Q299" s="267">
        <f t="shared" si="298"/>
        <v>-78.244840381829789</v>
      </c>
      <c r="R299" s="267">
        <f t="shared" si="298"/>
        <v>91.643234517458737</v>
      </c>
      <c r="S299" s="267">
        <f t="shared" si="298"/>
        <v>92.344753358232509</v>
      </c>
      <c r="T299" s="267">
        <f t="shared" si="298"/>
        <v>93.532106430161434</v>
      </c>
      <c r="U299" s="267">
        <f t="shared" si="298"/>
        <v>94.035011268946818</v>
      </c>
      <c r="V299" s="267">
        <f t="shared" si="298"/>
        <v>95.004932461803961</v>
      </c>
      <c r="W299" s="267">
        <f t="shared" si="298"/>
        <v>96.047054877786096</v>
      </c>
      <c r="X299" s="267">
        <f t="shared" si="298"/>
        <v>97.559492903557128</v>
      </c>
      <c r="Y299" s="267">
        <f t="shared" si="298"/>
        <v>139.27673894972568</v>
      </c>
      <c r="Z299" s="267">
        <f t="shared" si="298"/>
        <v>138.80302672480258</v>
      </c>
      <c r="AA299" s="267">
        <f t="shared" si="298"/>
        <v>138.37668572237175</v>
      </c>
      <c r="AB299" s="267">
        <f t="shared" si="298"/>
        <v>138.40294876319905</v>
      </c>
      <c r="AC299" s="267">
        <f t="shared" si="298"/>
        <v>111.5841009415484</v>
      </c>
      <c r="AD299" s="267">
        <f t="shared" si="298"/>
        <v>111.27329835077634</v>
      </c>
      <c r="AE299" s="267">
        <f t="shared" si="298"/>
        <v>110.99357601908149</v>
      </c>
      <c r="AF299" s="267">
        <f t="shared" si="298"/>
        <v>111.15179586357112</v>
      </c>
      <c r="AG299" s="267">
        <f t="shared" si="298"/>
        <v>110.51525083188329</v>
      </c>
      <c r="AH299" s="267">
        <f t="shared" si="298"/>
        <v>110.31133325207773</v>
      </c>
      <c r="AI299" s="267">
        <f t="shared" si="298"/>
        <v>110.12780743025274</v>
      </c>
      <c r="AJ299" s="267">
        <f t="shared" si="298"/>
        <v>110.37260413362525</v>
      </c>
      <c r="AK299" s="267">
        <f t="shared" si="298"/>
        <v>356.42698244486974</v>
      </c>
      <c r="AL299" s="267">
        <f t="shared" si="298"/>
        <v>0</v>
      </c>
      <c r="AM299" s="267">
        <f t="shared" si="298"/>
        <v>0</v>
      </c>
      <c r="AN299" s="267">
        <f t="shared" si="298"/>
        <v>0</v>
      </c>
      <c r="AO299" s="267">
        <f t="shared" si="298"/>
        <v>0</v>
      </c>
      <c r="AP299" s="267">
        <f t="shared" si="298"/>
        <v>0</v>
      </c>
      <c r="AQ299" s="267">
        <f t="shared" si="298"/>
        <v>0</v>
      </c>
      <c r="AR299" s="267">
        <f t="shared" si="298"/>
        <v>0</v>
      </c>
      <c r="AS299" s="267">
        <f t="shared" si="298"/>
        <v>0</v>
      </c>
      <c r="AT299" s="267">
        <f t="shared" si="298"/>
        <v>0</v>
      </c>
      <c r="AU299" s="267">
        <f t="shared" si="298"/>
        <v>0</v>
      </c>
      <c r="AV299" s="267">
        <f t="shared" si="298"/>
        <v>0</v>
      </c>
      <c r="AW299" s="267">
        <f t="shared" si="298"/>
        <v>0</v>
      </c>
      <c r="AX299" s="267">
        <f t="shared" si="298"/>
        <v>0</v>
      </c>
      <c r="AY299" s="267">
        <f t="shared" si="298"/>
        <v>0</v>
      </c>
      <c r="AZ299" s="267">
        <f t="shared" si="298"/>
        <v>0</v>
      </c>
      <c r="BA299" s="267">
        <f t="shared" si="298"/>
        <v>0</v>
      </c>
      <c r="BB299" s="267">
        <f t="shared" si="298"/>
        <v>0</v>
      </c>
      <c r="BC299" s="267">
        <f t="shared" si="298"/>
        <v>0</v>
      </c>
      <c r="BD299" s="267">
        <f t="shared" si="298"/>
        <v>0</v>
      </c>
      <c r="BE299" s="267">
        <f t="shared" si="298"/>
        <v>0</v>
      </c>
      <c r="BF299" s="267">
        <f t="shared" si="298"/>
        <v>0</v>
      </c>
      <c r="BG299" s="267">
        <f t="shared" si="298"/>
        <v>0</v>
      </c>
      <c r="BH299" s="267">
        <f t="shared" si="298"/>
        <v>0</v>
      </c>
      <c r="BI299" s="267">
        <f t="shared" si="298"/>
        <v>0</v>
      </c>
      <c r="BJ299" s="267">
        <f t="shared" si="298"/>
        <v>0</v>
      </c>
      <c r="BK299" s="267">
        <f t="shared" si="298"/>
        <v>0</v>
      </c>
      <c r="BL299" s="267">
        <f t="shared" si="298"/>
        <v>0</v>
      </c>
      <c r="BM299" s="267">
        <f t="shared" si="298"/>
        <v>0</v>
      </c>
      <c r="BN299" s="267">
        <f t="shared" si="298"/>
        <v>0</v>
      </c>
      <c r="BO299" s="267">
        <f t="shared" si="298"/>
        <v>0</v>
      </c>
      <c r="BP299" s="267">
        <f t="shared" si="298"/>
        <v>0</v>
      </c>
      <c r="BQ299" s="267">
        <f t="shared" si="298"/>
        <v>0</v>
      </c>
      <c r="BR299" s="267">
        <f t="shared" ref="BR299:CA299" si="299" xml:space="preserve"> BR$15</f>
        <v>0</v>
      </c>
      <c r="BS299" s="267">
        <f t="shared" si="299"/>
        <v>0</v>
      </c>
      <c r="BT299" s="267">
        <f t="shared" si="299"/>
        <v>0</v>
      </c>
      <c r="BU299" s="267">
        <f t="shared" si="299"/>
        <v>0</v>
      </c>
      <c r="BV299" s="267">
        <f t="shared" si="299"/>
        <v>0</v>
      </c>
      <c r="BW299" s="267">
        <f t="shared" si="299"/>
        <v>0</v>
      </c>
      <c r="BX299" s="267">
        <f t="shared" si="299"/>
        <v>0</v>
      </c>
      <c r="BY299" s="267">
        <f t="shared" si="299"/>
        <v>0</v>
      </c>
      <c r="BZ299" s="267">
        <f t="shared" si="299"/>
        <v>0</v>
      </c>
      <c r="CA299" s="267">
        <f t="shared" si="299"/>
        <v>0</v>
      </c>
    </row>
    <row r="300" spans="2:79">
      <c r="E300" s="231" t="str">
        <f xml:space="preserve"> Time!E$112</f>
        <v>Project period flag</v>
      </c>
      <c r="F300" s="231">
        <f xml:space="preserve"> Time!F$112</f>
        <v>0</v>
      </c>
      <c r="G300" s="231" t="str">
        <f xml:space="preserve"> Time!G$112</f>
        <v>flag</v>
      </c>
      <c r="H300" s="231">
        <f xml:space="preserve"> Time!H$112</f>
        <v>23</v>
      </c>
      <c r="I300" s="231">
        <f xml:space="preserve"> Time!I$112</f>
        <v>0</v>
      </c>
      <c r="J300" s="231">
        <f xml:space="preserve"> Time!J$112</f>
        <v>0</v>
      </c>
      <c r="K300" s="231">
        <f xml:space="preserve"> Time!K$112</f>
        <v>0</v>
      </c>
      <c r="L300" s="231">
        <f xml:space="preserve"> Time!L$112</f>
        <v>0</v>
      </c>
      <c r="M300" s="231">
        <f xml:space="preserve"> Time!M$112</f>
        <v>0</v>
      </c>
      <c r="N300" s="231">
        <f xml:space="preserve"> Time!N$112</f>
        <v>0</v>
      </c>
      <c r="O300" s="231">
        <f xml:space="preserve"> Time!O$112</f>
        <v>1</v>
      </c>
      <c r="P300" s="231">
        <f xml:space="preserve"> Time!P$112</f>
        <v>1</v>
      </c>
      <c r="Q300" s="231">
        <f xml:space="preserve"> Time!Q$112</f>
        <v>1</v>
      </c>
      <c r="R300" s="231">
        <f xml:space="preserve"> Time!R$112</f>
        <v>1</v>
      </c>
      <c r="S300" s="231">
        <f xml:space="preserve"> Time!S$112</f>
        <v>1</v>
      </c>
      <c r="T300" s="231">
        <f xml:space="preserve"> Time!T$112</f>
        <v>1</v>
      </c>
      <c r="U300" s="231">
        <f xml:space="preserve"> Time!U$112</f>
        <v>1</v>
      </c>
      <c r="V300" s="231">
        <f xml:space="preserve"> Time!V$112</f>
        <v>1</v>
      </c>
      <c r="W300" s="231">
        <f xml:space="preserve"> Time!W$112</f>
        <v>1</v>
      </c>
      <c r="X300" s="231">
        <f xml:space="preserve"> Time!X$112</f>
        <v>1</v>
      </c>
      <c r="Y300" s="231">
        <f xml:space="preserve"> Time!Y$112</f>
        <v>1</v>
      </c>
      <c r="Z300" s="231">
        <f xml:space="preserve"> Time!Z$112</f>
        <v>1</v>
      </c>
      <c r="AA300" s="231">
        <f xml:space="preserve"> Time!AA$112</f>
        <v>1</v>
      </c>
      <c r="AB300" s="231">
        <f xml:space="preserve"> Time!AB$112</f>
        <v>1</v>
      </c>
      <c r="AC300" s="231">
        <f xml:space="preserve"> Time!AC$112</f>
        <v>1</v>
      </c>
      <c r="AD300" s="231">
        <f xml:space="preserve"> Time!AD$112</f>
        <v>1</v>
      </c>
      <c r="AE300" s="231">
        <f xml:space="preserve"> Time!AE$112</f>
        <v>1</v>
      </c>
      <c r="AF300" s="231">
        <f xml:space="preserve"> Time!AF$112</f>
        <v>1</v>
      </c>
      <c r="AG300" s="231">
        <f xml:space="preserve"> Time!AG$112</f>
        <v>1</v>
      </c>
      <c r="AH300" s="231">
        <f xml:space="preserve"> Time!AH$112</f>
        <v>1</v>
      </c>
      <c r="AI300" s="231">
        <f xml:space="preserve"> Time!AI$112</f>
        <v>1</v>
      </c>
      <c r="AJ300" s="231">
        <f xml:space="preserve"> Time!AJ$112</f>
        <v>1</v>
      </c>
      <c r="AK300" s="231">
        <f xml:space="preserve"> Time!AK$112</f>
        <v>1</v>
      </c>
      <c r="AL300" s="231">
        <f xml:space="preserve"> Time!AL$112</f>
        <v>0</v>
      </c>
      <c r="AM300" s="231">
        <f xml:space="preserve"> Time!AM$112</f>
        <v>0</v>
      </c>
      <c r="AN300" s="231">
        <f xml:space="preserve"> Time!AN$112</f>
        <v>0</v>
      </c>
      <c r="AO300" s="231">
        <f xml:space="preserve"> Time!AO$112</f>
        <v>0</v>
      </c>
      <c r="AP300" s="231">
        <f xml:space="preserve"> Time!AP$112</f>
        <v>0</v>
      </c>
      <c r="AQ300" s="231">
        <f xml:space="preserve"> Time!AQ$112</f>
        <v>0</v>
      </c>
      <c r="AR300" s="231">
        <f xml:space="preserve"> Time!AR$112</f>
        <v>0</v>
      </c>
      <c r="AS300" s="231">
        <f xml:space="preserve"> Time!AS$112</f>
        <v>0</v>
      </c>
      <c r="AT300" s="231">
        <f xml:space="preserve"> Time!AT$112</f>
        <v>0</v>
      </c>
      <c r="AU300" s="231">
        <f xml:space="preserve"> Time!AU$112</f>
        <v>0</v>
      </c>
      <c r="AV300" s="231">
        <f xml:space="preserve"> Time!AV$112</f>
        <v>0</v>
      </c>
      <c r="AW300" s="231">
        <f xml:space="preserve"> Time!AW$112</f>
        <v>0</v>
      </c>
      <c r="AX300" s="231">
        <f xml:space="preserve"> Time!AX$112</f>
        <v>0</v>
      </c>
      <c r="AY300" s="231">
        <f xml:space="preserve"> Time!AY$112</f>
        <v>0</v>
      </c>
      <c r="AZ300" s="231">
        <f xml:space="preserve"> Time!AZ$112</f>
        <v>0</v>
      </c>
      <c r="BA300" s="231">
        <f xml:space="preserve"> Time!BA$112</f>
        <v>0</v>
      </c>
      <c r="BB300" s="231">
        <f xml:space="preserve"> Time!BB$112</f>
        <v>0</v>
      </c>
      <c r="BC300" s="231">
        <f xml:space="preserve"> Time!BC$112</f>
        <v>0</v>
      </c>
      <c r="BD300" s="231">
        <f xml:space="preserve"> Time!BD$112</f>
        <v>0</v>
      </c>
      <c r="BE300" s="231">
        <f xml:space="preserve"> Time!BE$112</f>
        <v>0</v>
      </c>
      <c r="BF300" s="231">
        <f xml:space="preserve"> Time!BF$112</f>
        <v>0</v>
      </c>
      <c r="BG300" s="231">
        <f xml:space="preserve"> Time!BG$112</f>
        <v>0</v>
      </c>
      <c r="BH300" s="231">
        <f xml:space="preserve"> Time!BH$112</f>
        <v>0</v>
      </c>
      <c r="BI300" s="231">
        <f xml:space="preserve"> Time!BI$112</f>
        <v>0</v>
      </c>
      <c r="BJ300" s="231">
        <f xml:space="preserve"> Time!BJ$112</f>
        <v>0</v>
      </c>
      <c r="BK300" s="231">
        <f xml:space="preserve"> Time!BK$112</f>
        <v>0</v>
      </c>
      <c r="BL300" s="231">
        <f xml:space="preserve"> Time!BL$112</f>
        <v>0</v>
      </c>
      <c r="BM300" s="231">
        <f xml:space="preserve"> Time!BM$112</f>
        <v>0</v>
      </c>
      <c r="BN300" s="231">
        <f xml:space="preserve"> Time!BN$112</f>
        <v>0</v>
      </c>
      <c r="BO300" s="231">
        <f xml:space="preserve"> Time!BO$112</f>
        <v>0</v>
      </c>
      <c r="BP300" s="231">
        <f xml:space="preserve"> Time!BP$112</f>
        <v>0</v>
      </c>
      <c r="BQ300" s="231">
        <f xml:space="preserve"> Time!BQ$112</f>
        <v>0</v>
      </c>
      <c r="BR300" s="231">
        <f xml:space="preserve"> Time!BR$112</f>
        <v>0</v>
      </c>
      <c r="BS300" s="231">
        <f xml:space="preserve"> Time!BS$112</f>
        <v>0</v>
      </c>
      <c r="BT300" s="231">
        <f xml:space="preserve"> Time!BT$112</f>
        <v>0</v>
      </c>
      <c r="BU300" s="231">
        <f xml:space="preserve"> Time!BU$112</f>
        <v>0</v>
      </c>
      <c r="BV300" s="231">
        <f xml:space="preserve"> Time!BV$112</f>
        <v>0</v>
      </c>
      <c r="BW300" s="231">
        <f xml:space="preserve"> Time!BW$112</f>
        <v>0</v>
      </c>
      <c r="BX300" s="231">
        <f xml:space="preserve"> Time!BX$112</f>
        <v>0</v>
      </c>
      <c r="BY300" s="231">
        <f xml:space="preserve"> Time!BY$112</f>
        <v>0</v>
      </c>
      <c r="BZ300" s="231">
        <f xml:space="preserve"> Time!BZ$112</f>
        <v>0</v>
      </c>
      <c r="CA300" s="231">
        <f xml:space="preserve"> Time!CA$112</f>
        <v>0</v>
      </c>
    </row>
    <row r="301" spans="2:79">
      <c r="E301" s="4" t="s">
        <v>240</v>
      </c>
      <c r="G301" s="4" t="s">
        <v>560</v>
      </c>
      <c r="J301" s="247" t="e">
        <f t="shared" ref="J301:AO301" si="300" xml:space="preserve"> IF(J300 = 1, J299, #N/A)</f>
        <v>#N/A</v>
      </c>
      <c r="K301" s="247" t="e">
        <f t="shared" si="300"/>
        <v>#N/A</v>
      </c>
      <c r="L301" s="247" t="e">
        <f t="shared" si="300"/>
        <v>#N/A</v>
      </c>
      <c r="M301" s="247" t="e">
        <f t="shared" si="300"/>
        <v>#N/A</v>
      </c>
      <c r="N301" s="247" t="e">
        <f t="shared" si="300"/>
        <v>#N/A</v>
      </c>
      <c r="O301" s="247">
        <f t="shared" si="300"/>
        <v>-78.082194236340413</v>
      </c>
      <c r="P301" s="247">
        <f t="shared" si="300"/>
        <v>-78.244840381829775</v>
      </c>
      <c r="Q301" s="247">
        <f t="shared" si="300"/>
        <v>-78.244840381829789</v>
      </c>
      <c r="R301" s="247">
        <f t="shared" si="300"/>
        <v>91.643234517458737</v>
      </c>
      <c r="S301" s="247">
        <f t="shared" si="300"/>
        <v>92.344753358232509</v>
      </c>
      <c r="T301" s="247">
        <f t="shared" si="300"/>
        <v>93.532106430161434</v>
      </c>
      <c r="U301" s="247">
        <f t="shared" si="300"/>
        <v>94.035011268946818</v>
      </c>
      <c r="V301" s="247">
        <f t="shared" si="300"/>
        <v>95.004932461803961</v>
      </c>
      <c r="W301" s="247">
        <f t="shared" si="300"/>
        <v>96.047054877786096</v>
      </c>
      <c r="X301" s="247">
        <f t="shared" si="300"/>
        <v>97.559492903557128</v>
      </c>
      <c r="Y301" s="247">
        <f t="shared" si="300"/>
        <v>139.27673894972568</v>
      </c>
      <c r="Z301" s="247">
        <f t="shared" si="300"/>
        <v>138.80302672480258</v>
      </c>
      <c r="AA301" s="247">
        <f t="shared" si="300"/>
        <v>138.37668572237175</v>
      </c>
      <c r="AB301" s="247">
        <f t="shared" si="300"/>
        <v>138.40294876319905</v>
      </c>
      <c r="AC301" s="247">
        <f t="shared" si="300"/>
        <v>111.5841009415484</v>
      </c>
      <c r="AD301" s="247">
        <f t="shared" si="300"/>
        <v>111.27329835077634</v>
      </c>
      <c r="AE301" s="247">
        <f t="shared" si="300"/>
        <v>110.99357601908149</v>
      </c>
      <c r="AF301" s="247">
        <f t="shared" si="300"/>
        <v>111.15179586357112</v>
      </c>
      <c r="AG301" s="247">
        <f t="shared" si="300"/>
        <v>110.51525083188329</v>
      </c>
      <c r="AH301" s="247">
        <f t="shared" si="300"/>
        <v>110.31133325207773</v>
      </c>
      <c r="AI301" s="247">
        <f t="shared" si="300"/>
        <v>110.12780743025274</v>
      </c>
      <c r="AJ301" s="247">
        <f t="shared" si="300"/>
        <v>110.37260413362525</v>
      </c>
      <c r="AK301" s="247">
        <f t="shared" si="300"/>
        <v>356.42698244486974</v>
      </c>
      <c r="AL301" s="247" t="e">
        <f t="shared" si="300"/>
        <v>#N/A</v>
      </c>
      <c r="AM301" s="247" t="e">
        <f t="shared" si="300"/>
        <v>#N/A</v>
      </c>
      <c r="AN301" s="247" t="e">
        <f t="shared" si="300"/>
        <v>#N/A</v>
      </c>
      <c r="AO301" s="247" t="e">
        <f t="shared" si="300"/>
        <v>#N/A</v>
      </c>
      <c r="AP301" s="247" t="e">
        <f t="shared" ref="AP301:BU301" si="301" xml:space="preserve"> IF(AP300 = 1, AP299, #N/A)</f>
        <v>#N/A</v>
      </c>
      <c r="AQ301" s="247" t="e">
        <f t="shared" si="301"/>
        <v>#N/A</v>
      </c>
      <c r="AR301" s="247" t="e">
        <f t="shared" si="301"/>
        <v>#N/A</v>
      </c>
      <c r="AS301" s="247" t="e">
        <f t="shared" si="301"/>
        <v>#N/A</v>
      </c>
      <c r="AT301" s="247" t="e">
        <f t="shared" si="301"/>
        <v>#N/A</v>
      </c>
      <c r="AU301" s="247" t="e">
        <f t="shared" si="301"/>
        <v>#N/A</v>
      </c>
      <c r="AV301" s="247" t="e">
        <f t="shared" si="301"/>
        <v>#N/A</v>
      </c>
      <c r="AW301" s="247" t="e">
        <f t="shared" si="301"/>
        <v>#N/A</v>
      </c>
      <c r="AX301" s="247" t="e">
        <f t="shared" si="301"/>
        <v>#N/A</v>
      </c>
      <c r="AY301" s="247" t="e">
        <f t="shared" si="301"/>
        <v>#N/A</v>
      </c>
      <c r="AZ301" s="247" t="e">
        <f t="shared" si="301"/>
        <v>#N/A</v>
      </c>
      <c r="BA301" s="247" t="e">
        <f t="shared" si="301"/>
        <v>#N/A</v>
      </c>
      <c r="BB301" s="247" t="e">
        <f t="shared" si="301"/>
        <v>#N/A</v>
      </c>
      <c r="BC301" s="247" t="e">
        <f t="shared" si="301"/>
        <v>#N/A</v>
      </c>
      <c r="BD301" s="247" t="e">
        <f t="shared" si="301"/>
        <v>#N/A</v>
      </c>
      <c r="BE301" s="247" t="e">
        <f t="shared" si="301"/>
        <v>#N/A</v>
      </c>
      <c r="BF301" s="247" t="e">
        <f t="shared" si="301"/>
        <v>#N/A</v>
      </c>
      <c r="BG301" s="247" t="e">
        <f t="shared" si="301"/>
        <v>#N/A</v>
      </c>
      <c r="BH301" s="247" t="e">
        <f t="shared" si="301"/>
        <v>#N/A</v>
      </c>
      <c r="BI301" s="247" t="e">
        <f t="shared" si="301"/>
        <v>#N/A</v>
      </c>
      <c r="BJ301" s="247" t="e">
        <f t="shared" si="301"/>
        <v>#N/A</v>
      </c>
      <c r="BK301" s="247" t="e">
        <f t="shared" si="301"/>
        <v>#N/A</v>
      </c>
      <c r="BL301" s="247" t="e">
        <f t="shared" si="301"/>
        <v>#N/A</v>
      </c>
      <c r="BM301" s="247" t="e">
        <f t="shared" si="301"/>
        <v>#N/A</v>
      </c>
      <c r="BN301" s="247" t="e">
        <f t="shared" si="301"/>
        <v>#N/A</v>
      </c>
      <c r="BO301" s="247" t="e">
        <f t="shared" si="301"/>
        <v>#N/A</v>
      </c>
      <c r="BP301" s="247" t="e">
        <f t="shared" si="301"/>
        <v>#N/A</v>
      </c>
      <c r="BQ301" s="247" t="e">
        <f t="shared" si="301"/>
        <v>#N/A</v>
      </c>
      <c r="BR301" s="247" t="e">
        <f t="shared" si="301"/>
        <v>#N/A</v>
      </c>
      <c r="BS301" s="247" t="e">
        <f t="shared" si="301"/>
        <v>#N/A</v>
      </c>
      <c r="BT301" s="247" t="e">
        <f t="shared" si="301"/>
        <v>#N/A</v>
      </c>
      <c r="BU301" s="247" t="e">
        <f t="shared" si="301"/>
        <v>#N/A</v>
      </c>
      <c r="BV301" s="247" t="e">
        <f t="shared" ref="BV301:CA301" si="302" xml:space="preserve"> IF(BV300 = 1, BV299, #N/A)</f>
        <v>#N/A</v>
      </c>
      <c r="BW301" s="247" t="e">
        <f t="shared" si="302"/>
        <v>#N/A</v>
      </c>
      <c r="BX301" s="247" t="e">
        <f t="shared" si="302"/>
        <v>#N/A</v>
      </c>
      <c r="BY301" s="247" t="e">
        <f t="shared" si="302"/>
        <v>#N/A</v>
      </c>
      <c r="BZ301" s="247" t="e">
        <f t="shared" si="302"/>
        <v>#N/A</v>
      </c>
      <c r="CA301" s="247" t="e">
        <f t="shared" si="302"/>
        <v>#N/A</v>
      </c>
    </row>
    <row r="303" spans="2:79">
      <c r="E303" s="267" t="str">
        <f xml:space="preserve"> E$299</f>
        <v>Shareholder net cashflow POS</v>
      </c>
      <c r="F303" s="267">
        <f t="shared" ref="F303:BQ303" si="303" xml:space="preserve"> F$299</f>
        <v>0</v>
      </c>
      <c r="G303" s="267" t="str">
        <f t="shared" si="303"/>
        <v>£ MM</v>
      </c>
      <c r="H303" s="267">
        <f t="shared" si="303"/>
        <v>2223.210860245732</v>
      </c>
      <c r="I303" s="267">
        <f t="shared" si="303"/>
        <v>0</v>
      </c>
      <c r="J303" s="267">
        <f t="shared" si="303"/>
        <v>0</v>
      </c>
      <c r="K303" s="267">
        <f t="shared" si="303"/>
        <v>0</v>
      </c>
      <c r="L303" s="267">
        <f t="shared" si="303"/>
        <v>0</v>
      </c>
      <c r="M303" s="267">
        <f t="shared" si="303"/>
        <v>0</v>
      </c>
      <c r="N303" s="267">
        <f t="shared" si="303"/>
        <v>0</v>
      </c>
      <c r="O303" s="267">
        <f t="shared" si="303"/>
        <v>-78.082194236340413</v>
      </c>
      <c r="P303" s="267">
        <f t="shared" si="303"/>
        <v>-78.244840381829775</v>
      </c>
      <c r="Q303" s="267">
        <f t="shared" si="303"/>
        <v>-78.244840381829789</v>
      </c>
      <c r="R303" s="267">
        <f t="shared" si="303"/>
        <v>91.643234517458737</v>
      </c>
      <c r="S303" s="267">
        <f t="shared" si="303"/>
        <v>92.344753358232509</v>
      </c>
      <c r="T303" s="267">
        <f t="shared" si="303"/>
        <v>93.532106430161434</v>
      </c>
      <c r="U303" s="267">
        <f t="shared" si="303"/>
        <v>94.035011268946818</v>
      </c>
      <c r="V303" s="267">
        <f t="shared" si="303"/>
        <v>95.004932461803961</v>
      </c>
      <c r="W303" s="267">
        <f t="shared" si="303"/>
        <v>96.047054877786096</v>
      </c>
      <c r="X303" s="267">
        <f t="shared" si="303"/>
        <v>97.559492903557128</v>
      </c>
      <c r="Y303" s="267">
        <f t="shared" si="303"/>
        <v>139.27673894972568</v>
      </c>
      <c r="Z303" s="267">
        <f t="shared" si="303"/>
        <v>138.80302672480258</v>
      </c>
      <c r="AA303" s="267">
        <f t="shared" si="303"/>
        <v>138.37668572237175</v>
      </c>
      <c r="AB303" s="267">
        <f t="shared" si="303"/>
        <v>138.40294876319905</v>
      </c>
      <c r="AC303" s="267">
        <f t="shared" si="303"/>
        <v>111.5841009415484</v>
      </c>
      <c r="AD303" s="267">
        <f t="shared" si="303"/>
        <v>111.27329835077634</v>
      </c>
      <c r="AE303" s="267">
        <f t="shared" si="303"/>
        <v>110.99357601908149</v>
      </c>
      <c r="AF303" s="267">
        <f t="shared" si="303"/>
        <v>111.15179586357112</v>
      </c>
      <c r="AG303" s="267">
        <f t="shared" si="303"/>
        <v>110.51525083188329</v>
      </c>
      <c r="AH303" s="267">
        <f t="shared" si="303"/>
        <v>110.31133325207773</v>
      </c>
      <c r="AI303" s="267">
        <f t="shared" si="303"/>
        <v>110.12780743025274</v>
      </c>
      <c r="AJ303" s="267">
        <f t="shared" si="303"/>
        <v>110.37260413362525</v>
      </c>
      <c r="AK303" s="267">
        <f t="shared" si="303"/>
        <v>356.42698244486974</v>
      </c>
      <c r="AL303" s="267">
        <f t="shared" si="303"/>
        <v>0</v>
      </c>
      <c r="AM303" s="267">
        <f t="shared" si="303"/>
        <v>0</v>
      </c>
      <c r="AN303" s="267">
        <f t="shared" si="303"/>
        <v>0</v>
      </c>
      <c r="AO303" s="267">
        <f t="shared" si="303"/>
        <v>0</v>
      </c>
      <c r="AP303" s="267">
        <f t="shared" si="303"/>
        <v>0</v>
      </c>
      <c r="AQ303" s="267">
        <f t="shared" si="303"/>
        <v>0</v>
      </c>
      <c r="AR303" s="267">
        <f t="shared" si="303"/>
        <v>0</v>
      </c>
      <c r="AS303" s="267">
        <f t="shared" si="303"/>
        <v>0</v>
      </c>
      <c r="AT303" s="267">
        <f t="shared" si="303"/>
        <v>0</v>
      </c>
      <c r="AU303" s="267">
        <f t="shared" si="303"/>
        <v>0</v>
      </c>
      <c r="AV303" s="267">
        <f t="shared" si="303"/>
        <v>0</v>
      </c>
      <c r="AW303" s="267">
        <f t="shared" si="303"/>
        <v>0</v>
      </c>
      <c r="AX303" s="267">
        <f t="shared" si="303"/>
        <v>0</v>
      </c>
      <c r="AY303" s="267">
        <f t="shared" si="303"/>
        <v>0</v>
      </c>
      <c r="AZ303" s="267">
        <f t="shared" si="303"/>
        <v>0</v>
      </c>
      <c r="BA303" s="267">
        <f t="shared" si="303"/>
        <v>0</v>
      </c>
      <c r="BB303" s="267">
        <f t="shared" si="303"/>
        <v>0</v>
      </c>
      <c r="BC303" s="267">
        <f t="shared" si="303"/>
        <v>0</v>
      </c>
      <c r="BD303" s="267">
        <f t="shared" si="303"/>
        <v>0</v>
      </c>
      <c r="BE303" s="267">
        <f t="shared" si="303"/>
        <v>0</v>
      </c>
      <c r="BF303" s="267">
        <f t="shared" si="303"/>
        <v>0</v>
      </c>
      <c r="BG303" s="267">
        <f t="shared" si="303"/>
        <v>0</v>
      </c>
      <c r="BH303" s="267">
        <f t="shared" si="303"/>
        <v>0</v>
      </c>
      <c r="BI303" s="267">
        <f t="shared" si="303"/>
        <v>0</v>
      </c>
      <c r="BJ303" s="267">
        <f t="shared" si="303"/>
        <v>0</v>
      </c>
      <c r="BK303" s="267">
        <f t="shared" si="303"/>
        <v>0</v>
      </c>
      <c r="BL303" s="267">
        <f t="shared" si="303"/>
        <v>0</v>
      </c>
      <c r="BM303" s="267">
        <f t="shared" si="303"/>
        <v>0</v>
      </c>
      <c r="BN303" s="267">
        <f t="shared" si="303"/>
        <v>0</v>
      </c>
      <c r="BO303" s="267">
        <f t="shared" si="303"/>
        <v>0</v>
      </c>
      <c r="BP303" s="267">
        <f t="shared" si="303"/>
        <v>0</v>
      </c>
      <c r="BQ303" s="267">
        <f t="shared" si="303"/>
        <v>0</v>
      </c>
      <c r="BR303" s="267">
        <f t="shared" ref="BR303:CA303" si="304" xml:space="preserve"> BR$299</f>
        <v>0</v>
      </c>
      <c r="BS303" s="267">
        <f t="shared" si="304"/>
        <v>0</v>
      </c>
      <c r="BT303" s="267">
        <f t="shared" si="304"/>
        <v>0</v>
      </c>
      <c r="BU303" s="267">
        <f t="shared" si="304"/>
        <v>0</v>
      </c>
      <c r="BV303" s="267">
        <f t="shared" si="304"/>
        <v>0</v>
      </c>
      <c r="BW303" s="267">
        <f t="shared" si="304"/>
        <v>0</v>
      </c>
      <c r="BX303" s="267">
        <f t="shared" si="304"/>
        <v>0</v>
      </c>
      <c r="BY303" s="267">
        <f t="shared" si="304"/>
        <v>0</v>
      </c>
      <c r="BZ303" s="267">
        <f t="shared" si="304"/>
        <v>0</v>
      </c>
      <c r="CA303" s="267">
        <f t="shared" si="304"/>
        <v>0</v>
      </c>
    </row>
    <row r="304" spans="2:79">
      <c r="E304" s="4" t="s">
        <v>269</v>
      </c>
      <c r="G304" s="4" t="s">
        <v>560</v>
      </c>
      <c r="I304" s="425"/>
      <c r="J304" s="78">
        <f t="shared" ref="J304:AO304" si="305" xml:space="preserve"> I304 + J303</f>
        <v>0</v>
      </c>
      <c r="K304" s="78">
        <f t="shared" si="305"/>
        <v>0</v>
      </c>
      <c r="L304" s="78">
        <f t="shared" si="305"/>
        <v>0</v>
      </c>
      <c r="M304" s="78">
        <f t="shared" si="305"/>
        <v>0</v>
      </c>
      <c r="N304" s="78">
        <f t="shared" si="305"/>
        <v>0</v>
      </c>
      <c r="O304" s="78">
        <f t="shared" si="305"/>
        <v>-78.082194236340413</v>
      </c>
      <c r="P304" s="78">
        <f t="shared" si="305"/>
        <v>-156.32703461817019</v>
      </c>
      <c r="Q304" s="78">
        <f t="shared" si="305"/>
        <v>-234.57187499999998</v>
      </c>
      <c r="R304" s="78">
        <f t="shared" si="305"/>
        <v>-142.92864048254125</v>
      </c>
      <c r="S304" s="78">
        <f t="shared" si="305"/>
        <v>-50.583887124308745</v>
      </c>
      <c r="T304" s="78">
        <f t="shared" si="305"/>
        <v>42.948219305852689</v>
      </c>
      <c r="U304" s="78">
        <f t="shared" si="305"/>
        <v>136.98323057479951</v>
      </c>
      <c r="V304" s="78">
        <f t="shared" si="305"/>
        <v>231.98816303660345</v>
      </c>
      <c r="W304" s="78">
        <f t="shared" si="305"/>
        <v>328.03521791438953</v>
      </c>
      <c r="X304" s="78">
        <f t="shared" si="305"/>
        <v>425.59471081794663</v>
      </c>
      <c r="Y304" s="78">
        <f t="shared" si="305"/>
        <v>564.87144976767229</v>
      </c>
      <c r="Z304" s="78">
        <f t="shared" si="305"/>
        <v>703.67447649247492</v>
      </c>
      <c r="AA304" s="78">
        <f t="shared" si="305"/>
        <v>842.05116221484673</v>
      </c>
      <c r="AB304" s="78">
        <f t="shared" si="305"/>
        <v>980.45411097804572</v>
      </c>
      <c r="AC304" s="78">
        <f t="shared" si="305"/>
        <v>1092.0382119195942</v>
      </c>
      <c r="AD304" s="78">
        <f t="shared" si="305"/>
        <v>1203.3115102703705</v>
      </c>
      <c r="AE304" s="78">
        <f t="shared" si="305"/>
        <v>1314.305086289452</v>
      </c>
      <c r="AF304" s="78">
        <f t="shared" si="305"/>
        <v>1425.4568821530231</v>
      </c>
      <c r="AG304" s="78">
        <f t="shared" si="305"/>
        <v>1535.9721329849065</v>
      </c>
      <c r="AH304" s="78">
        <f t="shared" si="305"/>
        <v>1646.2834662369842</v>
      </c>
      <c r="AI304" s="78">
        <f t="shared" si="305"/>
        <v>1756.4112736672369</v>
      </c>
      <c r="AJ304" s="78">
        <f t="shared" si="305"/>
        <v>1866.783877800862</v>
      </c>
      <c r="AK304" s="78">
        <f t="shared" si="305"/>
        <v>2223.210860245732</v>
      </c>
      <c r="AL304" s="78">
        <f t="shared" si="305"/>
        <v>2223.210860245732</v>
      </c>
      <c r="AM304" s="78">
        <f t="shared" si="305"/>
        <v>2223.210860245732</v>
      </c>
      <c r="AN304" s="78">
        <f t="shared" si="305"/>
        <v>2223.210860245732</v>
      </c>
      <c r="AO304" s="78">
        <f t="shared" si="305"/>
        <v>2223.210860245732</v>
      </c>
      <c r="AP304" s="78">
        <f t="shared" ref="AP304:BU304" si="306" xml:space="preserve"> AO304 + AP303</f>
        <v>2223.210860245732</v>
      </c>
      <c r="AQ304" s="78">
        <f t="shared" si="306"/>
        <v>2223.210860245732</v>
      </c>
      <c r="AR304" s="78">
        <f t="shared" si="306"/>
        <v>2223.210860245732</v>
      </c>
      <c r="AS304" s="78">
        <f t="shared" si="306"/>
        <v>2223.210860245732</v>
      </c>
      <c r="AT304" s="78">
        <f t="shared" si="306"/>
        <v>2223.210860245732</v>
      </c>
      <c r="AU304" s="78">
        <f t="shared" si="306"/>
        <v>2223.210860245732</v>
      </c>
      <c r="AV304" s="78">
        <f t="shared" si="306"/>
        <v>2223.210860245732</v>
      </c>
      <c r="AW304" s="78">
        <f t="shared" si="306"/>
        <v>2223.210860245732</v>
      </c>
      <c r="AX304" s="78">
        <f t="shared" si="306"/>
        <v>2223.210860245732</v>
      </c>
      <c r="AY304" s="78">
        <f t="shared" si="306"/>
        <v>2223.210860245732</v>
      </c>
      <c r="AZ304" s="78">
        <f t="shared" si="306"/>
        <v>2223.210860245732</v>
      </c>
      <c r="BA304" s="78">
        <f t="shared" si="306"/>
        <v>2223.210860245732</v>
      </c>
      <c r="BB304" s="78">
        <f t="shared" si="306"/>
        <v>2223.210860245732</v>
      </c>
      <c r="BC304" s="78">
        <f t="shared" si="306"/>
        <v>2223.210860245732</v>
      </c>
      <c r="BD304" s="78">
        <f t="shared" si="306"/>
        <v>2223.210860245732</v>
      </c>
      <c r="BE304" s="78">
        <f t="shared" si="306"/>
        <v>2223.210860245732</v>
      </c>
      <c r="BF304" s="78">
        <f t="shared" si="306"/>
        <v>2223.210860245732</v>
      </c>
      <c r="BG304" s="78">
        <f t="shared" si="306"/>
        <v>2223.210860245732</v>
      </c>
      <c r="BH304" s="78">
        <f t="shared" si="306"/>
        <v>2223.210860245732</v>
      </c>
      <c r="BI304" s="78">
        <f t="shared" si="306"/>
        <v>2223.210860245732</v>
      </c>
      <c r="BJ304" s="78">
        <f t="shared" si="306"/>
        <v>2223.210860245732</v>
      </c>
      <c r="BK304" s="78">
        <f t="shared" si="306"/>
        <v>2223.210860245732</v>
      </c>
      <c r="BL304" s="78">
        <f t="shared" si="306"/>
        <v>2223.210860245732</v>
      </c>
      <c r="BM304" s="78">
        <f t="shared" si="306"/>
        <v>2223.210860245732</v>
      </c>
      <c r="BN304" s="78">
        <f t="shared" si="306"/>
        <v>2223.210860245732</v>
      </c>
      <c r="BO304" s="78">
        <f t="shared" si="306"/>
        <v>2223.210860245732</v>
      </c>
      <c r="BP304" s="78">
        <f t="shared" si="306"/>
        <v>2223.210860245732</v>
      </c>
      <c r="BQ304" s="78">
        <f t="shared" si="306"/>
        <v>2223.210860245732</v>
      </c>
      <c r="BR304" s="78">
        <f t="shared" si="306"/>
        <v>2223.210860245732</v>
      </c>
      <c r="BS304" s="78">
        <f t="shared" si="306"/>
        <v>2223.210860245732</v>
      </c>
      <c r="BT304" s="78">
        <f t="shared" si="306"/>
        <v>2223.210860245732</v>
      </c>
      <c r="BU304" s="78">
        <f t="shared" si="306"/>
        <v>2223.210860245732</v>
      </c>
      <c r="BV304" s="78">
        <f t="shared" ref="BV304:CA304" si="307" xml:space="preserve"> BU304 + BV303</f>
        <v>2223.210860245732</v>
      </c>
      <c r="BW304" s="78">
        <f t="shared" si="307"/>
        <v>2223.210860245732</v>
      </c>
      <c r="BX304" s="78">
        <f t="shared" si="307"/>
        <v>2223.210860245732</v>
      </c>
      <c r="BY304" s="78">
        <f t="shared" si="307"/>
        <v>2223.210860245732</v>
      </c>
      <c r="BZ304" s="78">
        <f t="shared" si="307"/>
        <v>2223.210860245732</v>
      </c>
      <c r="CA304" s="78">
        <f t="shared" si="307"/>
        <v>2223.210860245732</v>
      </c>
    </row>
    <row r="306" spans="1:79">
      <c r="E306" s="267" t="str">
        <f xml:space="preserve"> E$304</f>
        <v>Cumulative shareholder net cashflow</v>
      </c>
      <c r="F306" s="267">
        <f t="shared" ref="F306:BQ306" si="308" xml:space="preserve"> F$304</f>
        <v>0</v>
      </c>
      <c r="G306" s="267" t="str">
        <f t="shared" si="308"/>
        <v>£ MM</v>
      </c>
      <c r="H306" s="267">
        <f t="shared" si="308"/>
        <v>0</v>
      </c>
      <c r="I306" s="267">
        <f t="shared" si="308"/>
        <v>0</v>
      </c>
      <c r="J306" s="267">
        <f t="shared" si="308"/>
        <v>0</v>
      </c>
      <c r="K306" s="267">
        <f t="shared" si="308"/>
        <v>0</v>
      </c>
      <c r="L306" s="267">
        <f t="shared" si="308"/>
        <v>0</v>
      </c>
      <c r="M306" s="267">
        <f t="shared" si="308"/>
        <v>0</v>
      </c>
      <c r="N306" s="267">
        <f t="shared" si="308"/>
        <v>0</v>
      </c>
      <c r="O306" s="267">
        <f t="shared" si="308"/>
        <v>-78.082194236340413</v>
      </c>
      <c r="P306" s="267">
        <f t="shared" si="308"/>
        <v>-156.32703461817019</v>
      </c>
      <c r="Q306" s="267">
        <f t="shared" si="308"/>
        <v>-234.57187499999998</v>
      </c>
      <c r="R306" s="267">
        <f t="shared" si="308"/>
        <v>-142.92864048254125</v>
      </c>
      <c r="S306" s="267">
        <f t="shared" si="308"/>
        <v>-50.583887124308745</v>
      </c>
      <c r="T306" s="267">
        <f t="shared" si="308"/>
        <v>42.948219305852689</v>
      </c>
      <c r="U306" s="267">
        <f t="shared" si="308"/>
        <v>136.98323057479951</v>
      </c>
      <c r="V306" s="267">
        <f t="shared" si="308"/>
        <v>231.98816303660345</v>
      </c>
      <c r="W306" s="267">
        <f t="shared" si="308"/>
        <v>328.03521791438953</v>
      </c>
      <c r="X306" s="267">
        <f t="shared" si="308"/>
        <v>425.59471081794663</v>
      </c>
      <c r="Y306" s="267">
        <f t="shared" si="308"/>
        <v>564.87144976767229</v>
      </c>
      <c r="Z306" s="267">
        <f t="shared" si="308"/>
        <v>703.67447649247492</v>
      </c>
      <c r="AA306" s="267">
        <f t="shared" si="308"/>
        <v>842.05116221484673</v>
      </c>
      <c r="AB306" s="267">
        <f t="shared" si="308"/>
        <v>980.45411097804572</v>
      </c>
      <c r="AC306" s="267">
        <f t="shared" si="308"/>
        <v>1092.0382119195942</v>
      </c>
      <c r="AD306" s="267">
        <f t="shared" si="308"/>
        <v>1203.3115102703705</v>
      </c>
      <c r="AE306" s="267">
        <f t="shared" si="308"/>
        <v>1314.305086289452</v>
      </c>
      <c r="AF306" s="267">
        <f t="shared" si="308"/>
        <v>1425.4568821530231</v>
      </c>
      <c r="AG306" s="267">
        <f t="shared" si="308"/>
        <v>1535.9721329849065</v>
      </c>
      <c r="AH306" s="267">
        <f t="shared" si="308"/>
        <v>1646.2834662369842</v>
      </c>
      <c r="AI306" s="267">
        <f t="shared" si="308"/>
        <v>1756.4112736672369</v>
      </c>
      <c r="AJ306" s="267">
        <f t="shared" si="308"/>
        <v>1866.783877800862</v>
      </c>
      <c r="AK306" s="267">
        <f t="shared" si="308"/>
        <v>2223.210860245732</v>
      </c>
      <c r="AL306" s="267">
        <f t="shared" si="308"/>
        <v>2223.210860245732</v>
      </c>
      <c r="AM306" s="267">
        <f t="shared" si="308"/>
        <v>2223.210860245732</v>
      </c>
      <c r="AN306" s="267">
        <f t="shared" si="308"/>
        <v>2223.210860245732</v>
      </c>
      <c r="AO306" s="267">
        <f t="shared" si="308"/>
        <v>2223.210860245732</v>
      </c>
      <c r="AP306" s="267">
        <f t="shared" si="308"/>
        <v>2223.210860245732</v>
      </c>
      <c r="AQ306" s="267">
        <f t="shared" si="308"/>
        <v>2223.210860245732</v>
      </c>
      <c r="AR306" s="267">
        <f t="shared" si="308"/>
        <v>2223.210860245732</v>
      </c>
      <c r="AS306" s="267">
        <f t="shared" si="308"/>
        <v>2223.210860245732</v>
      </c>
      <c r="AT306" s="267">
        <f t="shared" si="308"/>
        <v>2223.210860245732</v>
      </c>
      <c r="AU306" s="267">
        <f t="shared" si="308"/>
        <v>2223.210860245732</v>
      </c>
      <c r="AV306" s="267">
        <f t="shared" si="308"/>
        <v>2223.210860245732</v>
      </c>
      <c r="AW306" s="267">
        <f t="shared" si="308"/>
        <v>2223.210860245732</v>
      </c>
      <c r="AX306" s="267">
        <f t="shared" si="308"/>
        <v>2223.210860245732</v>
      </c>
      <c r="AY306" s="267">
        <f t="shared" si="308"/>
        <v>2223.210860245732</v>
      </c>
      <c r="AZ306" s="267">
        <f t="shared" si="308"/>
        <v>2223.210860245732</v>
      </c>
      <c r="BA306" s="267">
        <f t="shared" si="308"/>
        <v>2223.210860245732</v>
      </c>
      <c r="BB306" s="267">
        <f t="shared" si="308"/>
        <v>2223.210860245732</v>
      </c>
      <c r="BC306" s="267">
        <f t="shared" si="308"/>
        <v>2223.210860245732</v>
      </c>
      <c r="BD306" s="267">
        <f t="shared" si="308"/>
        <v>2223.210860245732</v>
      </c>
      <c r="BE306" s="267">
        <f t="shared" si="308"/>
        <v>2223.210860245732</v>
      </c>
      <c r="BF306" s="267">
        <f t="shared" si="308"/>
        <v>2223.210860245732</v>
      </c>
      <c r="BG306" s="267">
        <f t="shared" si="308"/>
        <v>2223.210860245732</v>
      </c>
      <c r="BH306" s="267">
        <f t="shared" si="308"/>
        <v>2223.210860245732</v>
      </c>
      <c r="BI306" s="267">
        <f t="shared" si="308"/>
        <v>2223.210860245732</v>
      </c>
      <c r="BJ306" s="267">
        <f t="shared" si="308"/>
        <v>2223.210860245732</v>
      </c>
      <c r="BK306" s="267">
        <f t="shared" si="308"/>
        <v>2223.210860245732</v>
      </c>
      <c r="BL306" s="267">
        <f t="shared" si="308"/>
        <v>2223.210860245732</v>
      </c>
      <c r="BM306" s="267">
        <f t="shared" si="308"/>
        <v>2223.210860245732</v>
      </c>
      <c r="BN306" s="267">
        <f t="shared" si="308"/>
        <v>2223.210860245732</v>
      </c>
      <c r="BO306" s="267">
        <f t="shared" si="308"/>
        <v>2223.210860245732</v>
      </c>
      <c r="BP306" s="267">
        <f t="shared" si="308"/>
        <v>2223.210860245732</v>
      </c>
      <c r="BQ306" s="267">
        <f t="shared" si="308"/>
        <v>2223.210860245732</v>
      </c>
      <c r="BR306" s="267">
        <f t="shared" ref="BR306:CA306" si="309" xml:space="preserve"> BR$304</f>
        <v>2223.210860245732</v>
      </c>
      <c r="BS306" s="267">
        <f t="shared" si="309"/>
        <v>2223.210860245732</v>
      </c>
      <c r="BT306" s="267">
        <f t="shared" si="309"/>
        <v>2223.210860245732</v>
      </c>
      <c r="BU306" s="267">
        <f t="shared" si="309"/>
        <v>2223.210860245732</v>
      </c>
      <c r="BV306" s="267">
        <f t="shared" si="309"/>
        <v>2223.210860245732</v>
      </c>
      <c r="BW306" s="267">
        <f t="shared" si="309"/>
        <v>2223.210860245732</v>
      </c>
      <c r="BX306" s="267">
        <f t="shared" si="309"/>
        <v>2223.210860245732</v>
      </c>
      <c r="BY306" s="267">
        <f t="shared" si="309"/>
        <v>2223.210860245732</v>
      </c>
      <c r="BZ306" s="267">
        <f t="shared" si="309"/>
        <v>2223.210860245732</v>
      </c>
      <c r="CA306" s="267">
        <f t="shared" si="309"/>
        <v>2223.210860245732</v>
      </c>
    </row>
    <row r="307" spans="1:79">
      <c r="E307" s="231" t="str">
        <f xml:space="preserve"> Time!E$112</f>
        <v>Project period flag</v>
      </c>
      <c r="F307" s="231">
        <f xml:space="preserve"> Time!F$112</f>
        <v>0</v>
      </c>
      <c r="G307" s="231" t="str">
        <f xml:space="preserve"> Time!G$112</f>
        <v>flag</v>
      </c>
      <c r="H307" s="231">
        <f xml:space="preserve"> Time!H$112</f>
        <v>23</v>
      </c>
      <c r="I307" s="231">
        <f xml:space="preserve"> Time!I$112</f>
        <v>0</v>
      </c>
      <c r="J307" s="231">
        <f xml:space="preserve"> Time!J$112</f>
        <v>0</v>
      </c>
      <c r="K307" s="231">
        <f xml:space="preserve"> Time!K$112</f>
        <v>0</v>
      </c>
      <c r="L307" s="231">
        <f xml:space="preserve"> Time!L$112</f>
        <v>0</v>
      </c>
      <c r="M307" s="231">
        <f xml:space="preserve"> Time!M$112</f>
        <v>0</v>
      </c>
      <c r="N307" s="231">
        <f xml:space="preserve"> Time!N$112</f>
        <v>0</v>
      </c>
      <c r="O307" s="231">
        <f xml:space="preserve"> Time!O$112</f>
        <v>1</v>
      </c>
      <c r="P307" s="231">
        <f xml:space="preserve"> Time!P$112</f>
        <v>1</v>
      </c>
      <c r="Q307" s="231">
        <f xml:space="preserve"> Time!Q$112</f>
        <v>1</v>
      </c>
      <c r="R307" s="231">
        <f xml:space="preserve"> Time!R$112</f>
        <v>1</v>
      </c>
      <c r="S307" s="231">
        <f xml:space="preserve"> Time!S$112</f>
        <v>1</v>
      </c>
      <c r="T307" s="231">
        <f xml:space="preserve"> Time!T$112</f>
        <v>1</v>
      </c>
      <c r="U307" s="231">
        <f xml:space="preserve"> Time!U$112</f>
        <v>1</v>
      </c>
      <c r="V307" s="231">
        <f xml:space="preserve"> Time!V$112</f>
        <v>1</v>
      </c>
      <c r="W307" s="231">
        <f xml:space="preserve"> Time!W$112</f>
        <v>1</v>
      </c>
      <c r="X307" s="231">
        <f xml:space="preserve"> Time!X$112</f>
        <v>1</v>
      </c>
      <c r="Y307" s="231">
        <f xml:space="preserve"> Time!Y$112</f>
        <v>1</v>
      </c>
      <c r="Z307" s="231">
        <f xml:space="preserve"> Time!Z$112</f>
        <v>1</v>
      </c>
      <c r="AA307" s="231">
        <f xml:space="preserve"> Time!AA$112</f>
        <v>1</v>
      </c>
      <c r="AB307" s="231">
        <f xml:space="preserve"> Time!AB$112</f>
        <v>1</v>
      </c>
      <c r="AC307" s="231">
        <f xml:space="preserve"> Time!AC$112</f>
        <v>1</v>
      </c>
      <c r="AD307" s="231">
        <f xml:space="preserve"> Time!AD$112</f>
        <v>1</v>
      </c>
      <c r="AE307" s="231">
        <f xml:space="preserve"> Time!AE$112</f>
        <v>1</v>
      </c>
      <c r="AF307" s="231">
        <f xml:space="preserve"> Time!AF$112</f>
        <v>1</v>
      </c>
      <c r="AG307" s="231">
        <f xml:space="preserve"> Time!AG$112</f>
        <v>1</v>
      </c>
      <c r="AH307" s="231">
        <f xml:space="preserve"> Time!AH$112</f>
        <v>1</v>
      </c>
      <c r="AI307" s="231">
        <f xml:space="preserve"> Time!AI$112</f>
        <v>1</v>
      </c>
      <c r="AJ307" s="231">
        <f xml:space="preserve"> Time!AJ$112</f>
        <v>1</v>
      </c>
      <c r="AK307" s="231">
        <f xml:space="preserve"> Time!AK$112</f>
        <v>1</v>
      </c>
      <c r="AL307" s="231">
        <f xml:space="preserve"> Time!AL$112</f>
        <v>0</v>
      </c>
      <c r="AM307" s="231">
        <f xml:space="preserve"> Time!AM$112</f>
        <v>0</v>
      </c>
      <c r="AN307" s="231">
        <f xml:space="preserve"> Time!AN$112</f>
        <v>0</v>
      </c>
      <c r="AO307" s="231">
        <f xml:space="preserve"> Time!AO$112</f>
        <v>0</v>
      </c>
      <c r="AP307" s="231">
        <f xml:space="preserve"> Time!AP$112</f>
        <v>0</v>
      </c>
      <c r="AQ307" s="231">
        <f xml:space="preserve"> Time!AQ$112</f>
        <v>0</v>
      </c>
      <c r="AR307" s="231">
        <f xml:space="preserve"> Time!AR$112</f>
        <v>0</v>
      </c>
      <c r="AS307" s="231">
        <f xml:space="preserve"> Time!AS$112</f>
        <v>0</v>
      </c>
      <c r="AT307" s="231">
        <f xml:space="preserve"> Time!AT$112</f>
        <v>0</v>
      </c>
      <c r="AU307" s="231">
        <f xml:space="preserve"> Time!AU$112</f>
        <v>0</v>
      </c>
      <c r="AV307" s="231">
        <f xml:space="preserve"> Time!AV$112</f>
        <v>0</v>
      </c>
      <c r="AW307" s="231">
        <f xml:space="preserve"> Time!AW$112</f>
        <v>0</v>
      </c>
      <c r="AX307" s="231">
        <f xml:space="preserve"> Time!AX$112</f>
        <v>0</v>
      </c>
      <c r="AY307" s="231">
        <f xml:space="preserve"> Time!AY$112</f>
        <v>0</v>
      </c>
      <c r="AZ307" s="231">
        <f xml:space="preserve"> Time!AZ$112</f>
        <v>0</v>
      </c>
      <c r="BA307" s="231">
        <f xml:space="preserve"> Time!BA$112</f>
        <v>0</v>
      </c>
      <c r="BB307" s="231">
        <f xml:space="preserve"> Time!BB$112</f>
        <v>0</v>
      </c>
      <c r="BC307" s="231">
        <f xml:space="preserve"> Time!BC$112</f>
        <v>0</v>
      </c>
      <c r="BD307" s="231">
        <f xml:space="preserve"> Time!BD$112</f>
        <v>0</v>
      </c>
      <c r="BE307" s="231">
        <f xml:space="preserve"> Time!BE$112</f>
        <v>0</v>
      </c>
      <c r="BF307" s="231">
        <f xml:space="preserve"> Time!BF$112</f>
        <v>0</v>
      </c>
      <c r="BG307" s="231">
        <f xml:space="preserve"> Time!BG$112</f>
        <v>0</v>
      </c>
      <c r="BH307" s="231">
        <f xml:space="preserve"> Time!BH$112</f>
        <v>0</v>
      </c>
      <c r="BI307" s="231">
        <f xml:space="preserve"> Time!BI$112</f>
        <v>0</v>
      </c>
      <c r="BJ307" s="231">
        <f xml:space="preserve"> Time!BJ$112</f>
        <v>0</v>
      </c>
      <c r="BK307" s="231">
        <f xml:space="preserve"> Time!BK$112</f>
        <v>0</v>
      </c>
      <c r="BL307" s="231">
        <f xml:space="preserve"> Time!BL$112</f>
        <v>0</v>
      </c>
      <c r="BM307" s="231">
        <f xml:space="preserve"> Time!BM$112</f>
        <v>0</v>
      </c>
      <c r="BN307" s="231">
        <f xml:space="preserve"> Time!BN$112</f>
        <v>0</v>
      </c>
      <c r="BO307" s="231">
        <f xml:space="preserve"> Time!BO$112</f>
        <v>0</v>
      </c>
      <c r="BP307" s="231">
        <f xml:space="preserve"> Time!BP$112</f>
        <v>0</v>
      </c>
      <c r="BQ307" s="231">
        <f xml:space="preserve"> Time!BQ$112</f>
        <v>0</v>
      </c>
      <c r="BR307" s="231">
        <f xml:space="preserve"> Time!BR$112</f>
        <v>0</v>
      </c>
      <c r="BS307" s="231">
        <f xml:space="preserve"> Time!BS$112</f>
        <v>0</v>
      </c>
      <c r="BT307" s="231">
        <f xml:space="preserve"> Time!BT$112</f>
        <v>0</v>
      </c>
      <c r="BU307" s="231">
        <f xml:space="preserve"> Time!BU$112</f>
        <v>0</v>
      </c>
      <c r="BV307" s="231">
        <f xml:space="preserve"> Time!BV$112</f>
        <v>0</v>
      </c>
      <c r="BW307" s="231">
        <f xml:space="preserve"> Time!BW$112</f>
        <v>0</v>
      </c>
      <c r="BX307" s="231">
        <f xml:space="preserve"> Time!BX$112</f>
        <v>0</v>
      </c>
      <c r="BY307" s="231">
        <f xml:space="preserve"> Time!BY$112</f>
        <v>0</v>
      </c>
      <c r="BZ307" s="231">
        <f xml:space="preserve"> Time!BZ$112</f>
        <v>0</v>
      </c>
      <c r="CA307" s="231">
        <f xml:space="preserve"> Time!CA$112</f>
        <v>0</v>
      </c>
    </row>
    <row r="308" spans="1:79">
      <c r="E308" s="4" t="s">
        <v>269</v>
      </c>
      <c r="G308" s="4" t="s">
        <v>560</v>
      </c>
      <c r="J308" s="78" t="e">
        <f t="shared" ref="J308:AO308" si="310" xml:space="preserve"> IF(J307 = 1, J306, #N/A)</f>
        <v>#N/A</v>
      </c>
      <c r="K308" s="78" t="e">
        <f t="shared" si="310"/>
        <v>#N/A</v>
      </c>
      <c r="L308" s="78" t="e">
        <f t="shared" si="310"/>
        <v>#N/A</v>
      </c>
      <c r="M308" s="78" t="e">
        <f t="shared" si="310"/>
        <v>#N/A</v>
      </c>
      <c r="N308" s="78" t="e">
        <f t="shared" si="310"/>
        <v>#N/A</v>
      </c>
      <c r="O308" s="78">
        <f t="shared" si="310"/>
        <v>-78.082194236340413</v>
      </c>
      <c r="P308" s="78">
        <f t="shared" si="310"/>
        <v>-156.32703461817019</v>
      </c>
      <c r="Q308" s="78">
        <f t="shared" si="310"/>
        <v>-234.57187499999998</v>
      </c>
      <c r="R308" s="78">
        <f t="shared" si="310"/>
        <v>-142.92864048254125</v>
      </c>
      <c r="S308" s="78">
        <f t="shared" si="310"/>
        <v>-50.583887124308745</v>
      </c>
      <c r="T308" s="78">
        <f t="shared" si="310"/>
        <v>42.948219305852689</v>
      </c>
      <c r="U308" s="78">
        <f t="shared" si="310"/>
        <v>136.98323057479951</v>
      </c>
      <c r="V308" s="78">
        <f t="shared" si="310"/>
        <v>231.98816303660345</v>
      </c>
      <c r="W308" s="78">
        <f t="shared" si="310"/>
        <v>328.03521791438953</v>
      </c>
      <c r="X308" s="78">
        <f t="shared" si="310"/>
        <v>425.59471081794663</v>
      </c>
      <c r="Y308" s="78">
        <f t="shared" si="310"/>
        <v>564.87144976767229</v>
      </c>
      <c r="Z308" s="78">
        <f t="shared" si="310"/>
        <v>703.67447649247492</v>
      </c>
      <c r="AA308" s="78">
        <f t="shared" si="310"/>
        <v>842.05116221484673</v>
      </c>
      <c r="AB308" s="78">
        <f t="shared" si="310"/>
        <v>980.45411097804572</v>
      </c>
      <c r="AC308" s="78">
        <f t="shared" si="310"/>
        <v>1092.0382119195942</v>
      </c>
      <c r="AD308" s="78">
        <f t="shared" si="310"/>
        <v>1203.3115102703705</v>
      </c>
      <c r="AE308" s="78">
        <f t="shared" si="310"/>
        <v>1314.305086289452</v>
      </c>
      <c r="AF308" s="78">
        <f t="shared" si="310"/>
        <v>1425.4568821530231</v>
      </c>
      <c r="AG308" s="78">
        <f t="shared" si="310"/>
        <v>1535.9721329849065</v>
      </c>
      <c r="AH308" s="78">
        <f t="shared" si="310"/>
        <v>1646.2834662369842</v>
      </c>
      <c r="AI308" s="78">
        <f t="shared" si="310"/>
        <v>1756.4112736672369</v>
      </c>
      <c r="AJ308" s="78">
        <f t="shared" si="310"/>
        <v>1866.783877800862</v>
      </c>
      <c r="AK308" s="78">
        <f t="shared" si="310"/>
        <v>2223.210860245732</v>
      </c>
      <c r="AL308" s="78" t="e">
        <f t="shared" si="310"/>
        <v>#N/A</v>
      </c>
      <c r="AM308" s="78" t="e">
        <f t="shared" si="310"/>
        <v>#N/A</v>
      </c>
      <c r="AN308" s="78" t="e">
        <f t="shared" si="310"/>
        <v>#N/A</v>
      </c>
      <c r="AO308" s="78" t="e">
        <f t="shared" si="310"/>
        <v>#N/A</v>
      </c>
      <c r="AP308" s="78" t="e">
        <f t="shared" ref="AP308:BU308" si="311" xml:space="preserve"> IF(AP307 = 1, AP306, #N/A)</f>
        <v>#N/A</v>
      </c>
      <c r="AQ308" s="78" t="e">
        <f t="shared" si="311"/>
        <v>#N/A</v>
      </c>
      <c r="AR308" s="78" t="e">
        <f t="shared" si="311"/>
        <v>#N/A</v>
      </c>
      <c r="AS308" s="78" t="e">
        <f t="shared" si="311"/>
        <v>#N/A</v>
      </c>
      <c r="AT308" s="78" t="e">
        <f t="shared" si="311"/>
        <v>#N/A</v>
      </c>
      <c r="AU308" s="78" t="e">
        <f t="shared" si="311"/>
        <v>#N/A</v>
      </c>
      <c r="AV308" s="78" t="e">
        <f t="shared" si="311"/>
        <v>#N/A</v>
      </c>
      <c r="AW308" s="78" t="e">
        <f t="shared" si="311"/>
        <v>#N/A</v>
      </c>
      <c r="AX308" s="78" t="e">
        <f t="shared" si="311"/>
        <v>#N/A</v>
      </c>
      <c r="AY308" s="78" t="e">
        <f t="shared" si="311"/>
        <v>#N/A</v>
      </c>
      <c r="AZ308" s="78" t="e">
        <f t="shared" si="311"/>
        <v>#N/A</v>
      </c>
      <c r="BA308" s="78" t="e">
        <f t="shared" si="311"/>
        <v>#N/A</v>
      </c>
      <c r="BB308" s="78" t="e">
        <f t="shared" si="311"/>
        <v>#N/A</v>
      </c>
      <c r="BC308" s="78" t="e">
        <f t="shared" si="311"/>
        <v>#N/A</v>
      </c>
      <c r="BD308" s="78" t="e">
        <f t="shared" si="311"/>
        <v>#N/A</v>
      </c>
      <c r="BE308" s="78" t="e">
        <f t="shared" si="311"/>
        <v>#N/A</v>
      </c>
      <c r="BF308" s="78" t="e">
        <f t="shared" si="311"/>
        <v>#N/A</v>
      </c>
      <c r="BG308" s="78" t="e">
        <f t="shared" si="311"/>
        <v>#N/A</v>
      </c>
      <c r="BH308" s="78" t="e">
        <f t="shared" si="311"/>
        <v>#N/A</v>
      </c>
      <c r="BI308" s="78" t="e">
        <f t="shared" si="311"/>
        <v>#N/A</v>
      </c>
      <c r="BJ308" s="78" t="e">
        <f t="shared" si="311"/>
        <v>#N/A</v>
      </c>
      <c r="BK308" s="78" t="e">
        <f t="shared" si="311"/>
        <v>#N/A</v>
      </c>
      <c r="BL308" s="78" t="e">
        <f t="shared" si="311"/>
        <v>#N/A</v>
      </c>
      <c r="BM308" s="78" t="e">
        <f t="shared" si="311"/>
        <v>#N/A</v>
      </c>
      <c r="BN308" s="78" t="e">
        <f t="shared" si="311"/>
        <v>#N/A</v>
      </c>
      <c r="BO308" s="78" t="e">
        <f t="shared" si="311"/>
        <v>#N/A</v>
      </c>
      <c r="BP308" s="78" t="e">
        <f t="shared" si="311"/>
        <v>#N/A</v>
      </c>
      <c r="BQ308" s="78" t="e">
        <f t="shared" si="311"/>
        <v>#N/A</v>
      </c>
      <c r="BR308" s="78" t="e">
        <f t="shared" si="311"/>
        <v>#N/A</v>
      </c>
      <c r="BS308" s="78" t="e">
        <f t="shared" si="311"/>
        <v>#N/A</v>
      </c>
      <c r="BT308" s="78" t="e">
        <f t="shared" si="311"/>
        <v>#N/A</v>
      </c>
      <c r="BU308" s="78" t="e">
        <f t="shared" si="311"/>
        <v>#N/A</v>
      </c>
      <c r="BV308" s="78" t="e">
        <f t="shared" ref="BV308:CA308" si="312" xml:space="preserve"> IF(BV307 = 1, BV306, #N/A)</f>
        <v>#N/A</v>
      </c>
      <c r="BW308" s="78" t="e">
        <f t="shared" si="312"/>
        <v>#N/A</v>
      </c>
      <c r="BX308" s="78" t="e">
        <f t="shared" si="312"/>
        <v>#N/A</v>
      </c>
      <c r="BY308" s="78" t="e">
        <f t="shared" si="312"/>
        <v>#N/A</v>
      </c>
      <c r="BZ308" s="78" t="e">
        <f t="shared" si="312"/>
        <v>#N/A</v>
      </c>
      <c r="CA308" s="78" t="e">
        <f t="shared" si="312"/>
        <v>#N/A</v>
      </c>
    </row>
    <row r="310" spans="1:79">
      <c r="B310" s="1" t="s">
        <v>290</v>
      </c>
    </row>
    <row r="311" spans="1:79">
      <c r="E311" s="310" t="str">
        <f xml:space="preserve"> OpRev!E$20</f>
        <v>Hydrogen sales price forecast</v>
      </c>
      <c r="F311" s="310">
        <f xml:space="preserve"> OpRev!F$20</f>
        <v>0</v>
      </c>
      <c r="G311" s="310" t="str">
        <f xml:space="preserve"> OpRev!G$20</f>
        <v>£ per kWh</v>
      </c>
      <c r="H311" s="310">
        <f xml:space="preserve"> OpRev!H$20</f>
        <v>0</v>
      </c>
      <c r="I311" s="310">
        <f xml:space="preserve"> OpRev!I$20</f>
        <v>0</v>
      </c>
      <c r="J311" s="310">
        <f xml:space="preserve"> OpRev!J$20</f>
        <v>0.1</v>
      </c>
      <c r="K311" s="310">
        <f xml:space="preserve"> OpRev!K$20</f>
        <v>0.1</v>
      </c>
      <c r="L311" s="310">
        <f xml:space="preserve"> OpRev!L$20</f>
        <v>0.1</v>
      </c>
      <c r="M311" s="310">
        <f xml:space="preserve"> OpRev!M$20</f>
        <v>0.1</v>
      </c>
      <c r="N311" s="310">
        <f xml:space="preserve"> OpRev!N$20</f>
        <v>0.1</v>
      </c>
      <c r="O311" s="310">
        <f xml:space="preserve"> OpRev!O$20</f>
        <v>0.1</v>
      </c>
      <c r="P311" s="310">
        <f xml:space="preserve"> OpRev!P$20</f>
        <v>0.1</v>
      </c>
      <c r="Q311" s="310">
        <f xml:space="preserve"> OpRev!Q$20</f>
        <v>0.1</v>
      </c>
      <c r="R311" s="310">
        <f xml:space="preserve"> OpRev!R$20</f>
        <v>0.1</v>
      </c>
      <c r="S311" s="310">
        <f xml:space="preserve"> OpRev!S$20</f>
        <v>0.1</v>
      </c>
      <c r="T311" s="310">
        <f xml:space="preserve"> OpRev!T$20</f>
        <v>0.1</v>
      </c>
      <c r="U311" s="310">
        <f xml:space="preserve"> OpRev!U$20</f>
        <v>0.1</v>
      </c>
      <c r="V311" s="310">
        <f xml:space="preserve"> OpRev!V$20</f>
        <v>0.1</v>
      </c>
      <c r="W311" s="310">
        <f xml:space="preserve"> OpRev!W$20</f>
        <v>0.1</v>
      </c>
      <c r="X311" s="310">
        <f xml:space="preserve"> OpRev!X$20</f>
        <v>0.1</v>
      </c>
      <c r="Y311" s="310">
        <f xml:space="preserve"> OpRev!Y$20</f>
        <v>0.1</v>
      </c>
      <c r="Z311" s="310">
        <f xml:space="preserve"> OpRev!Z$20</f>
        <v>0.1</v>
      </c>
      <c r="AA311" s="310">
        <f xml:space="preserve"> OpRev!AA$20</f>
        <v>0.1</v>
      </c>
      <c r="AB311" s="310">
        <f xml:space="preserve"> OpRev!AB$20</f>
        <v>0.1</v>
      </c>
      <c r="AC311" s="310">
        <f xml:space="preserve"> OpRev!AC$20</f>
        <v>0.1</v>
      </c>
      <c r="AD311" s="310">
        <f xml:space="preserve"> OpRev!AD$20</f>
        <v>0.1</v>
      </c>
      <c r="AE311" s="310">
        <f xml:space="preserve"> OpRev!AE$20</f>
        <v>0.1</v>
      </c>
      <c r="AF311" s="310">
        <f xml:space="preserve"> OpRev!AF$20</f>
        <v>0.1</v>
      </c>
      <c r="AG311" s="310">
        <f xml:space="preserve"> OpRev!AG$20</f>
        <v>0.1</v>
      </c>
      <c r="AH311" s="310">
        <f xml:space="preserve"> OpRev!AH$20</f>
        <v>0.1</v>
      </c>
      <c r="AI311" s="310">
        <f xml:space="preserve"> OpRev!AI$20</f>
        <v>0.1</v>
      </c>
      <c r="AJ311" s="310">
        <f xml:space="preserve"> OpRev!AJ$20</f>
        <v>0.1</v>
      </c>
      <c r="AK311" s="310">
        <f xml:space="preserve"> OpRev!AK$20</f>
        <v>0.1</v>
      </c>
      <c r="AL311" s="310">
        <f xml:space="preserve"> OpRev!AL$20</f>
        <v>0.1</v>
      </c>
      <c r="AM311" s="310">
        <f xml:space="preserve"> OpRev!AM$20</f>
        <v>0.1</v>
      </c>
      <c r="AN311" s="310">
        <f xml:space="preserve"> OpRev!AN$20</f>
        <v>0.1</v>
      </c>
      <c r="AO311" s="310">
        <f xml:space="preserve"> OpRev!AO$20</f>
        <v>0.1</v>
      </c>
      <c r="AP311" s="310">
        <f xml:space="preserve"> OpRev!AP$20</f>
        <v>0.1</v>
      </c>
      <c r="AQ311" s="310">
        <f xml:space="preserve"> OpRev!AQ$20</f>
        <v>0.1</v>
      </c>
      <c r="AR311" s="310">
        <f xml:space="preserve"> OpRev!AR$20</f>
        <v>0.1</v>
      </c>
      <c r="AS311" s="310">
        <f xml:space="preserve"> OpRev!AS$20</f>
        <v>0.1</v>
      </c>
      <c r="AT311" s="310">
        <f xml:space="preserve"> OpRev!AT$20</f>
        <v>0.1</v>
      </c>
      <c r="AU311" s="310">
        <f xml:space="preserve"> OpRev!AU$20</f>
        <v>0.1</v>
      </c>
      <c r="AV311" s="310">
        <f xml:space="preserve"> OpRev!AV$20</f>
        <v>0.1</v>
      </c>
      <c r="AW311" s="310">
        <f xml:space="preserve"> OpRev!AW$20</f>
        <v>0.1</v>
      </c>
      <c r="AX311" s="310">
        <f xml:space="preserve"> OpRev!AX$20</f>
        <v>0.1</v>
      </c>
      <c r="AY311" s="310">
        <f xml:space="preserve"> OpRev!AY$20</f>
        <v>0.1</v>
      </c>
      <c r="AZ311" s="310">
        <f xml:space="preserve"> OpRev!AZ$20</f>
        <v>0.1</v>
      </c>
      <c r="BA311" s="310">
        <f xml:space="preserve"> OpRev!BA$20</f>
        <v>0.1</v>
      </c>
      <c r="BB311" s="310">
        <f xml:space="preserve"> OpRev!BB$20</f>
        <v>0.1</v>
      </c>
      <c r="BC311" s="310">
        <f xml:space="preserve"> OpRev!BC$20</f>
        <v>0.1</v>
      </c>
      <c r="BD311" s="310">
        <f xml:space="preserve"> OpRev!BD$20</f>
        <v>0.1</v>
      </c>
      <c r="BE311" s="310">
        <f xml:space="preserve"> OpRev!BE$20</f>
        <v>0.1</v>
      </c>
      <c r="BF311" s="310">
        <f xml:space="preserve"> OpRev!BF$20</f>
        <v>0.1</v>
      </c>
      <c r="BG311" s="310">
        <f xml:space="preserve"> OpRev!BG$20</f>
        <v>0.1</v>
      </c>
      <c r="BH311" s="310">
        <f xml:space="preserve"> OpRev!BH$20</f>
        <v>0.1</v>
      </c>
      <c r="BI311" s="310">
        <f xml:space="preserve"> OpRev!BI$20</f>
        <v>0.1</v>
      </c>
      <c r="BJ311" s="310">
        <f xml:space="preserve"> OpRev!BJ$20</f>
        <v>0.1</v>
      </c>
      <c r="BK311" s="310">
        <f xml:space="preserve"> OpRev!BK$20</f>
        <v>0.1</v>
      </c>
      <c r="BL311" s="310">
        <f xml:space="preserve"> OpRev!BL$20</f>
        <v>0.1</v>
      </c>
      <c r="BM311" s="310">
        <f xml:space="preserve"> OpRev!BM$20</f>
        <v>0.1</v>
      </c>
      <c r="BN311" s="310">
        <f xml:space="preserve"> OpRev!BN$20</f>
        <v>0.1</v>
      </c>
      <c r="BO311" s="310">
        <f xml:space="preserve"> OpRev!BO$20</f>
        <v>0.1</v>
      </c>
      <c r="BP311" s="310">
        <f xml:space="preserve"> OpRev!BP$20</f>
        <v>0.1</v>
      </c>
      <c r="BQ311" s="310">
        <f xml:space="preserve"> OpRev!BQ$20</f>
        <v>0.1</v>
      </c>
      <c r="BR311" s="310">
        <f xml:space="preserve"> OpRev!BR$20</f>
        <v>0.1</v>
      </c>
      <c r="BS311" s="310">
        <f xml:space="preserve"> OpRev!BS$20</f>
        <v>0.1</v>
      </c>
      <c r="BT311" s="310">
        <f xml:space="preserve"> OpRev!BT$20</f>
        <v>0.1</v>
      </c>
      <c r="BU311" s="310">
        <f xml:space="preserve"> OpRev!BU$20</f>
        <v>0.1</v>
      </c>
      <c r="BV311" s="310">
        <f xml:space="preserve"> OpRev!BV$20</f>
        <v>0.1</v>
      </c>
      <c r="BW311" s="310">
        <f xml:space="preserve"> OpRev!BW$20</f>
        <v>0.1</v>
      </c>
      <c r="BX311" s="310">
        <f xml:space="preserve"> OpRev!BX$20</f>
        <v>0.1</v>
      </c>
      <c r="BY311" s="310">
        <f xml:space="preserve"> OpRev!BY$20</f>
        <v>0.1</v>
      </c>
      <c r="BZ311" s="310">
        <f xml:space="preserve"> OpRev!BZ$20</f>
        <v>0.1</v>
      </c>
      <c r="CA311" s="310">
        <f xml:space="preserve"> OpRev!CA$20</f>
        <v>0.1</v>
      </c>
    </row>
    <row r="312" spans="1:79">
      <c r="E312" s="231" t="str">
        <f xml:space="preserve"> Time!E$112</f>
        <v>Project period flag</v>
      </c>
      <c r="F312" s="231">
        <f xml:space="preserve"> Time!F$112</f>
        <v>0</v>
      </c>
      <c r="G312" s="231" t="str">
        <f xml:space="preserve"> Time!G$112</f>
        <v>flag</v>
      </c>
      <c r="H312" s="231">
        <f xml:space="preserve"> Time!H$112</f>
        <v>23</v>
      </c>
      <c r="I312" s="231">
        <f xml:space="preserve"> Time!I$112</f>
        <v>0</v>
      </c>
      <c r="J312" s="231">
        <f xml:space="preserve"> Time!J$112</f>
        <v>0</v>
      </c>
      <c r="K312" s="231">
        <f xml:space="preserve"> Time!K$112</f>
        <v>0</v>
      </c>
      <c r="L312" s="231">
        <f xml:space="preserve"> Time!L$112</f>
        <v>0</v>
      </c>
      <c r="M312" s="231">
        <f xml:space="preserve"> Time!M$112</f>
        <v>0</v>
      </c>
      <c r="N312" s="231">
        <f xml:space="preserve"> Time!N$112</f>
        <v>0</v>
      </c>
      <c r="O312" s="231">
        <f xml:space="preserve"> Time!O$112</f>
        <v>1</v>
      </c>
      <c r="P312" s="231">
        <f xml:space="preserve"> Time!P$112</f>
        <v>1</v>
      </c>
      <c r="Q312" s="231">
        <f xml:space="preserve"> Time!Q$112</f>
        <v>1</v>
      </c>
      <c r="R312" s="231">
        <f xml:space="preserve"> Time!R$112</f>
        <v>1</v>
      </c>
      <c r="S312" s="231">
        <f xml:space="preserve"> Time!S$112</f>
        <v>1</v>
      </c>
      <c r="T312" s="231">
        <f xml:space="preserve"> Time!T$112</f>
        <v>1</v>
      </c>
      <c r="U312" s="231">
        <f xml:space="preserve"> Time!U$112</f>
        <v>1</v>
      </c>
      <c r="V312" s="231">
        <f xml:space="preserve"> Time!V$112</f>
        <v>1</v>
      </c>
      <c r="W312" s="231">
        <f xml:space="preserve"> Time!W$112</f>
        <v>1</v>
      </c>
      <c r="X312" s="231">
        <f xml:space="preserve"> Time!X$112</f>
        <v>1</v>
      </c>
      <c r="Y312" s="231">
        <f xml:space="preserve"> Time!Y$112</f>
        <v>1</v>
      </c>
      <c r="Z312" s="231">
        <f xml:space="preserve"> Time!Z$112</f>
        <v>1</v>
      </c>
      <c r="AA312" s="231">
        <f xml:space="preserve"> Time!AA$112</f>
        <v>1</v>
      </c>
      <c r="AB312" s="231">
        <f xml:space="preserve"> Time!AB$112</f>
        <v>1</v>
      </c>
      <c r="AC312" s="231">
        <f xml:space="preserve"> Time!AC$112</f>
        <v>1</v>
      </c>
      <c r="AD312" s="231">
        <f xml:space="preserve"> Time!AD$112</f>
        <v>1</v>
      </c>
      <c r="AE312" s="231">
        <f xml:space="preserve"> Time!AE$112</f>
        <v>1</v>
      </c>
      <c r="AF312" s="231">
        <f xml:space="preserve"> Time!AF$112</f>
        <v>1</v>
      </c>
      <c r="AG312" s="231">
        <f xml:space="preserve"> Time!AG$112</f>
        <v>1</v>
      </c>
      <c r="AH312" s="231">
        <f xml:space="preserve"> Time!AH$112</f>
        <v>1</v>
      </c>
      <c r="AI312" s="231">
        <f xml:space="preserve"> Time!AI$112</f>
        <v>1</v>
      </c>
      <c r="AJ312" s="231">
        <f xml:space="preserve"> Time!AJ$112</f>
        <v>1</v>
      </c>
      <c r="AK312" s="231">
        <f xml:space="preserve"> Time!AK$112</f>
        <v>1</v>
      </c>
      <c r="AL312" s="231">
        <f xml:space="preserve"> Time!AL$112</f>
        <v>0</v>
      </c>
      <c r="AM312" s="231">
        <f xml:space="preserve"> Time!AM$112</f>
        <v>0</v>
      </c>
      <c r="AN312" s="231">
        <f xml:space="preserve"> Time!AN$112</f>
        <v>0</v>
      </c>
      <c r="AO312" s="231">
        <f xml:space="preserve"> Time!AO$112</f>
        <v>0</v>
      </c>
      <c r="AP312" s="231">
        <f xml:space="preserve"> Time!AP$112</f>
        <v>0</v>
      </c>
      <c r="AQ312" s="231">
        <f xml:space="preserve"> Time!AQ$112</f>
        <v>0</v>
      </c>
      <c r="AR312" s="231">
        <f xml:space="preserve"> Time!AR$112</f>
        <v>0</v>
      </c>
      <c r="AS312" s="231">
        <f xml:space="preserve"> Time!AS$112</f>
        <v>0</v>
      </c>
      <c r="AT312" s="231">
        <f xml:space="preserve"> Time!AT$112</f>
        <v>0</v>
      </c>
      <c r="AU312" s="231">
        <f xml:space="preserve"> Time!AU$112</f>
        <v>0</v>
      </c>
      <c r="AV312" s="231">
        <f xml:space="preserve"> Time!AV$112</f>
        <v>0</v>
      </c>
      <c r="AW312" s="231">
        <f xml:space="preserve"> Time!AW$112</f>
        <v>0</v>
      </c>
      <c r="AX312" s="231">
        <f xml:space="preserve"> Time!AX$112</f>
        <v>0</v>
      </c>
      <c r="AY312" s="231">
        <f xml:space="preserve"> Time!AY$112</f>
        <v>0</v>
      </c>
      <c r="AZ312" s="231">
        <f xml:space="preserve"> Time!AZ$112</f>
        <v>0</v>
      </c>
      <c r="BA312" s="231">
        <f xml:space="preserve"> Time!BA$112</f>
        <v>0</v>
      </c>
      <c r="BB312" s="231">
        <f xml:space="preserve"> Time!BB$112</f>
        <v>0</v>
      </c>
      <c r="BC312" s="231">
        <f xml:space="preserve"> Time!BC$112</f>
        <v>0</v>
      </c>
      <c r="BD312" s="231">
        <f xml:space="preserve"> Time!BD$112</f>
        <v>0</v>
      </c>
      <c r="BE312" s="231">
        <f xml:space="preserve"> Time!BE$112</f>
        <v>0</v>
      </c>
      <c r="BF312" s="231">
        <f xml:space="preserve"> Time!BF$112</f>
        <v>0</v>
      </c>
      <c r="BG312" s="231">
        <f xml:space="preserve"> Time!BG$112</f>
        <v>0</v>
      </c>
      <c r="BH312" s="231">
        <f xml:space="preserve"> Time!BH$112</f>
        <v>0</v>
      </c>
      <c r="BI312" s="231">
        <f xml:space="preserve"> Time!BI$112</f>
        <v>0</v>
      </c>
      <c r="BJ312" s="231">
        <f xml:space="preserve"> Time!BJ$112</f>
        <v>0</v>
      </c>
      <c r="BK312" s="231">
        <f xml:space="preserve"> Time!BK$112</f>
        <v>0</v>
      </c>
      <c r="BL312" s="231">
        <f xml:space="preserve"> Time!BL$112</f>
        <v>0</v>
      </c>
      <c r="BM312" s="231">
        <f xml:space="preserve"> Time!BM$112</f>
        <v>0</v>
      </c>
      <c r="BN312" s="231">
        <f xml:space="preserve"> Time!BN$112</f>
        <v>0</v>
      </c>
      <c r="BO312" s="231">
        <f xml:space="preserve"> Time!BO$112</f>
        <v>0</v>
      </c>
      <c r="BP312" s="231">
        <f xml:space="preserve"> Time!BP$112</f>
        <v>0</v>
      </c>
      <c r="BQ312" s="231">
        <f xml:space="preserve"> Time!BQ$112</f>
        <v>0</v>
      </c>
      <c r="BR312" s="231">
        <f xml:space="preserve"> Time!BR$112</f>
        <v>0</v>
      </c>
      <c r="BS312" s="231">
        <f xml:space="preserve"> Time!BS$112</f>
        <v>0</v>
      </c>
      <c r="BT312" s="231">
        <f xml:space="preserve"> Time!BT$112</f>
        <v>0</v>
      </c>
      <c r="BU312" s="231">
        <f xml:space="preserve"> Time!BU$112</f>
        <v>0</v>
      </c>
      <c r="BV312" s="231">
        <f xml:space="preserve"> Time!BV$112</f>
        <v>0</v>
      </c>
      <c r="BW312" s="231">
        <f xml:space="preserve"> Time!BW$112</f>
        <v>0</v>
      </c>
      <c r="BX312" s="231">
        <f xml:space="preserve"> Time!BX$112</f>
        <v>0</v>
      </c>
      <c r="BY312" s="231">
        <f xml:space="preserve"> Time!BY$112</f>
        <v>0</v>
      </c>
      <c r="BZ312" s="231">
        <f xml:space="preserve"> Time!BZ$112</f>
        <v>0</v>
      </c>
      <c r="CA312" s="231">
        <f xml:space="preserve"> Time!CA$112</f>
        <v>0</v>
      </c>
    </row>
    <row r="313" spans="1:79">
      <c r="E313" s="4" t="s">
        <v>552</v>
      </c>
      <c r="G313" s="4" t="s">
        <v>562</v>
      </c>
      <c r="J313" s="247" t="e">
        <f xml:space="preserve"> IF(J312 = 1, J311, #N/A)</f>
        <v>#N/A</v>
      </c>
      <c r="K313" s="247" t="e">
        <f t="shared" ref="K313:BV313" si="313" xml:space="preserve"> IF(K312 = 1, K311, #N/A)</f>
        <v>#N/A</v>
      </c>
      <c r="L313" s="247" t="e">
        <f t="shared" si="313"/>
        <v>#N/A</v>
      </c>
      <c r="M313" s="247" t="e">
        <f t="shared" si="313"/>
        <v>#N/A</v>
      </c>
      <c r="N313" s="247" t="e">
        <f t="shared" si="313"/>
        <v>#N/A</v>
      </c>
      <c r="O313" s="247">
        <f t="shared" si="313"/>
        <v>0.1</v>
      </c>
      <c r="P313" s="247">
        <f t="shared" si="313"/>
        <v>0.1</v>
      </c>
      <c r="Q313" s="247">
        <f t="shared" si="313"/>
        <v>0.1</v>
      </c>
      <c r="R313" s="247">
        <f t="shared" si="313"/>
        <v>0.1</v>
      </c>
      <c r="S313" s="247">
        <f t="shared" si="313"/>
        <v>0.1</v>
      </c>
      <c r="T313" s="247">
        <f t="shared" si="313"/>
        <v>0.1</v>
      </c>
      <c r="U313" s="247">
        <f t="shared" si="313"/>
        <v>0.1</v>
      </c>
      <c r="V313" s="247">
        <f t="shared" si="313"/>
        <v>0.1</v>
      </c>
      <c r="W313" s="247">
        <f t="shared" si="313"/>
        <v>0.1</v>
      </c>
      <c r="X313" s="247">
        <f t="shared" si="313"/>
        <v>0.1</v>
      </c>
      <c r="Y313" s="247">
        <f t="shared" si="313"/>
        <v>0.1</v>
      </c>
      <c r="Z313" s="247">
        <f t="shared" si="313"/>
        <v>0.1</v>
      </c>
      <c r="AA313" s="247">
        <f t="shared" si="313"/>
        <v>0.1</v>
      </c>
      <c r="AB313" s="247">
        <f t="shared" si="313"/>
        <v>0.1</v>
      </c>
      <c r="AC313" s="247">
        <f t="shared" si="313"/>
        <v>0.1</v>
      </c>
      <c r="AD313" s="247">
        <f t="shared" si="313"/>
        <v>0.1</v>
      </c>
      <c r="AE313" s="247">
        <f t="shared" si="313"/>
        <v>0.1</v>
      </c>
      <c r="AF313" s="247">
        <f t="shared" si="313"/>
        <v>0.1</v>
      </c>
      <c r="AG313" s="247">
        <f t="shared" si="313"/>
        <v>0.1</v>
      </c>
      <c r="AH313" s="247">
        <f t="shared" si="313"/>
        <v>0.1</v>
      </c>
      <c r="AI313" s="247">
        <f t="shared" si="313"/>
        <v>0.1</v>
      </c>
      <c r="AJ313" s="247">
        <f t="shared" si="313"/>
        <v>0.1</v>
      </c>
      <c r="AK313" s="247">
        <f t="shared" si="313"/>
        <v>0.1</v>
      </c>
      <c r="AL313" s="247" t="e">
        <f t="shared" si="313"/>
        <v>#N/A</v>
      </c>
      <c r="AM313" s="247" t="e">
        <f t="shared" si="313"/>
        <v>#N/A</v>
      </c>
      <c r="AN313" s="247" t="e">
        <f t="shared" si="313"/>
        <v>#N/A</v>
      </c>
      <c r="AO313" s="247" t="e">
        <f t="shared" si="313"/>
        <v>#N/A</v>
      </c>
      <c r="AP313" s="247" t="e">
        <f t="shared" si="313"/>
        <v>#N/A</v>
      </c>
      <c r="AQ313" s="247" t="e">
        <f t="shared" si="313"/>
        <v>#N/A</v>
      </c>
      <c r="AR313" s="247" t="e">
        <f t="shared" si="313"/>
        <v>#N/A</v>
      </c>
      <c r="AS313" s="247" t="e">
        <f t="shared" si="313"/>
        <v>#N/A</v>
      </c>
      <c r="AT313" s="247" t="e">
        <f t="shared" si="313"/>
        <v>#N/A</v>
      </c>
      <c r="AU313" s="247" t="e">
        <f t="shared" si="313"/>
        <v>#N/A</v>
      </c>
      <c r="AV313" s="247" t="e">
        <f t="shared" si="313"/>
        <v>#N/A</v>
      </c>
      <c r="AW313" s="247" t="e">
        <f t="shared" si="313"/>
        <v>#N/A</v>
      </c>
      <c r="AX313" s="247" t="e">
        <f t="shared" si="313"/>
        <v>#N/A</v>
      </c>
      <c r="AY313" s="247" t="e">
        <f t="shared" si="313"/>
        <v>#N/A</v>
      </c>
      <c r="AZ313" s="247" t="e">
        <f t="shared" si="313"/>
        <v>#N/A</v>
      </c>
      <c r="BA313" s="247" t="e">
        <f t="shared" si="313"/>
        <v>#N/A</v>
      </c>
      <c r="BB313" s="247" t="e">
        <f t="shared" si="313"/>
        <v>#N/A</v>
      </c>
      <c r="BC313" s="247" t="e">
        <f t="shared" si="313"/>
        <v>#N/A</v>
      </c>
      <c r="BD313" s="247" t="e">
        <f t="shared" si="313"/>
        <v>#N/A</v>
      </c>
      <c r="BE313" s="247" t="e">
        <f t="shared" si="313"/>
        <v>#N/A</v>
      </c>
      <c r="BF313" s="247" t="e">
        <f t="shared" si="313"/>
        <v>#N/A</v>
      </c>
      <c r="BG313" s="247" t="e">
        <f t="shared" si="313"/>
        <v>#N/A</v>
      </c>
      <c r="BH313" s="247" t="e">
        <f t="shared" si="313"/>
        <v>#N/A</v>
      </c>
      <c r="BI313" s="247" t="e">
        <f t="shared" si="313"/>
        <v>#N/A</v>
      </c>
      <c r="BJ313" s="247" t="e">
        <f t="shared" si="313"/>
        <v>#N/A</v>
      </c>
      <c r="BK313" s="247" t="e">
        <f t="shared" si="313"/>
        <v>#N/A</v>
      </c>
      <c r="BL313" s="247" t="e">
        <f t="shared" si="313"/>
        <v>#N/A</v>
      </c>
      <c r="BM313" s="247" t="e">
        <f t="shared" si="313"/>
        <v>#N/A</v>
      </c>
      <c r="BN313" s="247" t="e">
        <f t="shared" si="313"/>
        <v>#N/A</v>
      </c>
      <c r="BO313" s="247" t="e">
        <f t="shared" si="313"/>
        <v>#N/A</v>
      </c>
      <c r="BP313" s="247" t="e">
        <f t="shared" si="313"/>
        <v>#N/A</v>
      </c>
      <c r="BQ313" s="247" t="e">
        <f t="shared" si="313"/>
        <v>#N/A</v>
      </c>
      <c r="BR313" s="247" t="e">
        <f t="shared" si="313"/>
        <v>#N/A</v>
      </c>
      <c r="BS313" s="247" t="e">
        <f t="shared" si="313"/>
        <v>#N/A</v>
      </c>
      <c r="BT313" s="247" t="e">
        <f t="shared" si="313"/>
        <v>#N/A</v>
      </c>
      <c r="BU313" s="247" t="e">
        <f t="shared" si="313"/>
        <v>#N/A</v>
      </c>
      <c r="BV313" s="247" t="e">
        <f t="shared" si="313"/>
        <v>#N/A</v>
      </c>
      <c r="BW313" s="247" t="e">
        <f xml:space="preserve"> IF(BW312 = 1, BW311, #N/A)</f>
        <v>#N/A</v>
      </c>
      <c r="BX313" s="247" t="e">
        <f xml:space="preserve"> IF(BX312 = 1, BX311, #N/A)</f>
        <v>#N/A</v>
      </c>
      <c r="BY313" s="247" t="e">
        <f xml:space="preserve"> IF(BY312 = 1, BY311, #N/A)</f>
        <v>#N/A</v>
      </c>
      <c r="BZ313" s="247" t="e">
        <f xml:space="preserve"> IF(BZ312 = 1, BZ311, #N/A)</f>
        <v>#N/A</v>
      </c>
      <c r="CA313" s="247" t="e">
        <f xml:space="preserve"> IF(CA312 = 1, CA311, #N/A)</f>
        <v>#N/A</v>
      </c>
    </row>
    <row r="316" spans="1:79">
      <c r="A316" s="9" t="s">
        <v>300</v>
      </c>
    </row>
  </sheetData>
  <phoneticPr fontId="0" type="noConversion"/>
  <conditionalFormatting sqref="F3:F4">
    <cfRule type="cellIs" dxfId="121" priority="5" stopIfTrue="1" operator="notEqual">
      <formula>0</formula>
    </cfRule>
    <cfRule type="cellIs" dxfId="120" priority="6" stopIfTrue="1" operator="equal">
      <formula>""</formula>
    </cfRule>
  </conditionalFormatting>
  <conditionalFormatting sqref="F2">
    <cfRule type="cellIs" dxfId="119" priority="7" stopIfTrue="1" operator="notEqual">
      <formula>0</formula>
    </cfRule>
    <cfRule type="cellIs" dxfId="118" priority="8" stopIfTrue="1" operator="equal">
      <formula>""</formula>
    </cfRule>
  </conditionalFormatting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3" stopIfTrue="1" operator="equal" id="{5653775F-589E-41DA-BE5D-C5C538B5445E}">
            <xm:f>Input!$F$205</xm:f>
            <x14:dxf>
              <fill>
                <patternFill>
                  <bgColor indexed="47"/>
                </patternFill>
              </fill>
            </x14:dxf>
          </x14:cfRule>
          <x14:cfRule type="cellIs" priority="264" stopIfTrue="1" operator="equal" id="{3B884DEB-2364-4B03-BF80-CE4C322307D3}">
            <xm:f>Input!$F$206</xm:f>
            <x14:dxf>
              <fill>
                <patternFill>
                  <bgColor indexed="44"/>
                </patternFill>
              </fill>
            </x14:dxf>
          </x14:cfRule>
          <xm:sqref>J3:CA3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>
    <tabColor indexed="41"/>
    <outlinePr summaryBelow="0" summaryRight="0"/>
  </sheetPr>
  <dimension ref="A1:T227"/>
  <sheetViews>
    <sheetView defaultGridColor="0" colorId="22" zoomScale="80" zoomScaleNormal="80" workbookViewId="0">
      <pane xSplit="13" ySplit="5" topLeftCell="N6" activePane="bottomRight" state="frozen"/>
      <selection pane="topRight" activeCell="N1" sqref="N1"/>
      <selection pane="bottomLeft" activeCell="A6" sqref="A6"/>
      <selection pane="bottomRight"/>
    </sheetView>
  </sheetViews>
  <sheetFormatPr defaultColWidth="10.5703125" defaultRowHeight="12.75" outlineLevelRow="1"/>
  <cols>
    <col min="1" max="1" width="1.42578125" style="9" customWidth="1"/>
    <col min="2" max="2" width="1.42578125" style="1" customWidth="1"/>
    <col min="3" max="3" width="1.42578125" style="51" customWidth="1"/>
    <col min="4" max="4" width="1.42578125" style="24" customWidth="1"/>
    <col min="5" max="5" width="40.5703125" style="4" customWidth="1"/>
    <col min="6" max="6" width="12.5703125" style="4" customWidth="1"/>
    <col min="7" max="8" width="11.5703125" style="4" customWidth="1"/>
    <col min="9" max="9" width="2.5703125" style="4" customWidth="1"/>
    <col min="10" max="10" width="3.5703125" style="4" customWidth="1"/>
    <col min="11" max="11" width="11.5703125" style="4" customWidth="1"/>
    <col min="12" max="12" width="11.5703125" style="160" customWidth="1"/>
    <col min="13" max="13" width="2.5703125" style="120" customWidth="1"/>
    <col min="14" max="19" width="12.7109375" style="4" customWidth="1"/>
    <col min="20" max="20" width="2.5703125" style="120" customWidth="1"/>
    <col min="21" max="16384" width="10.5703125" style="4"/>
  </cols>
  <sheetData>
    <row r="1" spans="1:20" ht="26.25">
      <c r="A1" s="64" t="str">
        <f ca="1" xml:space="preserve"> RIGHT(CELL("filename", A1), LEN(CELL("filename", A1)) - SEARCH("]", CELL("filename", A1)))</f>
        <v>Track</v>
      </c>
    </row>
    <row r="2" spans="1:20" s="63" customFormat="1">
      <c r="C2" s="65"/>
      <c r="D2" s="475"/>
      <c r="E2" s="155"/>
      <c r="F2" s="101">
        <f xml:space="preserve"> Check!$F$9</f>
        <v>0</v>
      </c>
      <c r="G2" s="106" t="s">
        <v>30</v>
      </c>
      <c r="J2" s="104">
        <f xml:space="preserve"> SUM(J6:J227)</f>
        <v>0</v>
      </c>
      <c r="L2" s="114"/>
      <c r="M2" s="161"/>
      <c r="T2" s="161"/>
    </row>
    <row r="3" spans="1:20" s="46" customFormat="1">
      <c r="A3" s="1"/>
      <c r="B3" s="1"/>
      <c r="C3" s="51"/>
      <c r="D3" s="52"/>
      <c r="F3" s="104">
        <f xml:space="preserve"> Track!$J$2</f>
        <v>0</v>
      </c>
      <c r="G3" s="107" t="s">
        <v>32</v>
      </c>
      <c r="J3" s="52"/>
      <c r="K3" s="52"/>
      <c r="L3" s="329"/>
      <c r="M3" s="110"/>
      <c r="N3" s="52"/>
      <c r="O3" s="52"/>
      <c r="P3" s="52"/>
      <c r="Q3" s="52"/>
      <c r="R3" s="52"/>
      <c r="S3" s="52"/>
      <c r="T3" s="110"/>
    </row>
    <row r="4" spans="1:20" s="46" customFormat="1">
      <c r="A4" s="1"/>
      <c r="B4" s="1"/>
      <c r="C4" s="51"/>
      <c r="D4" s="52"/>
      <c r="F4" s="104">
        <f xml:space="preserve"> Check!$F$32</f>
        <v>0</v>
      </c>
      <c r="G4" s="107" t="s">
        <v>31</v>
      </c>
      <c r="J4" s="92"/>
      <c r="K4" s="92"/>
      <c r="L4" s="186"/>
      <c r="M4" s="162"/>
      <c r="N4" s="92"/>
      <c r="O4" s="92"/>
      <c r="P4" s="92"/>
      <c r="Q4" s="92"/>
      <c r="R4" s="92"/>
      <c r="S4" s="92"/>
      <c r="T4" s="162"/>
    </row>
    <row r="5" spans="1:20" s="46" customFormat="1">
      <c r="A5" s="1"/>
      <c r="B5" s="1"/>
      <c r="C5" s="51"/>
      <c r="D5" s="52"/>
      <c r="E5" s="46" t="s">
        <v>66</v>
      </c>
      <c r="F5" s="136"/>
      <c r="G5" s="46" t="s">
        <v>23</v>
      </c>
      <c r="H5" s="256">
        <f xml:space="preserve"> Dashboard!E$7</f>
        <v>1</v>
      </c>
      <c r="J5" s="46">
        <f xml:space="preserve"> MATCH($H$5, M5:T5, 0)</f>
        <v>2</v>
      </c>
      <c r="K5" s="51" t="s">
        <v>55</v>
      </c>
      <c r="L5" s="115" t="s">
        <v>56</v>
      </c>
      <c r="M5" s="120"/>
      <c r="N5" s="255">
        <v>1</v>
      </c>
      <c r="O5" s="255">
        <v>2</v>
      </c>
      <c r="P5" s="255">
        <v>3</v>
      </c>
      <c r="Q5" s="255">
        <v>4</v>
      </c>
      <c r="R5" s="255">
        <v>5</v>
      </c>
      <c r="S5" s="255">
        <v>6</v>
      </c>
      <c r="T5" s="120"/>
    </row>
    <row r="6" spans="1:20" s="120" customFormat="1">
      <c r="A6" s="117"/>
      <c r="B6" s="117"/>
      <c r="C6" s="118"/>
      <c r="D6" s="110"/>
      <c r="E6" s="120" t="s">
        <v>57</v>
      </c>
      <c r="F6" s="163"/>
      <c r="J6" s="120" t="s">
        <v>39</v>
      </c>
      <c r="L6" s="185"/>
    </row>
    <row r="7" spans="1:20" s="165" customFormat="1" collapsed="1">
      <c r="A7" s="164" t="s">
        <v>58</v>
      </c>
      <c r="B7" s="478"/>
      <c r="C7" s="478"/>
      <c r="D7" s="293"/>
      <c r="L7" s="529"/>
    </row>
    <row r="8" spans="1:20" s="19" customFormat="1" hidden="1" outlineLevel="1">
      <c r="A8" s="192"/>
      <c r="B8" s="192"/>
      <c r="C8" s="193"/>
      <c r="D8" s="476"/>
      <c r="E8" s="339"/>
      <c r="F8" s="339"/>
      <c r="G8" s="339"/>
      <c r="H8" s="339"/>
      <c r="J8" s="104">
        <f xml:space="preserve"> IF(ABS(K8) &gt; 0.001, 1, 0)</f>
        <v>0</v>
      </c>
      <c r="K8" s="19">
        <f t="shared" ref="K8:K39" si="0" xml:space="preserve"> H8 - INDEX(M8:T8, $J$5)</f>
        <v>0</v>
      </c>
      <c r="L8" s="166">
        <f t="shared" ref="L8:L39" si="1" xml:space="preserve"> IF(ABS(K8) &gt; 0.001, IF(INDEX(M8:T8, $J$5) = 0, 0, H8 / INDEX(M8:T8, $J$5) - 1), 0)</f>
        <v>0</v>
      </c>
      <c r="M8" s="163"/>
      <c r="N8" s="167"/>
      <c r="O8" s="167"/>
      <c r="P8" s="167"/>
      <c r="Q8" s="167"/>
      <c r="R8" s="167"/>
      <c r="S8" s="167"/>
      <c r="T8" s="163"/>
    </row>
    <row r="9" spans="1:20" s="19" customFormat="1" hidden="1" outlineLevel="1">
      <c r="A9" s="192" t="s">
        <v>5</v>
      </c>
      <c r="B9" s="192"/>
      <c r="C9" s="193"/>
      <c r="D9" s="476"/>
      <c r="E9" s="339"/>
      <c r="F9" s="339"/>
      <c r="G9" s="339"/>
      <c r="H9" s="339"/>
      <c r="J9" s="104">
        <f xml:space="preserve"> IF(ABS(K9) &gt; 0.001, 1, 0)</f>
        <v>0</v>
      </c>
      <c r="K9" s="19">
        <f t="shared" si="0"/>
        <v>0</v>
      </c>
      <c r="L9" s="166">
        <f t="shared" si="1"/>
        <v>0</v>
      </c>
      <c r="M9" s="163"/>
      <c r="N9" s="167"/>
      <c r="O9" s="167"/>
      <c r="P9" s="167"/>
      <c r="Q9" s="167"/>
      <c r="R9" s="167"/>
      <c r="S9" s="167"/>
      <c r="T9" s="163"/>
    </row>
    <row r="10" spans="1:20" s="19" customFormat="1" hidden="1" outlineLevel="1">
      <c r="A10" s="192"/>
      <c r="B10" s="192"/>
      <c r="C10" s="193"/>
      <c r="D10" s="476"/>
      <c r="E10" s="339"/>
      <c r="F10" s="339"/>
      <c r="G10" s="339"/>
      <c r="H10" s="339"/>
      <c r="J10" s="104">
        <f xml:space="preserve"> IF(ABS(K10) &gt; 0.001, 1, 0)</f>
        <v>0</v>
      </c>
      <c r="K10" s="19">
        <f t="shared" si="0"/>
        <v>0</v>
      </c>
      <c r="L10" s="166">
        <f t="shared" si="1"/>
        <v>0</v>
      </c>
      <c r="M10" s="163"/>
      <c r="N10" s="167"/>
      <c r="O10" s="167"/>
      <c r="P10" s="167"/>
      <c r="Q10" s="167"/>
      <c r="R10" s="167"/>
      <c r="S10" s="167"/>
      <c r="T10" s="163"/>
    </row>
    <row r="11" spans="1:20" s="19" customFormat="1" hidden="1" outlineLevel="1">
      <c r="A11" s="192"/>
      <c r="B11" s="192"/>
      <c r="C11" s="193"/>
      <c r="D11" s="476"/>
      <c r="E11" s="339" t="str">
        <f xml:space="preserve"> FinStat!E$9</f>
        <v>Operating revenue</v>
      </c>
      <c r="F11" s="339" t="str">
        <f xml:space="preserve"> FinStat!F$9</f>
        <v>PL</v>
      </c>
      <c r="G11" s="339" t="str">
        <f xml:space="preserve"> FinStat!G$9</f>
        <v>£ MM</v>
      </c>
      <c r="H11" s="339">
        <f xml:space="preserve"> FinStat!H$9</f>
        <v>6136.2000000000007</v>
      </c>
      <c r="J11" s="104">
        <f t="shared" ref="J11:J24" si="2" xml:space="preserve"> IF(ABS(K11) &gt; 0.001, 1, 0)</f>
        <v>0</v>
      </c>
      <c r="K11" s="19">
        <f t="shared" si="0"/>
        <v>0</v>
      </c>
      <c r="L11" s="166">
        <f t="shared" si="1"/>
        <v>0</v>
      </c>
      <c r="M11" s="163"/>
      <c r="N11" s="167">
        <v>6136.2000000000007</v>
      </c>
      <c r="O11" s="167">
        <v>18408.599999999995</v>
      </c>
      <c r="P11" s="167">
        <v>199864.8000000001</v>
      </c>
      <c r="Q11" s="167">
        <v>147268.79999999999</v>
      </c>
      <c r="R11" s="167">
        <v>126230.4000000001</v>
      </c>
      <c r="S11" s="167">
        <v>73634.399999999994</v>
      </c>
      <c r="T11" s="163"/>
    </row>
    <row r="12" spans="1:20" s="19" customFormat="1" hidden="1" outlineLevel="1">
      <c r="A12" s="192"/>
      <c r="B12" s="192"/>
      <c r="C12" s="193"/>
      <c r="D12" s="476"/>
      <c r="E12" s="414" t="str">
        <f xml:space="preserve"> FinStat!E$10</f>
        <v>Operating costs</v>
      </c>
      <c r="F12" s="414" t="str">
        <f xml:space="preserve"> FinStat!F$10</f>
        <v>PL</v>
      </c>
      <c r="G12" s="414" t="str">
        <f xml:space="preserve"> FinStat!G$10</f>
        <v>£ MM</v>
      </c>
      <c r="H12" s="414">
        <f xml:space="preserve"> FinStat!H$10</f>
        <v>-2811.7034768827607</v>
      </c>
      <c r="J12" s="104">
        <f t="shared" si="2"/>
        <v>0</v>
      </c>
      <c r="K12" s="19">
        <f t="shared" si="0"/>
        <v>0</v>
      </c>
      <c r="L12" s="166">
        <f t="shared" si="1"/>
        <v>0</v>
      </c>
      <c r="M12" s="163"/>
      <c r="N12" s="167">
        <v>-2811.7034768827607</v>
      </c>
      <c r="O12" s="167">
        <v>-7683.3906664141459</v>
      </c>
      <c r="P12" s="167">
        <v>-117349.10435620215</v>
      </c>
      <c r="Q12" s="167">
        <v>-91467.217975466629</v>
      </c>
      <c r="R12" s="167">
        <v>-65361.415030487937</v>
      </c>
      <c r="S12" s="167">
        <v>-52905.688262264754</v>
      </c>
      <c r="T12" s="163"/>
    </row>
    <row r="13" spans="1:20" s="19" customFormat="1" hidden="1" outlineLevel="1">
      <c r="A13" s="192"/>
      <c r="B13" s="192"/>
      <c r="C13" s="193"/>
      <c r="D13" s="476"/>
      <c r="E13" s="339" t="str">
        <f xml:space="preserve"> FinStat!E$11</f>
        <v>Operating income / EBITDA</v>
      </c>
      <c r="F13" s="339">
        <f xml:space="preserve"> FinStat!F$11</f>
        <v>0</v>
      </c>
      <c r="G13" s="339" t="str">
        <f xml:space="preserve"> FinStat!G$11</f>
        <v>£ MM</v>
      </c>
      <c r="H13" s="339">
        <f xml:space="preserve"> FinStat!H$11</f>
        <v>3324.49652311724</v>
      </c>
      <c r="J13" s="104">
        <f t="shared" si="2"/>
        <v>0</v>
      </c>
      <c r="K13" s="19">
        <f t="shared" si="0"/>
        <v>0</v>
      </c>
      <c r="L13" s="166">
        <f t="shared" si="1"/>
        <v>0</v>
      </c>
      <c r="M13" s="163"/>
      <c r="N13" s="167">
        <v>3324.49652311724</v>
      </c>
      <c r="O13" s="167">
        <v>10725.209333585848</v>
      </c>
      <c r="P13" s="167">
        <v>82515.695643797822</v>
      </c>
      <c r="Q13" s="167">
        <v>55801.582024533345</v>
      </c>
      <c r="R13" s="167">
        <v>60868.984969512116</v>
      </c>
      <c r="S13" s="167">
        <v>20728.711737735233</v>
      </c>
      <c r="T13" s="163"/>
    </row>
    <row r="14" spans="1:20" s="19" customFormat="1" hidden="1" outlineLevel="1">
      <c r="A14" s="192"/>
      <c r="B14" s="192"/>
      <c r="C14" s="193"/>
      <c r="D14" s="476"/>
      <c r="E14" s="339"/>
      <c r="F14" s="339"/>
      <c r="G14" s="339"/>
      <c r="H14" s="339"/>
      <c r="J14" s="104">
        <f t="shared" si="2"/>
        <v>0</v>
      </c>
      <c r="K14" s="19">
        <f t="shared" si="0"/>
        <v>0</v>
      </c>
      <c r="L14" s="166">
        <f t="shared" si="1"/>
        <v>0</v>
      </c>
      <c r="M14" s="163"/>
      <c r="N14" s="167"/>
      <c r="O14" s="167"/>
      <c r="P14" s="167"/>
      <c r="Q14" s="167"/>
      <c r="R14" s="167"/>
      <c r="S14" s="167"/>
      <c r="T14" s="163"/>
    </row>
    <row r="15" spans="1:20" s="19" customFormat="1" hidden="1" outlineLevel="1">
      <c r="A15" s="192"/>
      <c r="B15" s="192"/>
      <c r="C15" s="193"/>
      <c r="D15" s="476"/>
      <c r="E15" s="414" t="str">
        <f xml:space="preserve"> FinStat!E$13</f>
        <v>Fixed asset depreciation</v>
      </c>
      <c r="F15" s="414" t="str">
        <f xml:space="preserve"> FinStat!F$13</f>
        <v>PL</v>
      </c>
      <c r="G15" s="414" t="str">
        <f xml:space="preserve"> FinStat!G$13</f>
        <v>£ MM</v>
      </c>
      <c r="H15" s="414">
        <f xml:space="preserve"> FinStat!H$13</f>
        <v>-521.27083333333326</v>
      </c>
      <c r="J15" s="104">
        <f t="shared" si="2"/>
        <v>0</v>
      </c>
      <c r="K15" s="19">
        <f t="shared" si="0"/>
        <v>0</v>
      </c>
      <c r="L15" s="166">
        <f t="shared" si="1"/>
        <v>0</v>
      </c>
      <c r="M15" s="163"/>
      <c r="N15" s="167">
        <v>-521.27083333333326</v>
      </c>
      <c r="O15" s="167">
        <v>-1293.8424199999999</v>
      </c>
      <c r="P15" s="167">
        <v>-5237.5924273776918</v>
      </c>
      <c r="Q15" s="167">
        <v>-3249.7158093000007</v>
      </c>
      <c r="R15" s="167">
        <v>-3570.2113873776921</v>
      </c>
      <c r="S15" s="167">
        <v>-1730.7151199999998</v>
      </c>
      <c r="T15" s="163"/>
    </row>
    <row r="16" spans="1:20" s="19" customFormat="1" hidden="1" outlineLevel="1">
      <c r="A16" s="192"/>
      <c r="B16" s="192"/>
      <c r="C16" s="193"/>
      <c r="D16" s="476"/>
      <c r="E16" s="414" t="str">
        <f xml:space="preserve"> FinStat!E$14</f>
        <v>Senior debt interest expense</v>
      </c>
      <c r="F16" s="414" t="str">
        <f xml:space="preserve"> FinStat!F$14</f>
        <v>PL &amp; CF</v>
      </c>
      <c r="G16" s="414" t="str">
        <f xml:space="preserve"> FinStat!G$14</f>
        <v>£ MM</v>
      </c>
      <c r="H16" s="414">
        <f xml:space="preserve"> FinStat!H$14</f>
        <v>-58.520924048434445</v>
      </c>
      <c r="J16" s="104">
        <f t="shared" si="2"/>
        <v>0</v>
      </c>
      <c r="K16" s="19">
        <f t="shared" si="0"/>
        <v>0</v>
      </c>
      <c r="L16" s="166">
        <f t="shared" si="1"/>
        <v>0</v>
      </c>
      <c r="M16" s="163"/>
      <c r="N16" s="167">
        <v>-58.520924048434445</v>
      </c>
      <c r="O16" s="167">
        <v>-145.25434601295737</v>
      </c>
      <c r="P16" s="167">
        <v>-372.22331292322929</v>
      </c>
      <c r="Q16" s="167">
        <v>31.905392636063986</v>
      </c>
      <c r="R16" s="167">
        <v>-400.96967237773367</v>
      </c>
      <c r="S16" s="167">
        <v>21.633322563264439</v>
      </c>
      <c r="T16" s="163"/>
    </row>
    <row r="17" spans="1:20" s="19" customFormat="1" hidden="1" outlineLevel="1">
      <c r="A17" s="192"/>
      <c r="B17" s="192"/>
      <c r="C17" s="193"/>
      <c r="D17" s="476"/>
      <c r="E17" s="414" t="str">
        <f xml:space="preserve"> FinStat!E$15</f>
        <v>Profit before tax</v>
      </c>
      <c r="F17" s="414">
        <f xml:space="preserve"> FinStat!F$15</f>
        <v>0</v>
      </c>
      <c r="G17" s="414" t="str">
        <f xml:space="preserve"> FinStat!G$15</f>
        <v>£ MM</v>
      </c>
      <c r="H17" s="414">
        <f xml:space="preserve"> FinStat!H$15</f>
        <v>2744.7047657354715</v>
      </c>
      <c r="J17" s="104">
        <f t="shared" si="2"/>
        <v>0</v>
      </c>
      <c r="K17" s="19">
        <f t="shared" si="0"/>
        <v>0</v>
      </c>
      <c r="L17" s="166">
        <f t="shared" si="1"/>
        <v>0</v>
      </c>
      <c r="M17" s="163"/>
      <c r="N17" s="167">
        <v>2744.7047657354715</v>
      </c>
      <c r="O17" s="167">
        <v>9286.1125675728981</v>
      </c>
      <c r="P17" s="167">
        <v>76905.879903496912</v>
      </c>
      <c r="Q17" s="167">
        <v>52583.771607869399</v>
      </c>
      <c r="R17" s="167">
        <v>56897.803909756643</v>
      </c>
      <c r="S17" s="167">
        <v>19019.629940298499</v>
      </c>
      <c r="T17" s="163"/>
    </row>
    <row r="18" spans="1:20" s="19" customFormat="1" hidden="1" outlineLevel="1">
      <c r="A18" s="192"/>
      <c r="B18" s="192"/>
      <c r="C18" s="193"/>
      <c r="D18" s="476"/>
      <c r="E18" s="339"/>
      <c r="F18" s="339"/>
      <c r="G18" s="339"/>
      <c r="H18" s="339"/>
      <c r="J18" s="104">
        <f t="shared" si="2"/>
        <v>0</v>
      </c>
      <c r="K18" s="19">
        <f t="shared" si="0"/>
        <v>0</v>
      </c>
      <c r="L18" s="166">
        <f t="shared" si="1"/>
        <v>0</v>
      </c>
      <c r="M18" s="163"/>
      <c r="N18" s="167"/>
      <c r="O18" s="167"/>
      <c r="P18" s="167"/>
      <c r="Q18" s="167"/>
      <c r="R18" s="167"/>
      <c r="S18" s="167"/>
      <c r="T18" s="163"/>
    </row>
    <row r="19" spans="1:20" s="19" customFormat="1" hidden="1" outlineLevel="1">
      <c r="A19" s="192"/>
      <c r="B19" s="192"/>
      <c r="C19" s="193"/>
      <c r="D19" s="476"/>
      <c r="E19" s="339" t="str">
        <f xml:space="preserve"> FinStat!E$17</f>
        <v>Tax due</v>
      </c>
      <c r="F19" s="339" t="str">
        <f xml:space="preserve"> FinStat!F$17</f>
        <v>PL</v>
      </c>
      <c r="G19" s="339" t="str">
        <f xml:space="preserve"> FinStat!G$17</f>
        <v>£ MM</v>
      </c>
      <c r="H19" s="339">
        <f xml:space="preserve"> FinStat!H$17</f>
        <v>-521.49390548973963</v>
      </c>
      <c r="J19" s="104">
        <f t="shared" si="2"/>
        <v>0</v>
      </c>
      <c r="K19" s="19">
        <f t="shared" si="0"/>
        <v>0</v>
      </c>
      <c r="L19" s="166">
        <f t="shared" si="1"/>
        <v>0</v>
      </c>
      <c r="M19" s="163"/>
      <c r="N19" s="167">
        <v>-521.49390548973963</v>
      </c>
      <c r="O19" s="167">
        <v>-1764.3613878388501</v>
      </c>
      <c r="P19" s="167">
        <v>-14612.117181664411</v>
      </c>
      <c r="Q19" s="167">
        <v>-9990.9166054951875</v>
      </c>
      <c r="R19" s="167">
        <v>-10810.582742853767</v>
      </c>
      <c r="S19" s="167">
        <v>-3613.7296886567137</v>
      </c>
      <c r="T19" s="163"/>
    </row>
    <row r="20" spans="1:20" s="19" customFormat="1" hidden="1" outlineLevel="1">
      <c r="A20" s="192"/>
      <c r="B20" s="192"/>
      <c r="C20" s="193"/>
      <c r="D20" s="476"/>
      <c r="E20" s="339" t="str">
        <f xml:space="preserve"> FinStat!E$18</f>
        <v>Profit after tax</v>
      </c>
      <c r="F20" s="339">
        <f xml:space="preserve"> FinStat!F$18</f>
        <v>0</v>
      </c>
      <c r="G20" s="339" t="str">
        <f xml:space="preserve"> FinStat!G$18</f>
        <v>£ MM</v>
      </c>
      <c r="H20" s="339">
        <f xml:space="preserve"> FinStat!H$18</f>
        <v>2223.210860245732</v>
      </c>
      <c r="J20" s="104">
        <f t="shared" si="2"/>
        <v>0</v>
      </c>
      <c r="K20" s="19">
        <f t="shared" si="0"/>
        <v>0</v>
      </c>
      <c r="L20" s="166">
        <f t="shared" si="1"/>
        <v>0</v>
      </c>
      <c r="M20" s="163"/>
      <c r="N20" s="167">
        <v>2223.210860245732</v>
      </c>
      <c r="O20" s="167">
        <v>7521.751179734043</v>
      </c>
      <c r="P20" s="167">
        <v>62293.7627218325</v>
      </c>
      <c r="Q20" s="167">
        <v>42592.855002374228</v>
      </c>
      <c r="R20" s="167">
        <v>46087.221166902906</v>
      </c>
      <c r="S20" s="167">
        <v>15405.90025164179</v>
      </c>
      <c r="T20" s="163"/>
    </row>
    <row r="21" spans="1:20" s="19" customFormat="1" hidden="1" outlineLevel="1">
      <c r="A21" s="192"/>
      <c r="B21" s="192"/>
      <c r="C21" s="193"/>
      <c r="D21" s="476"/>
      <c r="E21" s="339"/>
      <c r="F21" s="339"/>
      <c r="G21" s="339"/>
      <c r="H21" s="339"/>
      <c r="J21" s="104">
        <f t="shared" si="2"/>
        <v>0</v>
      </c>
      <c r="K21" s="19">
        <f t="shared" si="0"/>
        <v>0</v>
      </c>
      <c r="L21" s="166">
        <f t="shared" si="1"/>
        <v>0</v>
      </c>
      <c r="M21" s="163"/>
      <c r="N21" s="167"/>
      <c r="O21" s="167"/>
      <c r="P21" s="167"/>
      <c r="Q21" s="167"/>
      <c r="R21" s="167"/>
      <c r="S21" s="167"/>
      <c r="T21" s="163"/>
    </row>
    <row r="22" spans="1:20" s="19" customFormat="1" hidden="1" outlineLevel="1">
      <c r="A22" s="192"/>
      <c r="B22" s="192"/>
      <c r="C22" s="193"/>
      <c r="D22" s="476"/>
      <c r="E22" s="339" t="str">
        <f xml:space="preserve"> FinStat!E$20</f>
        <v>Withholding tax due &amp; paid</v>
      </c>
      <c r="F22" s="339" t="str">
        <f xml:space="preserve"> FinStat!F$20</f>
        <v>PL &amp; CF</v>
      </c>
      <c r="G22" s="339" t="str">
        <f xml:space="preserve"> FinStat!G$20</f>
        <v>£ MM</v>
      </c>
      <c r="H22" s="339">
        <f xml:space="preserve"> FinStat!H$20</f>
        <v>0</v>
      </c>
      <c r="J22" s="104">
        <f t="shared" si="2"/>
        <v>0</v>
      </c>
      <c r="K22" s="19">
        <f t="shared" si="0"/>
        <v>0</v>
      </c>
      <c r="L22" s="166">
        <f t="shared" si="1"/>
        <v>0</v>
      </c>
      <c r="M22" s="163"/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3"/>
    </row>
    <row r="23" spans="1:20" s="19" customFormat="1" hidden="1" outlineLevel="1">
      <c r="A23" s="192"/>
      <c r="B23" s="192"/>
      <c r="C23" s="193"/>
      <c r="D23" s="476"/>
      <c r="E23" s="339" t="str">
        <f xml:space="preserve"> FinStat!E$21</f>
        <v>Dividends declared &amp; paid</v>
      </c>
      <c r="F23" s="339" t="str">
        <f xml:space="preserve"> FinStat!F$21</f>
        <v>PL &amp; CF</v>
      </c>
      <c r="G23" s="339" t="str">
        <f xml:space="preserve"> FinStat!G$21</f>
        <v>£ MM</v>
      </c>
      <c r="H23" s="339">
        <f xml:space="preserve"> FinStat!H$21</f>
        <v>-2223.210860245732</v>
      </c>
      <c r="J23" s="104">
        <f t="shared" si="2"/>
        <v>0</v>
      </c>
      <c r="K23" s="19">
        <f t="shared" si="0"/>
        <v>0</v>
      </c>
      <c r="L23" s="166">
        <f t="shared" si="1"/>
        <v>0</v>
      </c>
      <c r="M23" s="163"/>
      <c r="N23" s="167">
        <v>-2223.210860245732</v>
      </c>
      <c r="O23" s="167">
        <v>-7521.7511797340439</v>
      </c>
      <c r="P23" s="167">
        <v>-62293.762721832485</v>
      </c>
      <c r="Q23" s="167">
        <v>-42592.855002374228</v>
      </c>
      <c r="R23" s="167">
        <v>-46087.221166902906</v>
      </c>
      <c r="S23" s="167">
        <v>-15405.900251641786</v>
      </c>
      <c r="T23" s="163"/>
    </row>
    <row r="24" spans="1:20" s="19" customFormat="1" hidden="1" outlineLevel="1">
      <c r="A24" s="192"/>
      <c r="B24" s="192"/>
      <c r="C24" s="193"/>
      <c r="D24" s="476"/>
      <c r="E24" s="339" t="str">
        <f xml:space="preserve"> FinStat!E$22</f>
        <v>Net profit/(loss)</v>
      </c>
      <c r="F24" s="339">
        <f xml:space="preserve"> FinStat!F$22</f>
        <v>0</v>
      </c>
      <c r="G24" s="339" t="str">
        <f xml:space="preserve"> FinStat!G$22</f>
        <v>£ MM</v>
      </c>
      <c r="H24" s="339">
        <f xml:space="preserve"> FinStat!H$22</f>
        <v>8.5265128291212022E-14</v>
      </c>
      <c r="J24" s="104">
        <f t="shared" si="2"/>
        <v>0</v>
      </c>
      <c r="K24" s="19">
        <f t="shared" si="0"/>
        <v>0</v>
      </c>
      <c r="L24" s="166">
        <f t="shared" si="1"/>
        <v>0</v>
      </c>
      <c r="M24" s="163"/>
      <c r="N24" s="167">
        <v>8.5265128291212022E-14</v>
      </c>
      <c r="O24" s="167">
        <v>6.8212102632969618E-13</v>
      </c>
      <c r="P24" s="167">
        <v>4.5474735088646412E-13</v>
      </c>
      <c r="Q24" s="167">
        <v>0</v>
      </c>
      <c r="R24" s="167">
        <v>0</v>
      </c>
      <c r="S24" s="167">
        <v>6.8212102632969618E-13</v>
      </c>
      <c r="T24" s="163"/>
    </row>
    <row r="25" spans="1:20" s="19" customFormat="1" hidden="1" outlineLevel="1">
      <c r="A25" s="192"/>
      <c r="B25" s="192"/>
      <c r="C25" s="193"/>
      <c r="D25" s="476"/>
      <c r="E25" s="339"/>
      <c r="F25" s="339"/>
      <c r="G25" s="339"/>
      <c r="H25" s="339"/>
      <c r="J25" s="104">
        <f t="shared" ref="J25:J38" si="3" xml:space="preserve"> IF(ABS(K25) &gt; 0.001, 1, 0)</f>
        <v>0</v>
      </c>
      <c r="K25" s="19">
        <f t="shared" si="0"/>
        <v>0</v>
      </c>
      <c r="L25" s="166">
        <f t="shared" si="1"/>
        <v>0</v>
      </c>
      <c r="M25" s="163"/>
      <c r="N25" s="167"/>
      <c r="O25" s="167"/>
      <c r="P25" s="167"/>
      <c r="Q25" s="167"/>
      <c r="R25" s="167"/>
      <c r="S25" s="167"/>
      <c r="T25" s="163"/>
    </row>
    <row r="26" spans="1:20" s="19" customFormat="1" hidden="1" outlineLevel="1">
      <c r="A26" s="192"/>
      <c r="B26" s="192"/>
      <c r="C26" s="193"/>
      <c r="D26" s="476"/>
      <c r="E26" s="339" t="str">
        <f xml:space="preserve"> FinStat!E$24</f>
        <v>Retained earnings balance BEG</v>
      </c>
      <c r="F26" s="339">
        <f xml:space="preserve"> FinStat!F$24</f>
        <v>0</v>
      </c>
      <c r="G26" s="339" t="str">
        <f xml:space="preserve"> FinStat!G$24</f>
        <v>£ MM</v>
      </c>
      <c r="H26" s="339">
        <f xml:space="preserve"> FinStat!H$24</f>
        <v>0</v>
      </c>
      <c r="J26" s="104">
        <f t="shared" si="3"/>
        <v>0</v>
      </c>
      <c r="K26" s="19">
        <f t="shared" si="0"/>
        <v>0</v>
      </c>
      <c r="L26" s="166">
        <f t="shared" si="1"/>
        <v>0</v>
      </c>
      <c r="M26" s="163"/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3"/>
    </row>
    <row r="27" spans="1:20" s="19" customFormat="1" hidden="1" outlineLevel="1">
      <c r="A27" s="192"/>
      <c r="B27" s="192"/>
      <c r="C27" s="193"/>
      <c r="D27" s="476" t="s">
        <v>21</v>
      </c>
      <c r="E27" s="339" t="str">
        <f xml:space="preserve"> FinStat!E$25</f>
        <v>Net profit/(loss)</v>
      </c>
      <c r="F27" s="339">
        <f xml:space="preserve"> FinStat!F$25</f>
        <v>0</v>
      </c>
      <c r="G27" s="339" t="str">
        <f xml:space="preserve"> FinStat!G$25</f>
        <v>£ MM</v>
      </c>
      <c r="H27" s="339">
        <f xml:space="preserve"> FinStat!H$25</f>
        <v>8.5265128291212022E-14</v>
      </c>
      <c r="J27" s="104">
        <f t="shared" si="3"/>
        <v>0</v>
      </c>
      <c r="K27" s="19">
        <f t="shared" si="0"/>
        <v>0</v>
      </c>
      <c r="L27" s="166">
        <f t="shared" si="1"/>
        <v>0</v>
      </c>
      <c r="M27" s="163"/>
      <c r="N27" s="167">
        <v>8.5265128291212022E-14</v>
      </c>
      <c r="O27" s="167">
        <v>6.8212102632969618E-13</v>
      </c>
      <c r="P27" s="167">
        <v>4.5474735088646412E-13</v>
      </c>
      <c r="Q27" s="167">
        <v>0</v>
      </c>
      <c r="R27" s="167">
        <v>0</v>
      </c>
      <c r="S27" s="167">
        <v>6.8212102632969618E-13</v>
      </c>
      <c r="T27" s="163"/>
    </row>
    <row r="28" spans="1:20" s="19" customFormat="1" hidden="1" outlineLevel="1">
      <c r="A28" s="192"/>
      <c r="B28" s="192"/>
      <c r="C28" s="193"/>
      <c r="D28" s="476"/>
      <c r="E28" s="339" t="str">
        <f xml:space="preserve"> FinStat!E$26</f>
        <v>Retained earnings balance</v>
      </c>
      <c r="F28" s="339">
        <f xml:space="preserve"> FinStat!F$26</f>
        <v>0</v>
      </c>
      <c r="G28" s="339" t="str">
        <f xml:space="preserve"> FinStat!G$26</f>
        <v>£ MM</v>
      </c>
      <c r="H28" s="339">
        <f xml:space="preserve"> FinStat!H$26</f>
        <v>0</v>
      </c>
      <c r="J28" s="104">
        <f t="shared" si="3"/>
        <v>0</v>
      </c>
      <c r="K28" s="19">
        <f t="shared" si="0"/>
        <v>0</v>
      </c>
      <c r="L28" s="166">
        <f t="shared" si="1"/>
        <v>0</v>
      </c>
      <c r="M28" s="163"/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3"/>
    </row>
    <row r="29" spans="1:20" s="19" customFormat="1" hidden="1" outlineLevel="1">
      <c r="A29" s="192"/>
      <c r="B29" s="192"/>
      <c r="C29" s="193"/>
      <c r="D29" s="476"/>
      <c r="E29" s="339"/>
      <c r="F29" s="339"/>
      <c r="G29" s="339"/>
      <c r="H29" s="339"/>
      <c r="J29" s="104">
        <f t="shared" si="3"/>
        <v>0</v>
      </c>
      <c r="K29" s="19">
        <f t="shared" si="0"/>
        <v>0</v>
      </c>
      <c r="L29" s="166">
        <f t="shared" si="1"/>
        <v>0</v>
      </c>
      <c r="M29" s="163"/>
      <c r="N29" s="167"/>
      <c r="O29" s="167"/>
      <c r="P29" s="167"/>
      <c r="Q29" s="167"/>
      <c r="R29" s="167"/>
      <c r="S29" s="167"/>
      <c r="T29" s="163"/>
    </row>
    <row r="30" spans="1:20" s="19" customFormat="1" hidden="1" outlineLevel="1">
      <c r="A30" s="192"/>
      <c r="B30" s="192"/>
      <c r="C30" s="193"/>
      <c r="D30" s="476"/>
      <c r="E30" s="339"/>
      <c r="F30" s="339"/>
      <c r="G30" s="339"/>
      <c r="H30" s="339"/>
      <c r="J30" s="104">
        <f t="shared" si="3"/>
        <v>0</v>
      </c>
      <c r="K30" s="19">
        <f t="shared" si="0"/>
        <v>0</v>
      </c>
      <c r="L30" s="166">
        <f t="shared" si="1"/>
        <v>0</v>
      </c>
      <c r="M30" s="163"/>
      <c r="N30" s="167"/>
      <c r="O30" s="167"/>
      <c r="P30" s="167"/>
      <c r="Q30" s="167"/>
      <c r="R30" s="167"/>
      <c r="S30" s="167"/>
      <c r="T30" s="163"/>
    </row>
    <row r="31" spans="1:20" s="19" customFormat="1" hidden="1" outlineLevel="1">
      <c r="A31" s="192" t="s">
        <v>200</v>
      </c>
      <c r="B31" s="192"/>
      <c r="C31" s="193"/>
      <c r="D31" s="476"/>
      <c r="E31" s="339"/>
      <c r="F31" s="339"/>
      <c r="G31" s="339"/>
      <c r="H31" s="339"/>
      <c r="J31" s="104">
        <f t="shared" si="3"/>
        <v>0</v>
      </c>
      <c r="K31" s="19">
        <f t="shared" si="0"/>
        <v>0</v>
      </c>
      <c r="L31" s="166">
        <f t="shared" si="1"/>
        <v>0</v>
      </c>
      <c r="M31" s="163"/>
      <c r="N31" s="167"/>
      <c r="O31" s="167"/>
      <c r="P31" s="167"/>
      <c r="Q31" s="167"/>
      <c r="R31" s="167"/>
      <c r="S31" s="167"/>
      <c r="T31" s="163"/>
    </row>
    <row r="32" spans="1:20" s="19" customFormat="1" hidden="1" outlineLevel="1">
      <c r="A32" s="192"/>
      <c r="B32" s="192"/>
      <c r="C32" s="193"/>
      <c r="D32" s="476"/>
      <c r="E32" s="339"/>
      <c r="F32" s="339"/>
      <c r="G32" s="339"/>
      <c r="H32" s="339"/>
      <c r="J32" s="104">
        <f t="shared" si="3"/>
        <v>0</v>
      </c>
      <c r="K32" s="19">
        <f t="shared" si="0"/>
        <v>0</v>
      </c>
      <c r="L32" s="166">
        <f t="shared" si="1"/>
        <v>0</v>
      </c>
      <c r="M32" s="163"/>
      <c r="N32" s="167"/>
      <c r="O32" s="167"/>
      <c r="P32" s="167"/>
      <c r="Q32" s="167"/>
      <c r="R32" s="167"/>
      <c r="S32" s="167"/>
      <c r="T32" s="163"/>
    </row>
    <row r="33" spans="1:20" s="19" customFormat="1" hidden="1" outlineLevel="1">
      <c r="A33" s="192"/>
      <c r="B33" s="192"/>
      <c r="C33" s="193"/>
      <c r="D33" s="476"/>
      <c r="E33" s="339" t="str">
        <f xml:space="preserve"> FinStat!E$31</f>
        <v>Operating income / EBITDA</v>
      </c>
      <c r="F33" s="339">
        <f xml:space="preserve"> FinStat!F$31</f>
        <v>0</v>
      </c>
      <c r="G33" s="339" t="str">
        <f xml:space="preserve"> FinStat!G$31</f>
        <v>£ MM</v>
      </c>
      <c r="H33" s="339">
        <f xml:space="preserve"> FinStat!H$31</f>
        <v>3324.49652311724</v>
      </c>
      <c r="J33" s="104">
        <f t="shared" si="3"/>
        <v>0</v>
      </c>
      <c r="K33" s="19">
        <f t="shared" si="0"/>
        <v>0</v>
      </c>
      <c r="L33" s="166">
        <f t="shared" si="1"/>
        <v>0</v>
      </c>
      <c r="M33" s="163"/>
      <c r="N33" s="167">
        <v>3324.49652311724</v>
      </c>
      <c r="O33" s="167">
        <v>10725.209333585848</v>
      </c>
      <c r="P33" s="167">
        <v>82515.695643797822</v>
      </c>
      <c r="Q33" s="167">
        <v>55801.582024533345</v>
      </c>
      <c r="R33" s="167">
        <v>60868.984969512116</v>
      </c>
      <c r="S33" s="167">
        <v>20728.711737735233</v>
      </c>
      <c r="T33" s="163"/>
    </row>
    <row r="34" spans="1:20" s="19" customFormat="1" hidden="1" outlineLevel="1">
      <c r="A34" s="192"/>
      <c r="B34" s="192"/>
      <c r="C34" s="193"/>
      <c r="D34" s="476"/>
      <c r="E34" s="339" t="str">
        <f xml:space="preserve"> FinStat!E$32</f>
        <v>Net movement in working capital</v>
      </c>
      <c r="F34" s="339" t="str">
        <f xml:space="preserve"> FinStat!F$32</f>
        <v>CF</v>
      </c>
      <c r="G34" s="339" t="str">
        <f xml:space="preserve"> FinStat!G$32</f>
        <v>£ MM</v>
      </c>
      <c r="H34" s="339">
        <f xml:space="preserve"> FinStat!H$32</f>
        <v>0</v>
      </c>
      <c r="J34" s="104">
        <f t="shared" si="3"/>
        <v>0</v>
      </c>
      <c r="K34" s="19">
        <f t="shared" si="0"/>
        <v>0</v>
      </c>
      <c r="L34" s="166">
        <f t="shared" si="1"/>
        <v>0</v>
      </c>
      <c r="M34" s="163"/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3"/>
    </row>
    <row r="35" spans="1:20" s="19" customFormat="1" hidden="1" outlineLevel="1">
      <c r="A35" s="192"/>
      <c r="B35" s="192"/>
      <c r="C35" s="193"/>
      <c r="D35" s="476"/>
      <c r="E35" s="339" t="str">
        <f xml:space="preserve"> FinStat!E$33</f>
        <v>Operating cash flow</v>
      </c>
      <c r="F35" s="339">
        <f xml:space="preserve"> FinStat!F$33</f>
        <v>0</v>
      </c>
      <c r="G35" s="339" t="str">
        <f xml:space="preserve"> FinStat!G$33</f>
        <v>£ MM</v>
      </c>
      <c r="H35" s="339">
        <f xml:space="preserve"> FinStat!H$33</f>
        <v>3324.49652311724</v>
      </c>
      <c r="J35" s="104">
        <f t="shared" si="3"/>
        <v>0</v>
      </c>
      <c r="K35" s="19">
        <f t="shared" si="0"/>
        <v>0</v>
      </c>
      <c r="L35" s="166">
        <f t="shared" si="1"/>
        <v>0</v>
      </c>
      <c r="M35" s="163"/>
      <c r="N35" s="167">
        <v>3324.49652311724</v>
      </c>
      <c r="O35" s="167">
        <v>10725.209333585848</v>
      </c>
      <c r="P35" s="167">
        <v>82515.695643797822</v>
      </c>
      <c r="Q35" s="167">
        <v>55801.582024533345</v>
      </c>
      <c r="R35" s="167">
        <v>60868.984969512116</v>
      </c>
      <c r="S35" s="167">
        <v>20728.711737735233</v>
      </c>
      <c r="T35" s="163"/>
    </row>
    <row r="36" spans="1:20" s="19" customFormat="1" hidden="1" outlineLevel="1">
      <c r="A36" s="192"/>
      <c r="B36" s="192"/>
      <c r="C36" s="193"/>
      <c r="D36" s="476"/>
      <c r="E36" s="339"/>
      <c r="F36" s="339"/>
      <c r="G36" s="339"/>
      <c r="H36" s="339"/>
      <c r="J36" s="104">
        <f t="shared" si="3"/>
        <v>0</v>
      </c>
      <c r="K36" s="19">
        <f t="shared" si="0"/>
        <v>0</v>
      </c>
      <c r="L36" s="166">
        <f t="shared" si="1"/>
        <v>0</v>
      </c>
      <c r="M36" s="163"/>
      <c r="N36" s="167"/>
      <c r="O36" s="167"/>
      <c r="P36" s="167"/>
      <c r="Q36" s="167"/>
      <c r="R36" s="167"/>
      <c r="S36" s="167"/>
      <c r="T36" s="163"/>
    </row>
    <row r="37" spans="1:20" s="19" customFormat="1" hidden="1" outlineLevel="1">
      <c r="A37" s="192"/>
      <c r="B37" s="192"/>
      <c r="C37" s="193"/>
      <c r="D37" s="476"/>
      <c r="E37" s="414" t="str">
        <f xml:space="preserve"> FinStat!E$35</f>
        <v>Capital expenditure</v>
      </c>
      <c r="F37" s="414" t="str">
        <f xml:space="preserve"> FinStat!F$35</f>
        <v>CF</v>
      </c>
      <c r="G37" s="414" t="str">
        <f xml:space="preserve"> FinStat!G$35</f>
        <v>£ MM</v>
      </c>
      <c r="H37" s="414">
        <f xml:space="preserve"> FinStat!H$35</f>
        <v>-521.27083333333326</v>
      </c>
      <c r="J37" s="104">
        <f t="shared" si="3"/>
        <v>0</v>
      </c>
      <c r="K37" s="19">
        <f t="shared" si="0"/>
        <v>0</v>
      </c>
      <c r="L37" s="166">
        <f t="shared" si="1"/>
        <v>0</v>
      </c>
      <c r="M37" s="163"/>
      <c r="N37" s="167">
        <v>-521.27083333333326</v>
      </c>
      <c r="O37" s="167">
        <v>-1293.8424199999999</v>
      </c>
      <c r="P37" s="167">
        <v>-5237.5924273776927</v>
      </c>
      <c r="Q37" s="167">
        <v>-3249.7158092999989</v>
      </c>
      <c r="R37" s="167">
        <v>-3570.2113873776921</v>
      </c>
      <c r="S37" s="167">
        <v>-1730.7151199999998</v>
      </c>
      <c r="T37" s="163"/>
    </row>
    <row r="38" spans="1:20" s="19" customFormat="1" hidden="1" outlineLevel="1">
      <c r="A38" s="192"/>
      <c r="B38" s="192"/>
      <c r="C38" s="193"/>
      <c r="D38" s="476"/>
      <c r="E38" s="414" t="str">
        <f xml:space="preserve"> FinStat!E$36</f>
        <v>Pre-tax, pre-financing cash flows</v>
      </c>
      <c r="F38" s="414">
        <f xml:space="preserve"> FinStat!F$36</f>
        <v>0</v>
      </c>
      <c r="G38" s="414" t="str">
        <f xml:space="preserve"> FinStat!G$36</f>
        <v>£ MM</v>
      </c>
      <c r="H38" s="414">
        <f xml:space="preserve"> FinStat!H$36</f>
        <v>2803.2256897839065</v>
      </c>
      <c r="J38" s="104">
        <f t="shared" si="3"/>
        <v>0</v>
      </c>
      <c r="K38" s="19">
        <f t="shared" si="0"/>
        <v>0</v>
      </c>
      <c r="L38" s="166">
        <f t="shared" si="1"/>
        <v>0</v>
      </c>
      <c r="M38" s="163"/>
      <c r="N38" s="167">
        <v>2803.2256897839065</v>
      </c>
      <c r="O38" s="167">
        <v>9431.366913585849</v>
      </c>
      <c r="P38" s="167">
        <v>77278.103216420146</v>
      </c>
      <c r="Q38" s="167">
        <v>52551.866215233342</v>
      </c>
      <c r="R38" s="167">
        <v>57298.773582134425</v>
      </c>
      <c r="S38" s="167">
        <v>18997.996617735236</v>
      </c>
      <c r="T38" s="163"/>
    </row>
    <row r="39" spans="1:20" s="19" customFormat="1" hidden="1" outlineLevel="1">
      <c r="A39" s="192"/>
      <c r="B39" s="192"/>
      <c r="C39" s="193"/>
      <c r="D39" s="476"/>
      <c r="E39" s="414"/>
      <c r="F39" s="414"/>
      <c r="G39" s="414"/>
      <c r="H39" s="414"/>
      <c r="J39" s="104">
        <f t="shared" ref="J39:J83" si="4" xml:space="preserve"> IF(ABS(K39) &gt; 0.001, 1, 0)</f>
        <v>0</v>
      </c>
      <c r="K39" s="19">
        <f t="shared" si="0"/>
        <v>0</v>
      </c>
      <c r="L39" s="166">
        <f t="shared" si="1"/>
        <v>0</v>
      </c>
      <c r="M39" s="163"/>
      <c r="N39" s="167"/>
      <c r="O39" s="167"/>
      <c r="P39" s="167"/>
      <c r="Q39" s="167"/>
      <c r="R39" s="167"/>
      <c r="S39" s="167"/>
      <c r="T39" s="163"/>
    </row>
    <row r="40" spans="1:20" s="19" customFormat="1" hidden="1" outlineLevel="1">
      <c r="A40" s="192"/>
      <c r="B40" s="192"/>
      <c r="C40" s="193"/>
      <c r="D40" s="476"/>
      <c r="E40" s="339" t="str">
        <f xml:space="preserve"> FinStat!E$38</f>
        <v>Tax paid</v>
      </c>
      <c r="F40" s="339" t="str">
        <f xml:space="preserve"> FinStat!F$38</f>
        <v>CF</v>
      </c>
      <c r="G40" s="339" t="str">
        <f xml:space="preserve"> FinStat!G$38</f>
        <v>£ MM</v>
      </c>
      <c r="H40" s="339">
        <f xml:space="preserve"> FinStat!H$38</f>
        <v>-521.49390548973963</v>
      </c>
      <c r="J40" s="104">
        <f t="shared" si="4"/>
        <v>0</v>
      </c>
      <c r="K40" s="19">
        <f t="shared" ref="K40:K71" si="5" xml:space="preserve"> H40 - INDEX(M40:T40, $J$5)</f>
        <v>0</v>
      </c>
      <c r="L40" s="166">
        <f t="shared" ref="L40:L71" si="6" xml:space="preserve"> IF(ABS(K40) &gt; 0.001, IF(INDEX(M40:T40, $J$5) = 0, 0, H40 / INDEX(M40:T40, $J$5) - 1), 0)</f>
        <v>0</v>
      </c>
      <c r="M40" s="163"/>
      <c r="N40" s="167">
        <v>-521.49390548973963</v>
      </c>
      <c r="O40" s="167">
        <v>-1764.3613878388501</v>
      </c>
      <c r="P40" s="167">
        <v>-14612.117181664411</v>
      </c>
      <c r="Q40" s="167">
        <v>-9990.9166054951875</v>
      </c>
      <c r="R40" s="167">
        <v>-10810.582742853767</v>
      </c>
      <c r="S40" s="167">
        <v>-3613.7296886567137</v>
      </c>
      <c r="T40" s="163"/>
    </row>
    <row r="41" spans="1:20" s="19" customFormat="1" hidden="1" outlineLevel="1">
      <c r="A41" s="192"/>
      <c r="B41" s="192"/>
      <c r="C41" s="193"/>
      <c r="D41" s="476"/>
      <c r="E41" s="339" t="str">
        <f xml:space="preserve"> FinStat!E$39</f>
        <v>Post-tax, pre-financing cash flows</v>
      </c>
      <c r="F41" s="339">
        <f xml:space="preserve"> FinStat!F$39</f>
        <v>0</v>
      </c>
      <c r="G41" s="339" t="str">
        <f xml:space="preserve"> FinStat!G$39</f>
        <v>£ MM</v>
      </c>
      <c r="H41" s="339">
        <f xml:space="preserve"> FinStat!H$39</f>
        <v>2281.7317842941661</v>
      </c>
      <c r="J41" s="104">
        <f t="shared" si="4"/>
        <v>0</v>
      </c>
      <c r="K41" s="19">
        <f t="shared" si="5"/>
        <v>0</v>
      </c>
      <c r="L41" s="166">
        <f t="shared" si="6"/>
        <v>0</v>
      </c>
      <c r="M41" s="163"/>
      <c r="N41" s="167">
        <v>2281.7317842941661</v>
      </c>
      <c r="O41" s="167">
        <v>7667.0055257470012</v>
      </c>
      <c r="P41" s="167">
        <v>62665.986034755726</v>
      </c>
      <c r="Q41" s="167">
        <v>42560.949609738163</v>
      </c>
      <c r="R41" s="167">
        <v>46488.190839280644</v>
      </c>
      <c r="S41" s="167">
        <v>15384.266929078518</v>
      </c>
      <c r="T41" s="163"/>
    </row>
    <row r="42" spans="1:20" s="19" customFormat="1" hidden="1" outlineLevel="1">
      <c r="A42" s="192"/>
      <c r="B42" s="192"/>
      <c r="C42" s="193"/>
      <c r="D42" s="476"/>
      <c r="E42" s="339"/>
      <c r="F42" s="339"/>
      <c r="G42" s="339"/>
      <c r="H42" s="339"/>
      <c r="J42" s="104">
        <f t="shared" si="4"/>
        <v>0</v>
      </c>
      <c r="K42" s="19">
        <f t="shared" si="5"/>
        <v>0</v>
      </c>
      <c r="L42" s="166">
        <f t="shared" si="6"/>
        <v>0</v>
      </c>
      <c r="M42" s="163"/>
      <c r="N42" s="167"/>
      <c r="O42" s="167"/>
      <c r="P42" s="167"/>
      <c r="Q42" s="167"/>
      <c r="R42" s="167"/>
      <c r="S42" s="167"/>
      <c r="T42" s="163"/>
    </row>
    <row r="43" spans="1:20" s="19" customFormat="1" hidden="1" outlineLevel="1">
      <c r="A43" s="192"/>
      <c r="B43" s="192"/>
      <c r="C43" s="193"/>
      <c r="D43" s="476"/>
      <c r="E43" s="414" t="str">
        <f xml:space="preserve"> FinStat!E$41</f>
        <v>Equity drawdown</v>
      </c>
      <c r="F43" s="414">
        <f xml:space="preserve"> FinStat!F$41</f>
        <v>0</v>
      </c>
      <c r="G43" s="414" t="str">
        <f xml:space="preserve"> FinStat!G$41</f>
        <v>£ MM</v>
      </c>
      <c r="H43" s="414">
        <f xml:space="preserve"> FinStat!H$41</f>
        <v>234.57187499999998</v>
      </c>
      <c r="J43" s="104">
        <f t="shared" si="4"/>
        <v>0</v>
      </c>
      <c r="K43" s="19">
        <f t="shared" si="5"/>
        <v>0</v>
      </c>
      <c r="L43" s="166">
        <f t="shared" si="6"/>
        <v>0</v>
      </c>
      <c r="M43" s="163"/>
      <c r="N43" s="167">
        <v>234.57187499999998</v>
      </c>
      <c r="O43" s="167">
        <v>582.22908900000004</v>
      </c>
      <c r="P43" s="167">
        <v>2356.9165923199616</v>
      </c>
      <c r="Q43" s="167">
        <v>1462.3721141850003</v>
      </c>
      <c r="R43" s="167">
        <v>1606.5951243199615</v>
      </c>
      <c r="S43" s="167">
        <v>778.82180399999993</v>
      </c>
      <c r="T43" s="163"/>
    </row>
    <row r="44" spans="1:20" s="19" customFormat="1" hidden="1" outlineLevel="1">
      <c r="A44" s="192"/>
      <c r="B44" s="192"/>
      <c r="C44" s="193"/>
      <c r="D44" s="476"/>
      <c r="E44" s="339" t="str">
        <f xml:space="preserve"> FinStat!E$42</f>
        <v>Senior debt drawdown</v>
      </c>
      <c r="F44" s="339" t="str">
        <f xml:space="preserve"> FinStat!F$42</f>
        <v>CF</v>
      </c>
      <c r="G44" s="339" t="str">
        <f xml:space="preserve"> FinStat!G$42</f>
        <v>£ MM</v>
      </c>
      <c r="H44" s="339">
        <f xml:space="preserve"> FinStat!H$42</f>
        <v>286.69895833333334</v>
      </c>
      <c r="J44" s="104">
        <f t="shared" si="4"/>
        <v>0</v>
      </c>
      <c r="K44" s="19">
        <f t="shared" si="5"/>
        <v>0</v>
      </c>
      <c r="L44" s="166">
        <f t="shared" si="6"/>
        <v>0</v>
      </c>
      <c r="M44" s="163"/>
      <c r="N44" s="167">
        <v>286.69895833333334</v>
      </c>
      <c r="O44" s="167">
        <v>711.61333100000002</v>
      </c>
      <c r="P44" s="167">
        <v>2880.6758350577311</v>
      </c>
      <c r="Q44" s="167">
        <v>1787.3436951149997</v>
      </c>
      <c r="R44" s="167">
        <v>1963.6162630577307</v>
      </c>
      <c r="S44" s="167">
        <v>951.89331600000003</v>
      </c>
      <c r="T44" s="163"/>
    </row>
    <row r="45" spans="1:20" s="19" customFormat="1" hidden="1" outlineLevel="1">
      <c r="A45" s="192"/>
      <c r="B45" s="192"/>
      <c r="C45" s="193"/>
      <c r="D45" s="476"/>
      <c r="E45" s="339" t="str">
        <f xml:space="preserve"> FinStat!E$45</f>
        <v>Senior debt interest expense</v>
      </c>
      <c r="F45" s="339" t="str">
        <f xml:space="preserve"> FinStat!F$45</f>
        <v>PL &amp; CF</v>
      </c>
      <c r="G45" s="339" t="str">
        <f xml:space="preserve"> FinStat!G$45</f>
        <v>£ MM</v>
      </c>
      <c r="H45" s="339">
        <f xml:space="preserve"> FinStat!H$45</f>
        <v>-58.520924048434445</v>
      </c>
      <c r="J45" s="104">
        <f t="shared" si="4"/>
        <v>0</v>
      </c>
      <c r="K45" s="19">
        <f t="shared" si="5"/>
        <v>0</v>
      </c>
      <c r="L45" s="166">
        <f t="shared" si="6"/>
        <v>0</v>
      </c>
      <c r="M45" s="163"/>
      <c r="N45" s="167">
        <v>-58.520924048434445</v>
      </c>
      <c r="O45" s="167">
        <v>-145.25434601295737</v>
      </c>
      <c r="P45" s="167">
        <v>-372.22331292322929</v>
      </c>
      <c r="Q45" s="167">
        <v>31.905392636063986</v>
      </c>
      <c r="R45" s="167">
        <v>-400.96967237773367</v>
      </c>
      <c r="S45" s="167">
        <v>21.633322563264439</v>
      </c>
      <c r="T45" s="163"/>
    </row>
    <row r="46" spans="1:20" s="19" customFormat="1" hidden="1" outlineLevel="1">
      <c r="A46" s="192"/>
      <c r="B46" s="192"/>
      <c r="C46" s="193"/>
      <c r="D46" s="476"/>
      <c r="E46" s="339" t="str">
        <f xml:space="preserve"> FinStat!E$46</f>
        <v>Senior debt principal repayment</v>
      </c>
      <c r="F46" s="339" t="str">
        <f xml:space="preserve"> FinStat!F$46</f>
        <v>CF</v>
      </c>
      <c r="G46" s="339" t="str">
        <f xml:space="preserve"> FinStat!G$46</f>
        <v>£ MM</v>
      </c>
      <c r="H46" s="339">
        <f xml:space="preserve"> FinStat!H$46</f>
        <v>-286.69895833333334</v>
      </c>
      <c r="J46" s="104">
        <f t="shared" si="4"/>
        <v>0</v>
      </c>
      <c r="K46" s="19">
        <f t="shared" si="5"/>
        <v>0</v>
      </c>
      <c r="L46" s="166">
        <f t="shared" si="6"/>
        <v>0</v>
      </c>
      <c r="M46" s="163"/>
      <c r="N46" s="167">
        <v>-286.69895833333334</v>
      </c>
      <c r="O46" s="167">
        <v>-711.61333100000002</v>
      </c>
      <c r="P46" s="167">
        <v>-2880.6758350577302</v>
      </c>
      <c r="Q46" s="167">
        <v>-1787.3436951149997</v>
      </c>
      <c r="R46" s="167">
        <v>-1963.616263057731</v>
      </c>
      <c r="S46" s="167">
        <v>-951.89331600000014</v>
      </c>
      <c r="T46" s="163"/>
    </row>
    <row r="47" spans="1:20" s="19" customFormat="1" hidden="1" outlineLevel="1">
      <c r="A47" s="192"/>
      <c r="B47" s="192"/>
      <c r="C47" s="193"/>
      <c r="D47" s="476"/>
      <c r="E47" s="339" t="str">
        <f xml:space="preserve"> FinStat!E$47</f>
        <v>Cash flow available for equity redemption</v>
      </c>
      <c r="F47" s="339">
        <f xml:space="preserve"> FinStat!F$47</f>
        <v>0</v>
      </c>
      <c r="G47" s="339" t="str">
        <f xml:space="preserve"> FinStat!G$47</f>
        <v>£ MM</v>
      </c>
      <c r="H47" s="339">
        <f xml:space="preserve"> FinStat!H$47</f>
        <v>2457.7827352457316</v>
      </c>
      <c r="J47" s="104">
        <f t="shared" si="4"/>
        <v>0</v>
      </c>
      <c r="K47" s="19">
        <f t="shared" si="5"/>
        <v>0</v>
      </c>
      <c r="L47" s="166">
        <f t="shared" si="6"/>
        <v>0</v>
      </c>
      <c r="M47" s="163"/>
      <c r="N47" s="167">
        <v>2457.7827352457316</v>
      </c>
      <c r="O47" s="167">
        <v>8103.9802687340443</v>
      </c>
      <c r="P47" s="167">
        <v>64650.679314152439</v>
      </c>
      <c r="Q47" s="167">
        <v>44055.227116559225</v>
      </c>
      <c r="R47" s="167">
        <v>47693.816291222873</v>
      </c>
      <c r="S47" s="167">
        <v>16184.722055641783</v>
      </c>
      <c r="T47" s="163"/>
    </row>
    <row r="48" spans="1:20" s="19" customFormat="1" hidden="1" outlineLevel="1">
      <c r="A48" s="192"/>
      <c r="B48" s="192"/>
      <c r="C48" s="193"/>
      <c r="D48" s="476"/>
      <c r="E48" s="339"/>
      <c r="F48" s="339"/>
      <c r="G48" s="339"/>
      <c r="H48" s="339"/>
      <c r="J48" s="104">
        <f t="shared" si="4"/>
        <v>0</v>
      </c>
      <c r="K48" s="19">
        <f t="shared" si="5"/>
        <v>0</v>
      </c>
      <c r="L48" s="166">
        <f t="shared" si="6"/>
        <v>0</v>
      </c>
      <c r="M48" s="163"/>
      <c r="N48" s="167"/>
      <c r="O48" s="167"/>
      <c r="P48" s="167"/>
      <c r="Q48" s="167"/>
      <c r="R48" s="167"/>
      <c r="S48" s="167"/>
      <c r="T48" s="163"/>
    </row>
    <row r="49" spans="1:20" s="19" customFormat="1" hidden="1" outlineLevel="1">
      <c r="A49" s="192"/>
      <c r="B49" s="192"/>
      <c r="C49" s="193"/>
      <c r="D49" s="476"/>
      <c r="E49" s="339" t="str">
        <f xml:space="preserve"> FinStat!E$49</f>
        <v>Share capital redemption</v>
      </c>
      <c r="F49" s="339" t="str">
        <f xml:space="preserve"> FinStat!F$49</f>
        <v>CF</v>
      </c>
      <c r="G49" s="339" t="str">
        <f xml:space="preserve"> FinStat!G$49</f>
        <v>£ MM</v>
      </c>
      <c r="H49" s="339">
        <f xml:space="preserve"> FinStat!H$49</f>
        <v>-234.57187499999998</v>
      </c>
      <c r="J49" s="104">
        <f t="shared" si="4"/>
        <v>0</v>
      </c>
      <c r="K49" s="19">
        <f t="shared" si="5"/>
        <v>0</v>
      </c>
      <c r="L49" s="166">
        <f t="shared" si="6"/>
        <v>0</v>
      </c>
      <c r="M49" s="163"/>
      <c r="N49" s="167">
        <v>-234.57187499999998</v>
      </c>
      <c r="O49" s="167">
        <v>-582.22908900000004</v>
      </c>
      <c r="P49" s="167">
        <v>-2356.9165923199616</v>
      </c>
      <c r="Q49" s="167">
        <v>-1462.3721141850003</v>
      </c>
      <c r="R49" s="167">
        <v>-1606.5951243199615</v>
      </c>
      <c r="S49" s="167">
        <v>-778.82180399999993</v>
      </c>
      <c r="T49" s="163"/>
    </row>
    <row r="50" spans="1:20" s="19" customFormat="1" hidden="1" outlineLevel="1">
      <c r="A50" s="192"/>
      <c r="B50" s="192"/>
      <c r="C50" s="193"/>
      <c r="D50" s="476"/>
      <c r="E50" s="339" t="str">
        <f xml:space="preserve"> FinStat!E$50</f>
        <v>Cash flow available for dividends</v>
      </c>
      <c r="F50" s="339">
        <f xml:space="preserve"> FinStat!F$50</f>
        <v>0</v>
      </c>
      <c r="G50" s="339" t="str">
        <f xml:space="preserve"> FinStat!G$50</f>
        <v>£ MM</v>
      </c>
      <c r="H50" s="339">
        <f xml:space="preserve"> FinStat!H$50</f>
        <v>2223.2108602457315</v>
      </c>
      <c r="J50" s="104">
        <f t="shared" si="4"/>
        <v>0</v>
      </c>
      <c r="K50" s="19">
        <f t="shared" si="5"/>
        <v>0</v>
      </c>
      <c r="L50" s="166">
        <f t="shared" si="6"/>
        <v>0</v>
      </c>
      <c r="M50" s="163"/>
      <c r="N50" s="167">
        <v>2223.2108602457315</v>
      </c>
      <c r="O50" s="167">
        <v>7521.7511797340439</v>
      </c>
      <c r="P50" s="167">
        <v>62293.762721832478</v>
      </c>
      <c r="Q50" s="167">
        <v>42592.855002374221</v>
      </c>
      <c r="R50" s="167">
        <v>46087.221166902913</v>
      </c>
      <c r="S50" s="167">
        <v>15405.900251641784</v>
      </c>
      <c r="T50" s="163"/>
    </row>
    <row r="51" spans="1:20" s="19" customFormat="1" hidden="1" outlineLevel="1">
      <c r="A51" s="192"/>
      <c r="B51" s="192"/>
      <c r="C51" s="193"/>
      <c r="D51" s="476"/>
      <c r="E51" s="339"/>
      <c r="F51" s="339"/>
      <c r="G51" s="339"/>
      <c r="H51" s="339"/>
      <c r="J51" s="104">
        <f t="shared" si="4"/>
        <v>0</v>
      </c>
      <c r="K51" s="19">
        <f t="shared" si="5"/>
        <v>0</v>
      </c>
      <c r="L51" s="166">
        <f t="shared" si="6"/>
        <v>0</v>
      </c>
      <c r="M51" s="163"/>
      <c r="N51" s="167"/>
      <c r="O51" s="167"/>
      <c r="P51" s="167"/>
      <c r="Q51" s="167"/>
      <c r="R51" s="167"/>
      <c r="S51" s="167"/>
      <c r="T51" s="163"/>
    </row>
    <row r="52" spans="1:20" s="19" customFormat="1" hidden="1" outlineLevel="1">
      <c r="A52" s="192"/>
      <c r="B52" s="192"/>
      <c r="C52" s="193"/>
      <c r="D52" s="476"/>
      <c r="E52" s="339" t="str">
        <f xml:space="preserve"> FinStat!E$52</f>
        <v>Withholding tax due &amp; paid</v>
      </c>
      <c r="F52" s="339" t="str">
        <f xml:space="preserve"> FinStat!F$52</f>
        <v>PL &amp; CF</v>
      </c>
      <c r="G52" s="339" t="str">
        <f xml:space="preserve"> FinStat!G$52</f>
        <v>£ MM</v>
      </c>
      <c r="H52" s="339">
        <f xml:space="preserve"> FinStat!H$52</f>
        <v>0</v>
      </c>
      <c r="J52" s="104">
        <f t="shared" si="4"/>
        <v>0</v>
      </c>
      <c r="K52" s="19">
        <f t="shared" si="5"/>
        <v>0</v>
      </c>
      <c r="L52" s="166">
        <f t="shared" si="6"/>
        <v>0</v>
      </c>
      <c r="M52" s="163"/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3"/>
    </row>
    <row r="53" spans="1:20" s="19" customFormat="1" hidden="1" outlineLevel="1">
      <c r="A53" s="192"/>
      <c r="B53" s="192"/>
      <c r="C53" s="193"/>
      <c r="D53" s="476"/>
      <c r="E53" s="339" t="str">
        <f xml:space="preserve"> FinStat!E$53</f>
        <v>Dividends declared &amp; paid</v>
      </c>
      <c r="F53" s="339" t="str">
        <f xml:space="preserve"> FinStat!F$53</f>
        <v>PL &amp; CF</v>
      </c>
      <c r="G53" s="339" t="str">
        <f xml:space="preserve"> FinStat!G$53</f>
        <v>£ MM</v>
      </c>
      <c r="H53" s="339">
        <f xml:space="preserve"> FinStat!H$53</f>
        <v>-2223.210860245732</v>
      </c>
      <c r="J53" s="104">
        <f t="shared" si="4"/>
        <v>0</v>
      </c>
      <c r="K53" s="19">
        <f t="shared" si="5"/>
        <v>0</v>
      </c>
      <c r="L53" s="166">
        <f t="shared" si="6"/>
        <v>0</v>
      </c>
      <c r="M53" s="163"/>
      <c r="N53" s="167">
        <v>-2223.210860245732</v>
      </c>
      <c r="O53" s="167">
        <v>-7521.7511797340439</v>
      </c>
      <c r="P53" s="167">
        <v>-62293.762721832485</v>
      </c>
      <c r="Q53" s="167">
        <v>-42592.855002374228</v>
      </c>
      <c r="R53" s="167">
        <v>-46087.221166902906</v>
      </c>
      <c r="S53" s="167">
        <v>-15405.900251641786</v>
      </c>
      <c r="T53" s="163"/>
    </row>
    <row r="54" spans="1:20" s="19" customFormat="1" hidden="1" outlineLevel="1">
      <c r="A54" s="192"/>
      <c r="B54" s="192"/>
      <c r="C54" s="193"/>
      <c r="D54" s="476"/>
      <c r="E54" s="339" t="str">
        <f xml:space="preserve"> FinStat!E$54</f>
        <v>Net Cash Flow</v>
      </c>
      <c r="F54" s="339">
        <f xml:space="preserve"> FinStat!F$54</f>
        <v>0</v>
      </c>
      <c r="G54" s="339" t="str">
        <f xml:space="preserve"> FinStat!G$54</f>
        <v>£ MM</v>
      </c>
      <c r="H54" s="339">
        <f xml:space="preserve"> FinStat!H$54</f>
        <v>1.7053025658242404E-13</v>
      </c>
      <c r="J54" s="104">
        <f t="shared" si="4"/>
        <v>0</v>
      </c>
      <c r="K54" s="19">
        <f t="shared" si="5"/>
        <v>0</v>
      </c>
      <c r="L54" s="166">
        <f t="shared" si="6"/>
        <v>0</v>
      </c>
      <c r="M54" s="163"/>
      <c r="N54" s="167">
        <v>1.7053025658242404E-13</v>
      </c>
      <c r="O54" s="167">
        <v>-1.1368683772161603E-13</v>
      </c>
      <c r="P54" s="167">
        <v>2.5011104298755527E-12</v>
      </c>
      <c r="Q54" s="167">
        <v>2.2737367544323206E-13</v>
      </c>
      <c r="R54" s="167">
        <v>4.5474735088646412E-13</v>
      </c>
      <c r="S54" s="167">
        <v>1.1368683772161603E-13</v>
      </c>
      <c r="T54" s="163"/>
    </row>
    <row r="55" spans="1:20" s="19" customFormat="1" hidden="1" outlineLevel="1">
      <c r="A55" s="192"/>
      <c r="B55" s="192"/>
      <c r="C55" s="193"/>
      <c r="D55" s="476"/>
      <c r="E55" s="339"/>
      <c r="F55" s="339"/>
      <c r="G55" s="339"/>
      <c r="H55" s="339"/>
      <c r="J55" s="104">
        <f t="shared" si="4"/>
        <v>0</v>
      </c>
      <c r="K55" s="19">
        <f t="shared" si="5"/>
        <v>0</v>
      </c>
      <c r="L55" s="166">
        <f t="shared" si="6"/>
        <v>0</v>
      </c>
      <c r="M55" s="163"/>
      <c r="N55" s="167"/>
      <c r="O55" s="167"/>
      <c r="P55" s="167"/>
      <c r="Q55" s="167"/>
      <c r="R55" s="167"/>
      <c r="S55" s="167"/>
      <c r="T55" s="163"/>
    </row>
    <row r="56" spans="1:20" s="19" customFormat="1" hidden="1" outlineLevel="1">
      <c r="A56" s="192"/>
      <c r="B56" s="192"/>
      <c r="C56" s="193"/>
      <c r="D56" s="476"/>
      <c r="E56" s="339" t="str">
        <f xml:space="preserve"> FinStat!E$56</f>
        <v>Retained cash balance BEG</v>
      </c>
      <c r="F56" s="339">
        <f xml:space="preserve"> FinStat!F$56</f>
        <v>0</v>
      </c>
      <c r="G56" s="339" t="str">
        <f xml:space="preserve"> FinStat!G$56</f>
        <v>£ MM</v>
      </c>
      <c r="H56" s="339">
        <f xml:space="preserve"> FinStat!H$56</f>
        <v>0</v>
      </c>
      <c r="J56" s="104">
        <f t="shared" si="4"/>
        <v>0</v>
      </c>
      <c r="K56" s="19">
        <f t="shared" si="5"/>
        <v>0</v>
      </c>
      <c r="L56" s="166">
        <f t="shared" si="6"/>
        <v>0</v>
      </c>
      <c r="M56" s="163"/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3"/>
    </row>
    <row r="57" spans="1:20" s="19" customFormat="1" hidden="1" outlineLevel="1">
      <c r="A57" s="192"/>
      <c r="B57" s="192"/>
      <c r="C57" s="193"/>
      <c r="D57" s="476" t="s">
        <v>21</v>
      </c>
      <c r="E57" s="339" t="str">
        <f xml:space="preserve"> FinStat!E$57</f>
        <v>Net Cash Flow</v>
      </c>
      <c r="F57" s="339">
        <f xml:space="preserve"> FinStat!F$57</f>
        <v>0</v>
      </c>
      <c r="G57" s="339" t="str">
        <f xml:space="preserve"> FinStat!G$57</f>
        <v>£ MM</v>
      </c>
      <c r="H57" s="339">
        <f xml:space="preserve"> FinStat!H$57</f>
        <v>1.7053025658242404E-13</v>
      </c>
      <c r="J57" s="104">
        <f t="shared" si="4"/>
        <v>0</v>
      </c>
      <c r="K57" s="19">
        <f t="shared" si="5"/>
        <v>0</v>
      </c>
      <c r="L57" s="166">
        <f t="shared" si="6"/>
        <v>0</v>
      </c>
      <c r="M57" s="163"/>
      <c r="N57" s="167">
        <v>1.7053025658242404E-13</v>
      </c>
      <c r="O57" s="167">
        <v>-1.1368683772161603E-13</v>
      </c>
      <c r="P57" s="167">
        <v>2.5011104298755527E-12</v>
      </c>
      <c r="Q57" s="167">
        <v>2.2737367544323206E-13</v>
      </c>
      <c r="R57" s="167">
        <v>4.5474735088646412E-13</v>
      </c>
      <c r="S57" s="167">
        <v>1.1368683772161603E-13</v>
      </c>
      <c r="T57" s="163"/>
    </row>
    <row r="58" spans="1:20" s="19" customFormat="1" hidden="1" outlineLevel="1">
      <c r="A58" s="192"/>
      <c r="B58" s="192"/>
      <c r="C58" s="193"/>
      <c r="D58" s="476"/>
      <c r="E58" s="339" t="str">
        <f xml:space="preserve"> FinStat!E$58</f>
        <v>Retained cash balance</v>
      </c>
      <c r="F58" s="339">
        <f xml:space="preserve"> FinStat!F$58</f>
        <v>0</v>
      </c>
      <c r="G58" s="339" t="str">
        <f xml:space="preserve"> FinStat!G$58</f>
        <v>£ MM</v>
      </c>
      <c r="H58" s="339">
        <f xml:space="preserve"> FinStat!H$58</f>
        <v>0</v>
      </c>
      <c r="J58" s="104">
        <f t="shared" si="4"/>
        <v>0</v>
      </c>
      <c r="K58" s="19">
        <f t="shared" si="5"/>
        <v>0</v>
      </c>
      <c r="L58" s="166">
        <f t="shared" si="6"/>
        <v>0</v>
      </c>
      <c r="M58" s="163"/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3"/>
    </row>
    <row r="59" spans="1:20" s="19" customFormat="1" hidden="1" outlineLevel="1">
      <c r="A59" s="192"/>
      <c r="B59" s="192"/>
      <c r="C59" s="193"/>
      <c r="D59" s="476"/>
      <c r="E59" s="339"/>
      <c r="F59" s="339"/>
      <c r="G59" s="339"/>
      <c r="H59" s="339"/>
      <c r="J59" s="104">
        <f t="shared" si="4"/>
        <v>0</v>
      </c>
      <c r="K59" s="19">
        <f t="shared" si="5"/>
        <v>0</v>
      </c>
      <c r="L59" s="166">
        <f t="shared" si="6"/>
        <v>0</v>
      </c>
      <c r="M59" s="163"/>
      <c r="N59" s="167"/>
      <c r="O59" s="167"/>
      <c r="P59" s="167"/>
      <c r="Q59" s="167"/>
      <c r="R59" s="167"/>
      <c r="S59" s="167"/>
      <c r="T59" s="163"/>
    </row>
    <row r="60" spans="1:20" s="19" customFormat="1" hidden="1" outlineLevel="1">
      <c r="A60" s="192"/>
      <c r="B60" s="192"/>
      <c r="C60" s="193"/>
      <c r="D60" s="476"/>
      <c r="E60" s="339"/>
      <c r="F60" s="339"/>
      <c r="G60" s="339"/>
      <c r="H60" s="339"/>
      <c r="J60" s="104">
        <f t="shared" si="4"/>
        <v>0</v>
      </c>
      <c r="K60" s="19">
        <f t="shared" si="5"/>
        <v>0</v>
      </c>
      <c r="L60" s="166">
        <f t="shared" si="6"/>
        <v>0</v>
      </c>
      <c r="M60" s="163"/>
      <c r="N60" s="167"/>
      <c r="O60" s="167"/>
      <c r="P60" s="167"/>
      <c r="Q60" s="167"/>
      <c r="R60" s="167"/>
      <c r="S60" s="167"/>
      <c r="T60" s="163"/>
    </row>
    <row r="61" spans="1:20" s="19" customFormat="1" hidden="1" outlineLevel="1">
      <c r="A61" s="192" t="s">
        <v>8</v>
      </c>
      <c r="B61" s="192"/>
      <c r="C61" s="193"/>
      <c r="D61" s="476"/>
      <c r="E61" s="339"/>
      <c r="F61" s="339"/>
      <c r="G61" s="339"/>
      <c r="H61" s="339"/>
      <c r="J61" s="104">
        <f t="shared" si="4"/>
        <v>0</v>
      </c>
      <c r="K61" s="19">
        <f t="shared" si="5"/>
        <v>0</v>
      </c>
      <c r="L61" s="166">
        <f t="shared" si="6"/>
        <v>0</v>
      </c>
      <c r="M61" s="163"/>
      <c r="N61" s="167"/>
      <c r="O61" s="167"/>
      <c r="P61" s="167"/>
      <c r="Q61" s="167"/>
      <c r="R61" s="167"/>
      <c r="S61" s="167"/>
      <c r="T61" s="163"/>
    </row>
    <row r="62" spans="1:20" s="19" customFormat="1" hidden="1" outlineLevel="1">
      <c r="A62" s="192"/>
      <c r="B62" s="192"/>
      <c r="C62" s="193"/>
      <c r="D62" s="476"/>
      <c r="E62" s="414"/>
      <c r="F62" s="414"/>
      <c r="G62" s="414"/>
      <c r="H62" s="414"/>
      <c r="J62" s="104">
        <f t="shared" si="4"/>
        <v>0</v>
      </c>
      <c r="K62" s="19">
        <f t="shared" si="5"/>
        <v>0</v>
      </c>
      <c r="L62" s="166">
        <f t="shared" si="6"/>
        <v>0</v>
      </c>
      <c r="M62" s="163"/>
      <c r="N62" s="167"/>
      <c r="O62" s="167"/>
      <c r="P62" s="167"/>
      <c r="Q62" s="167"/>
      <c r="R62" s="167"/>
      <c r="S62" s="167"/>
      <c r="T62" s="163"/>
    </row>
    <row r="63" spans="1:20" s="19" customFormat="1" hidden="1" outlineLevel="1">
      <c r="A63" s="192"/>
      <c r="B63" s="192" t="s">
        <v>201</v>
      </c>
      <c r="C63" s="193"/>
      <c r="D63" s="476"/>
      <c r="E63" s="414"/>
      <c r="F63" s="414"/>
      <c r="G63" s="414"/>
      <c r="H63" s="414"/>
      <c r="J63" s="104">
        <f t="shared" si="4"/>
        <v>0</v>
      </c>
      <c r="K63" s="19">
        <f t="shared" si="5"/>
        <v>0</v>
      </c>
      <c r="L63" s="166">
        <f t="shared" si="6"/>
        <v>0</v>
      </c>
      <c r="M63" s="163"/>
      <c r="N63" s="167"/>
      <c r="O63" s="167"/>
      <c r="P63" s="167"/>
      <c r="Q63" s="167"/>
      <c r="R63" s="167"/>
      <c r="S63" s="167"/>
      <c r="T63" s="163"/>
    </row>
    <row r="64" spans="1:20" s="19" customFormat="1" hidden="1" outlineLevel="1">
      <c r="A64" s="192"/>
      <c r="B64" s="192"/>
      <c r="C64" s="193"/>
      <c r="D64" s="476"/>
      <c r="E64" s="339" t="str">
        <f xml:space="preserve"> FinStat!E$64</f>
        <v>Fixed asset balance</v>
      </c>
      <c r="F64" s="339" t="str">
        <f xml:space="preserve"> FinStat!F$64</f>
        <v>BS</v>
      </c>
      <c r="G64" s="339" t="str">
        <f xml:space="preserve"> FinStat!G$64</f>
        <v>£ MM</v>
      </c>
      <c r="H64" s="339">
        <f xml:space="preserve"> FinStat!H$64</f>
        <v>0</v>
      </c>
      <c r="J64" s="104">
        <f t="shared" si="4"/>
        <v>0</v>
      </c>
      <c r="K64" s="19">
        <f t="shared" si="5"/>
        <v>0</v>
      </c>
      <c r="L64" s="166">
        <f t="shared" si="6"/>
        <v>0</v>
      </c>
      <c r="M64" s="163"/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3"/>
    </row>
    <row r="65" spans="1:20" s="19" customFormat="1" hidden="1" outlineLevel="1">
      <c r="A65" s="192"/>
      <c r="B65" s="192"/>
      <c r="C65" s="193"/>
      <c r="D65" s="476"/>
      <c r="E65" s="339" t="str">
        <f xml:space="preserve"> FinStat!E$65</f>
        <v>Long term assets</v>
      </c>
      <c r="F65" s="339">
        <f xml:space="preserve"> FinStat!F$65</f>
        <v>0</v>
      </c>
      <c r="G65" s="339" t="str">
        <f xml:space="preserve"> FinStat!G$65</f>
        <v>£ MM</v>
      </c>
      <c r="H65" s="339">
        <f xml:space="preserve"> FinStat!H$65</f>
        <v>0</v>
      </c>
      <c r="J65" s="104">
        <f t="shared" si="4"/>
        <v>0</v>
      </c>
      <c r="K65" s="19">
        <f t="shared" si="5"/>
        <v>0</v>
      </c>
      <c r="L65" s="166">
        <f t="shared" si="6"/>
        <v>0</v>
      </c>
      <c r="M65" s="163"/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3"/>
    </row>
    <row r="66" spans="1:20" s="19" customFormat="1" hidden="1" outlineLevel="1">
      <c r="A66" s="192"/>
      <c r="B66" s="192"/>
      <c r="C66" s="193"/>
      <c r="D66" s="476"/>
      <c r="E66" s="339"/>
      <c r="F66" s="339"/>
      <c r="G66" s="339"/>
      <c r="H66" s="339"/>
      <c r="J66" s="104">
        <f t="shared" si="4"/>
        <v>0</v>
      </c>
      <c r="K66" s="19">
        <f t="shared" si="5"/>
        <v>0</v>
      </c>
      <c r="L66" s="166">
        <f t="shared" si="6"/>
        <v>0</v>
      </c>
      <c r="M66" s="163"/>
      <c r="N66" s="167"/>
      <c r="O66" s="167"/>
      <c r="P66" s="167"/>
      <c r="Q66" s="167"/>
      <c r="R66" s="167"/>
      <c r="S66" s="167"/>
      <c r="T66" s="163"/>
    </row>
    <row r="67" spans="1:20" s="19" customFormat="1" hidden="1" outlineLevel="1">
      <c r="A67" s="192"/>
      <c r="B67" s="192"/>
      <c r="C67" s="193"/>
      <c r="D67" s="476"/>
      <c r="E67" s="474" t="str">
        <f xml:space="preserve"> FinStat!E$67</f>
        <v>Accounts receivable balance</v>
      </c>
      <c r="F67" s="474" t="str">
        <f xml:space="preserve"> FinStat!F$67</f>
        <v>BS</v>
      </c>
      <c r="G67" s="474" t="str">
        <f xml:space="preserve"> FinStat!G$67</f>
        <v>£ MM</v>
      </c>
      <c r="H67" s="474">
        <f xml:space="preserve"> FinStat!H$67</f>
        <v>0</v>
      </c>
      <c r="J67" s="104">
        <f t="shared" si="4"/>
        <v>0</v>
      </c>
      <c r="K67" s="19">
        <f t="shared" si="5"/>
        <v>0</v>
      </c>
      <c r="L67" s="166">
        <f t="shared" si="6"/>
        <v>0</v>
      </c>
      <c r="M67" s="163"/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3"/>
    </row>
    <row r="68" spans="1:20" s="19" customFormat="1" hidden="1" outlineLevel="1">
      <c r="A68" s="192"/>
      <c r="B68" s="192"/>
      <c r="C68" s="193"/>
      <c r="D68" s="476"/>
      <c r="E68" s="339" t="str">
        <f xml:space="preserve"> FinStat!E$68</f>
        <v>Retained cash / (overdraft) balance</v>
      </c>
      <c r="F68" s="339" t="str">
        <f xml:space="preserve"> FinStat!F$68</f>
        <v>BS</v>
      </c>
      <c r="G68" s="339" t="str">
        <f xml:space="preserve"> FinStat!G$68</f>
        <v>£ MM</v>
      </c>
      <c r="H68" s="339">
        <f xml:space="preserve"> FinStat!H$68</f>
        <v>0</v>
      </c>
      <c r="J68" s="104">
        <f t="shared" si="4"/>
        <v>0</v>
      </c>
      <c r="K68" s="19">
        <f t="shared" si="5"/>
        <v>0</v>
      </c>
      <c r="L68" s="166">
        <f t="shared" si="6"/>
        <v>0</v>
      </c>
      <c r="M68" s="163"/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3"/>
    </row>
    <row r="69" spans="1:20" s="19" customFormat="1" hidden="1" outlineLevel="1">
      <c r="A69" s="192"/>
      <c r="B69" s="192"/>
      <c r="C69" s="193"/>
      <c r="D69" s="476"/>
      <c r="E69" s="339" t="str">
        <f xml:space="preserve"> FinStat!E$69</f>
        <v>Current assets</v>
      </c>
      <c r="F69" s="339">
        <f xml:space="preserve"> FinStat!F$69</f>
        <v>0</v>
      </c>
      <c r="G69" s="339" t="str">
        <f xml:space="preserve"> FinStat!G$69</f>
        <v>£ MM</v>
      </c>
      <c r="H69" s="339">
        <f xml:space="preserve"> FinStat!H$69</f>
        <v>0</v>
      </c>
      <c r="J69" s="104">
        <f t="shared" si="4"/>
        <v>0</v>
      </c>
      <c r="K69" s="19">
        <f t="shared" si="5"/>
        <v>0</v>
      </c>
      <c r="L69" s="166">
        <f t="shared" si="6"/>
        <v>0</v>
      </c>
      <c r="M69" s="163"/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3"/>
    </row>
    <row r="70" spans="1:20" s="19" customFormat="1" hidden="1" outlineLevel="1">
      <c r="A70" s="192"/>
      <c r="B70" s="192"/>
      <c r="C70" s="193"/>
      <c r="D70" s="476"/>
      <c r="E70" s="339"/>
      <c r="F70" s="339"/>
      <c r="G70" s="339"/>
      <c r="H70" s="339"/>
      <c r="J70" s="104">
        <f t="shared" si="4"/>
        <v>0</v>
      </c>
      <c r="K70" s="19">
        <f t="shared" si="5"/>
        <v>0</v>
      </c>
      <c r="L70" s="166">
        <f t="shared" si="6"/>
        <v>0</v>
      </c>
      <c r="M70" s="163"/>
      <c r="N70" s="167"/>
      <c r="O70" s="167"/>
      <c r="P70" s="167"/>
      <c r="Q70" s="167"/>
      <c r="R70" s="167"/>
      <c r="S70" s="167"/>
      <c r="T70" s="163"/>
    </row>
    <row r="71" spans="1:20" s="19" customFormat="1" hidden="1" outlineLevel="1">
      <c r="A71" s="192"/>
      <c r="B71" s="192"/>
      <c r="C71" s="193"/>
      <c r="D71" s="476"/>
      <c r="E71" s="339" t="str">
        <f xml:space="preserve"> FinStat!E$71</f>
        <v>Total assets</v>
      </c>
      <c r="F71" s="339">
        <f xml:space="preserve"> FinStat!F$71</f>
        <v>0</v>
      </c>
      <c r="G71" s="339" t="str">
        <f xml:space="preserve"> FinStat!G$71</f>
        <v>£ MM</v>
      </c>
      <c r="H71" s="339">
        <f xml:space="preserve"> FinStat!H$71</f>
        <v>0</v>
      </c>
      <c r="J71" s="104">
        <f t="shared" si="4"/>
        <v>0</v>
      </c>
      <c r="K71" s="19">
        <f t="shared" si="5"/>
        <v>0</v>
      </c>
      <c r="L71" s="166">
        <f t="shared" si="6"/>
        <v>0</v>
      </c>
      <c r="M71" s="163"/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3"/>
    </row>
    <row r="72" spans="1:20" s="19" customFormat="1" hidden="1" outlineLevel="1">
      <c r="A72" s="192"/>
      <c r="B72" s="192"/>
      <c r="C72" s="193"/>
      <c r="D72" s="476"/>
      <c r="E72" s="339"/>
      <c r="F72" s="339"/>
      <c r="G72" s="339"/>
      <c r="H72" s="339"/>
      <c r="J72" s="104">
        <f t="shared" si="4"/>
        <v>0</v>
      </c>
      <c r="K72" s="19">
        <f t="shared" ref="K72:K85" si="7" xml:space="preserve"> H72 - INDEX(M72:T72, $J$5)</f>
        <v>0</v>
      </c>
      <c r="L72" s="166">
        <f t="shared" ref="L72:L85" si="8" xml:space="preserve"> IF(ABS(K72) &gt; 0.001, IF(INDEX(M72:T72, $J$5) = 0, 0, H72 / INDEX(M72:T72, $J$5) - 1), 0)</f>
        <v>0</v>
      </c>
      <c r="M72" s="163"/>
      <c r="N72" s="167"/>
      <c r="O72" s="167"/>
      <c r="P72" s="167"/>
      <c r="Q72" s="167"/>
      <c r="R72" s="167"/>
      <c r="S72" s="167"/>
      <c r="T72" s="163"/>
    </row>
    <row r="73" spans="1:20" s="19" customFormat="1" hidden="1" outlineLevel="1">
      <c r="A73" s="192"/>
      <c r="B73" s="192" t="s">
        <v>202</v>
      </c>
      <c r="C73" s="193"/>
      <c r="D73" s="476"/>
      <c r="E73" s="339"/>
      <c r="F73" s="339"/>
      <c r="G73" s="339"/>
      <c r="H73" s="339"/>
      <c r="J73" s="104">
        <f t="shared" si="4"/>
        <v>0</v>
      </c>
      <c r="K73" s="19">
        <f t="shared" si="7"/>
        <v>0</v>
      </c>
      <c r="L73" s="166">
        <f t="shared" si="8"/>
        <v>0</v>
      </c>
      <c r="M73" s="163"/>
      <c r="N73" s="167"/>
      <c r="O73" s="167"/>
      <c r="P73" s="167"/>
      <c r="Q73" s="167"/>
      <c r="R73" s="167"/>
      <c r="S73" s="167"/>
      <c r="T73" s="163"/>
    </row>
    <row r="74" spans="1:20" s="19" customFormat="1" hidden="1" outlineLevel="1">
      <c r="A74" s="192"/>
      <c r="B74" s="192"/>
      <c r="C74" s="193"/>
      <c r="D74" s="476"/>
      <c r="E74" s="474" t="str">
        <f xml:space="preserve"> FinStat!E$74</f>
        <v>Accounts payable balance</v>
      </c>
      <c r="F74" s="474" t="str">
        <f xml:space="preserve"> FinStat!F$74</f>
        <v>BS</v>
      </c>
      <c r="G74" s="474" t="str">
        <f xml:space="preserve"> FinStat!G$74</f>
        <v>£ MM</v>
      </c>
      <c r="H74" s="474">
        <f xml:space="preserve"> FinStat!H$74</f>
        <v>0</v>
      </c>
      <c r="J74" s="104">
        <f t="shared" si="4"/>
        <v>0</v>
      </c>
      <c r="K74" s="19">
        <f t="shared" si="7"/>
        <v>0</v>
      </c>
      <c r="L74" s="166">
        <f t="shared" si="8"/>
        <v>0</v>
      </c>
      <c r="M74" s="163"/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3"/>
    </row>
    <row r="75" spans="1:20" s="19" customFormat="1" hidden="1" outlineLevel="1">
      <c r="A75" s="192"/>
      <c r="B75" s="192"/>
      <c r="C75" s="193"/>
      <c r="D75" s="476"/>
      <c r="E75" s="339" t="str">
        <f xml:space="preserve"> FinStat!E$75</f>
        <v>Senior debt balance</v>
      </c>
      <c r="F75" s="339" t="str">
        <f xml:space="preserve"> FinStat!F$75</f>
        <v>BS</v>
      </c>
      <c r="G75" s="339" t="str">
        <f xml:space="preserve"> FinStat!G$75</f>
        <v>£ MM</v>
      </c>
      <c r="H75" s="339">
        <f xml:space="preserve"> FinStat!H$75</f>
        <v>0</v>
      </c>
      <c r="J75" s="104">
        <f t="shared" si="4"/>
        <v>0</v>
      </c>
      <c r="K75" s="19">
        <f t="shared" si="7"/>
        <v>0</v>
      </c>
      <c r="L75" s="166">
        <f t="shared" si="8"/>
        <v>0</v>
      </c>
      <c r="M75" s="163"/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3"/>
    </row>
    <row r="76" spans="1:20" s="19" customFormat="1" hidden="1" outlineLevel="1">
      <c r="A76" s="192"/>
      <c r="B76" s="192"/>
      <c r="C76" s="193"/>
      <c r="D76" s="476"/>
      <c r="E76" s="339" t="str">
        <f xml:space="preserve"> FinStat!E$76</f>
        <v>Tax balance</v>
      </c>
      <c r="F76" s="339" t="str">
        <f xml:space="preserve"> FinStat!F$76</f>
        <v>BS</v>
      </c>
      <c r="G76" s="339" t="str">
        <f xml:space="preserve"> FinStat!G$76</f>
        <v>£ MM</v>
      </c>
      <c r="H76" s="339">
        <f xml:space="preserve"> FinStat!H$76</f>
        <v>0</v>
      </c>
      <c r="J76" s="104">
        <f t="shared" si="4"/>
        <v>0</v>
      </c>
      <c r="K76" s="19">
        <f t="shared" si="7"/>
        <v>0</v>
      </c>
      <c r="L76" s="166">
        <f t="shared" si="8"/>
        <v>0</v>
      </c>
      <c r="M76" s="163"/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3"/>
    </row>
    <row r="77" spans="1:20" s="19" customFormat="1" hidden="1" outlineLevel="1">
      <c r="A77" s="192"/>
      <c r="B77" s="192"/>
      <c r="C77" s="193"/>
      <c r="D77" s="476"/>
      <c r="E77" s="339" t="str">
        <f xml:space="preserve"> FinStat!E$77</f>
        <v>Total liabilities</v>
      </c>
      <c r="F77" s="339">
        <f xml:space="preserve"> FinStat!F$77</f>
        <v>0</v>
      </c>
      <c r="G77" s="339" t="str">
        <f xml:space="preserve"> FinStat!G$77</f>
        <v>£ MM</v>
      </c>
      <c r="H77" s="339">
        <f xml:space="preserve"> FinStat!H$77</f>
        <v>0</v>
      </c>
      <c r="J77" s="104">
        <f t="shared" si="4"/>
        <v>0</v>
      </c>
      <c r="K77" s="19">
        <f t="shared" si="7"/>
        <v>0</v>
      </c>
      <c r="L77" s="166">
        <f t="shared" si="8"/>
        <v>0</v>
      </c>
      <c r="M77" s="163"/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3"/>
    </row>
    <row r="78" spans="1:20" s="19" customFormat="1" hidden="1" outlineLevel="1">
      <c r="A78" s="192"/>
      <c r="B78" s="192"/>
      <c r="C78" s="193"/>
      <c r="D78" s="476"/>
      <c r="E78" s="339"/>
      <c r="F78" s="339"/>
      <c r="G78" s="339"/>
      <c r="H78" s="339"/>
      <c r="J78" s="104">
        <f t="shared" si="4"/>
        <v>0</v>
      </c>
      <c r="K78" s="19">
        <f t="shared" si="7"/>
        <v>0</v>
      </c>
      <c r="L78" s="166">
        <f t="shared" si="8"/>
        <v>0</v>
      </c>
      <c r="M78" s="163"/>
      <c r="N78" s="167"/>
      <c r="O78" s="167"/>
      <c r="P78" s="167"/>
      <c r="Q78" s="167"/>
      <c r="R78" s="167"/>
      <c r="S78" s="167"/>
      <c r="T78" s="163"/>
    </row>
    <row r="79" spans="1:20" s="19" customFormat="1" hidden="1" outlineLevel="1">
      <c r="A79" s="192"/>
      <c r="B79" s="192"/>
      <c r="C79" s="193"/>
      <c r="D79" s="476"/>
      <c r="E79" s="339" t="str">
        <f xml:space="preserve"> FinStat!E$79</f>
        <v>Net assets</v>
      </c>
      <c r="F79" s="339">
        <f xml:space="preserve"> FinStat!F$79</f>
        <v>0</v>
      </c>
      <c r="G79" s="339" t="str">
        <f xml:space="preserve"> FinStat!G$79</f>
        <v>£ MM</v>
      </c>
      <c r="H79" s="339">
        <f xml:space="preserve"> FinStat!H$79</f>
        <v>0</v>
      </c>
      <c r="J79" s="104">
        <f t="shared" si="4"/>
        <v>0</v>
      </c>
      <c r="K79" s="19">
        <f t="shared" si="7"/>
        <v>0</v>
      </c>
      <c r="L79" s="166">
        <f t="shared" si="8"/>
        <v>0</v>
      </c>
      <c r="M79" s="163"/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3"/>
    </row>
    <row r="80" spans="1:20" s="19" customFormat="1" hidden="1" outlineLevel="1">
      <c r="A80" s="192"/>
      <c r="B80" s="192"/>
      <c r="C80" s="193"/>
      <c r="D80" s="476"/>
      <c r="E80" s="339"/>
      <c r="F80" s="339"/>
      <c r="G80" s="339"/>
      <c r="H80" s="339"/>
      <c r="J80" s="104">
        <f t="shared" si="4"/>
        <v>0</v>
      </c>
      <c r="K80" s="19">
        <f t="shared" si="7"/>
        <v>0</v>
      </c>
      <c r="L80" s="166">
        <f t="shared" si="8"/>
        <v>0</v>
      </c>
      <c r="M80" s="163"/>
      <c r="N80" s="167"/>
      <c r="O80" s="167"/>
      <c r="P80" s="167"/>
      <c r="Q80" s="167"/>
      <c r="R80" s="167"/>
      <c r="S80" s="167"/>
      <c r="T80" s="163"/>
    </row>
    <row r="81" spans="1:20" s="19" customFormat="1" hidden="1" outlineLevel="1">
      <c r="A81" s="192"/>
      <c r="B81" s="192"/>
      <c r="C81" s="193"/>
      <c r="D81" s="476"/>
      <c r="E81" s="339" t="str">
        <f xml:space="preserve"> FinStat!E$81</f>
        <v>Share capital balance</v>
      </c>
      <c r="F81" s="339" t="str">
        <f xml:space="preserve"> FinStat!F$81</f>
        <v>BS</v>
      </c>
      <c r="G81" s="339" t="str">
        <f xml:space="preserve"> FinStat!G$81</f>
        <v>£ MM</v>
      </c>
      <c r="H81" s="339">
        <f xml:space="preserve"> FinStat!H$81</f>
        <v>0</v>
      </c>
      <c r="J81" s="104">
        <f t="shared" si="4"/>
        <v>0</v>
      </c>
      <c r="K81" s="19">
        <f t="shared" si="7"/>
        <v>0</v>
      </c>
      <c r="L81" s="166">
        <f t="shared" si="8"/>
        <v>0</v>
      </c>
      <c r="M81" s="163"/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3"/>
    </row>
    <row r="82" spans="1:20" s="19" customFormat="1" hidden="1" outlineLevel="1">
      <c r="A82" s="192"/>
      <c r="B82" s="192"/>
      <c r="C82" s="193"/>
      <c r="D82" s="476"/>
      <c r="E82" s="339" t="str">
        <f xml:space="preserve"> FinStat!E$82</f>
        <v>Retained earnings balance</v>
      </c>
      <c r="F82" s="339" t="str">
        <f xml:space="preserve"> FinStat!F$82</f>
        <v>BS</v>
      </c>
      <c r="G82" s="339" t="str">
        <f xml:space="preserve"> FinStat!G$82</f>
        <v>£ MM</v>
      </c>
      <c r="H82" s="339">
        <f xml:space="preserve"> FinStat!H$82</f>
        <v>0</v>
      </c>
      <c r="J82" s="104">
        <f t="shared" si="4"/>
        <v>0</v>
      </c>
      <c r="K82" s="19">
        <f t="shared" si="7"/>
        <v>0</v>
      </c>
      <c r="L82" s="166">
        <f t="shared" si="8"/>
        <v>0</v>
      </c>
      <c r="M82" s="163"/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3"/>
    </row>
    <row r="83" spans="1:20" s="19" customFormat="1" hidden="1" outlineLevel="1">
      <c r="A83" s="192"/>
      <c r="B83" s="192"/>
      <c r="C83" s="193"/>
      <c r="D83" s="476"/>
      <c r="E83" s="339" t="str">
        <f xml:space="preserve"> FinStat!E$83</f>
        <v>Total shareholder funds</v>
      </c>
      <c r="F83" s="339">
        <f xml:space="preserve"> FinStat!F$83</f>
        <v>0</v>
      </c>
      <c r="G83" s="339" t="str">
        <f xml:space="preserve"> FinStat!G$83</f>
        <v>£ MM</v>
      </c>
      <c r="H83" s="339">
        <f xml:space="preserve"> FinStat!H$83</f>
        <v>0</v>
      </c>
      <c r="J83" s="104">
        <f t="shared" si="4"/>
        <v>0</v>
      </c>
      <c r="K83" s="19">
        <f t="shared" si="7"/>
        <v>0</v>
      </c>
      <c r="L83" s="166">
        <f t="shared" si="8"/>
        <v>0</v>
      </c>
      <c r="M83" s="163"/>
      <c r="N83" s="167">
        <v>0</v>
      </c>
      <c r="O83" s="167">
        <v>0</v>
      </c>
      <c r="P83" s="167">
        <v>0</v>
      </c>
      <c r="Q83" s="167">
        <v>0</v>
      </c>
      <c r="R83" s="167">
        <v>0</v>
      </c>
      <c r="S83" s="167">
        <v>0</v>
      </c>
      <c r="T83" s="163"/>
    </row>
    <row r="84" spans="1:20" hidden="1" outlineLevel="1">
      <c r="E84" s="126"/>
      <c r="F84" s="126"/>
      <c r="G84" s="126"/>
      <c r="H84" s="126"/>
      <c r="J84" s="104">
        <f xml:space="preserve"> IF(ABS(K84) &gt; 0.001, 1, 0)</f>
        <v>0</v>
      </c>
      <c r="K84" s="19">
        <f t="shared" si="7"/>
        <v>0</v>
      </c>
      <c r="L84" s="160">
        <f t="shared" si="8"/>
        <v>0</v>
      </c>
      <c r="N84" s="167"/>
      <c r="O84" s="167"/>
      <c r="P84" s="167"/>
      <c r="Q84" s="167"/>
      <c r="R84" s="167"/>
      <c r="S84" s="167"/>
    </row>
    <row r="85" spans="1:20">
      <c r="E85" s="126"/>
      <c r="F85" s="126"/>
      <c r="G85" s="126"/>
      <c r="H85" s="126"/>
      <c r="J85" s="104">
        <f xml:space="preserve"> IF(ABS(K85) &gt; 0.001, 1, 0)</f>
        <v>0</v>
      </c>
      <c r="K85" s="19">
        <f t="shared" si="7"/>
        <v>0</v>
      </c>
      <c r="L85" s="160">
        <f t="shared" si="8"/>
        <v>0</v>
      </c>
      <c r="N85" s="167"/>
      <c r="O85" s="167"/>
      <c r="P85" s="167"/>
      <c r="Q85" s="167"/>
      <c r="R85" s="167"/>
      <c r="S85" s="167"/>
    </row>
    <row r="86" spans="1:20" s="165" customFormat="1" collapsed="1">
      <c r="A86" s="164" t="s">
        <v>59</v>
      </c>
      <c r="B86" s="478"/>
      <c r="C86" s="478"/>
      <c r="D86" s="293"/>
      <c r="L86" s="529"/>
    </row>
    <row r="87" spans="1:20" hidden="1" outlineLevel="1">
      <c r="J87" s="104">
        <f xml:space="preserve"> IF(ABS(K87) &gt; 0.001, 1, 0)</f>
        <v>0</v>
      </c>
      <c r="K87" s="19">
        <f t="shared" ref="K87:K112" si="9" xml:space="preserve"> H87 - INDEX(M87:T87, $J$5)</f>
        <v>0</v>
      </c>
      <c r="L87" s="160">
        <f t="shared" ref="L87:L112" si="10" xml:space="preserve"> IF(ABS(K87) &gt; 0.001, IF(INDEX(M87:T87, $J$5) = 0, 0, H87 / INDEX(M87:T87, $J$5) - 1), 0)</f>
        <v>0</v>
      </c>
      <c r="N87" s="167"/>
      <c r="O87" s="167"/>
      <c r="P87" s="167"/>
      <c r="Q87" s="167"/>
      <c r="R87" s="167"/>
      <c r="S87" s="167"/>
    </row>
    <row r="88" spans="1:20" hidden="1" outlineLevel="1">
      <c r="B88" s="1" t="s">
        <v>509</v>
      </c>
      <c r="E88" s="231"/>
      <c r="F88" s="231"/>
      <c r="G88" s="231"/>
      <c r="H88" s="126"/>
      <c r="I88" s="126"/>
      <c r="J88" s="104">
        <f t="shared" ref="J88" si="11" xml:space="preserve"> IF(ABS(K88) &gt; 0.001, 1, 0)</f>
        <v>0</v>
      </c>
      <c r="K88" s="19">
        <f t="shared" si="9"/>
        <v>0</v>
      </c>
      <c r="L88" s="160">
        <f t="shared" si="10"/>
        <v>0</v>
      </c>
      <c r="N88" s="167"/>
      <c r="O88" s="167"/>
      <c r="P88" s="167"/>
      <c r="Q88" s="167"/>
      <c r="R88" s="167"/>
      <c r="S88" s="167"/>
    </row>
    <row r="89" spans="1:20" hidden="1" outlineLevel="1">
      <c r="E89" s="310" t="str">
        <f xml:space="preserve"> Dashboard!H$18</f>
        <v>CAPEX</v>
      </c>
      <c r="G89" s="310" t="str">
        <f xml:space="preserve"> Dashboard!J$18</f>
        <v>£ per MWh H2</v>
      </c>
      <c r="H89" s="456">
        <f xml:space="preserve"> Dashboard!I$18</f>
        <v>22.029958098467798</v>
      </c>
      <c r="I89" s="126"/>
      <c r="J89" s="104">
        <f t="shared" ref="J89:J91" si="12" xml:space="preserve"> IF(ABS(K89) &gt; 0.001, 1, 0)</f>
        <v>0</v>
      </c>
      <c r="K89" s="603">
        <f t="shared" si="9"/>
        <v>0</v>
      </c>
      <c r="L89" s="160">
        <f t="shared" si="10"/>
        <v>0</v>
      </c>
      <c r="N89" s="604">
        <v>22.029958098467798</v>
      </c>
      <c r="O89" s="604">
        <v>18.23889198581297</v>
      </c>
      <c r="P89" s="604">
        <v>11.136880055249048</v>
      </c>
      <c r="Q89" s="604">
        <v>8.228041686456546</v>
      </c>
      <c r="R89" s="604">
        <v>12.785432642648074</v>
      </c>
      <c r="S89" s="604">
        <v>8.7222078795236673</v>
      </c>
    </row>
    <row r="90" spans="1:20" hidden="1" outlineLevel="1">
      <c r="E90" s="310" t="str">
        <f xml:space="preserve"> Dashboard!H$26</f>
        <v>Net LCOH</v>
      </c>
      <c r="G90" s="310" t="str">
        <f xml:space="preserve"> Dashboard!J$26</f>
        <v>£ per MWh H2 (HHV)</v>
      </c>
      <c r="H90" s="456">
        <f xml:space="preserve"> Dashboard!I$26</f>
        <v>67.851749488896388</v>
      </c>
      <c r="I90" s="126"/>
      <c r="J90" s="104">
        <f t="shared" si="12"/>
        <v>0</v>
      </c>
      <c r="K90" s="603">
        <f t="shared" si="9"/>
        <v>0</v>
      </c>
      <c r="L90" s="160">
        <f t="shared" si="10"/>
        <v>0</v>
      </c>
      <c r="N90" s="604">
        <v>67.851749488896388</v>
      </c>
      <c r="O90" s="604">
        <v>59.977097019130454</v>
      </c>
      <c r="P90" s="604">
        <v>69.680021911435475</v>
      </c>
      <c r="Q90" s="604">
        <v>69.931382073009914</v>
      </c>
      <c r="R90" s="604">
        <v>64.564551921231029</v>
      </c>
      <c r="S90" s="604">
        <v>80.107389912057258</v>
      </c>
    </row>
    <row r="91" spans="1:20" hidden="1" outlineLevel="1">
      <c r="E91" s="231"/>
      <c r="G91" s="231"/>
      <c r="H91" s="231"/>
      <c r="I91" s="126"/>
      <c r="J91" s="104">
        <f t="shared" si="12"/>
        <v>0</v>
      </c>
      <c r="K91" s="19">
        <f t="shared" si="9"/>
        <v>0</v>
      </c>
      <c r="L91" s="160">
        <f t="shared" si="10"/>
        <v>0</v>
      </c>
      <c r="N91" s="167"/>
      <c r="O91" s="167"/>
      <c r="P91" s="167"/>
      <c r="Q91" s="167"/>
      <c r="R91" s="167"/>
      <c r="S91" s="167"/>
    </row>
    <row r="92" spans="1:20" hidden="1" outlineLevel="1">
      <c r="B92" s="1" t="s">
        <v>268</v>
      </c>
      <c r="E92" s="231"/>
      <c r="F92" s="231"/>
      <c r="G92" s="231"/>
      <c r="H92" s="126"/>
      <c r="I92" s="126"/>
      <c r="J92" s="104">
        <f t="shared" ref="J92:J111" si="13" xml:space="preserve"> IF(ABS(K92) &gt; 0.001, 1, 0)</f>
        <v>0</v>
      </c>
      <c r="K92" s="19">
        <f t="shared" si="9"/>
        <v>0</v>
      </c>
      <c r="L92" s="160">
        <f t="shared" si="10"/>
        <v>0</v>
      </c>
      <c r="N92" s="167"/>
      <c r="O92" s="167"/>
      <c r="P92" s="167"/>
      <c r="Q92" s="167"/>
      <c r="R92" s="167"/>
      <c r="S92" s="167"/>
    </row>
    <row r="93" spans="1:20" hidden="1" outlineLevel="1">
      <c r="E93" s="231" t="str">
        <f xml:space="preserve"> Analysis!E$11</f>
        <v>Equity redemption POS</v>
      </c>
      <c r="F93" s="231">
        <f xml:space="preserve"> Analysis!F$11</f>
        <v>0</v>
      </c>
      <c r="G93" s="231" t="str">
        <f xml:space="preserve"> Analysis!G$11</f>
        <v>£ MM</v>
      </c>
      <c r="H93" s="231">
        <f xml:space="preserve"> Analysis!H$11</f>
        <v>2457.7827352457321</v>
      </c>
      <c r="I93" s="126"/>
      <c r="J93" s="104">
        <f t="shared" si="13"/>
        <v>0</v>
      </c>
      <c r="K93" s="19">
        <f t="shared" si="9"/>
        <v>0</v>
      </c>
      <c r="L93" s="160">
        <f t="shared" si="10"/>
        <v>0</v>
      </c>
      <c r="N93" s="167">
        <v>2457.7827352457321</v>
      </c>
      <c r="O93" s="167">
        <v>8103.9802687340434</v>
      </c>
      <c r="P93" s="167">
        <v>64650.679314152447</v>
      </c>
      <c r="Q93" s="167">
        <v>44055.227116559232</v>
      </c>
      <c r="R93" s="167">
        <v>47693.816291222865</v>
      </c>
      <c r="S93" s="167">
        <v>16184.722055641785</v>
      </c>
    </row>
    <row r="94" spans="1:20" hidden="1" outlineLevel="1">
      <c r="D94" s="24" t="s">
        <v>108</v>
      </c>
      <c r="E94" s="310" t="str">
        <f xml:space="preserve"> Equity!E$12</f>
        <v>Equity drawdown</v>
      </c>
      <c r="F94" s="310">
        <f xml:space="preserve"> Equity!F$12</f>
        <v>0</v>
      </c>
      <c r="G94" s="310" t="str">
        <f xml:space="preserve"> Equity!G$12</f>
        <v>£ MM</v>
      </c>
      <c r="H94" s="310">
        <f xml:space="preserve"> Equity!H$12</f>
        <v>234.57187499999998</v>
      </c>
      <c r="I94" s="126"/>
      <c r="J94" s="104">
        <f t="shared" si="13"/>
        <v>0</v>
      </c>
      <c r="K94" s="19">
        <f t="shared" si="9"/>
        <v>0</v>
      </c>
      <c r="L94" s="160">
        <f t="shared" si="10"/>
        <v>0</v>
      </c>
      <c r="N94" s="167">
        <v>234.57187499999998</v>
      </c>
      <c r="O94" s="167">
        <v>582.22908900000004</v>
      </c>
      <c r="P94" s="167">
        <v>2356.9165923199616</v>
      </c>
      <c r="Q94" s="167">
        <v>1462.3721141850003</v>
      </c>
      <c r="R94" s="167">
        <v>1606.5951243199615</v>
      </c>
      <c r="S94" s="167">
        <v>778.82180399999993</v>
      </c>
    </row>
    <row r="95" spans="1:20" hidden="1" outlineLevel="1">
      <c r="E95" s="231" t="str">
        <f xml:space="preserve"> Analysis!E$15</f>
        <v>Shareholder net cashflow POS</v>
      </c>
      <c r="F95" s="231">
        <f xml:space="preserve"> Analysis!F$15</f>
        <v>0</v>
      </c>
      <c r="G95" s="231" t="str">
        <f xml:space="preserve"> Analysis!G$15</f>
        <v>£ MM</v>
      </c>
      <c r="H95" s="231">
        <f xml:space="preserve"> Analysis!H$15</f>
        <v>2223.210860245732</v>
      </c>
      <c r="I95" s="126"/>
      <c r="J95" s="104">
        <f t="shared" si="13"/>
        <v>0</v>
      </c>
      <c r="K95" s="19">
        <f t="shared" si="9"/>
        <v>0</v>
      </c>
      <c r="L95" s="160">
        <f t="shared" si="10"/>
        <v>0</v>
      </c>
      <c r="N95" s="167">
        <v>2223.210860245732</v>
      </c>
      <c r="O95" s="167">
        <v>7521.751179734043</v>
      </c>
      <c r="P95" s="167">
        <v>62293.762721832492</v>
      </c>
      <c r="Q95" s="167">
        <v>42592.855002374221</v>
      </c>
      <c r="R95" s="167">
        <v>46087.221166902913</v>
      </c>
      <c r="S95" s="167">
        <v>15405.900251641786</v>
      </c>
    </row>
    <row r="96" spans="1:20" hidden="1" outlineLevel="1">
      <c r="E96" s="126"/>
      <c r="F96" s="126"/>
      <c r="G96" s="126"/>
      <c r="H96" s="126"/>
      <c r="I96" s="126"/>
      <c r="J96" s="104">
        <f t="shared" si="13"/>
        <v>0</v>
      </c>
      <c r="K96" s="19">
        <f t="shared" si="9"/>
        <v>0</v>
      </c>
      <c r="L96" s="160">
        <f t="shared" si="10"/>
        <v>0</v>
      </c>
      <c r="N96" s="167"/>
      <c r="O96" s="167"/>
      <c r="P96" s="167"/>
      <c r="Q96" s="167"/>
      <c r="R96" s="167"/>
      <c r="S96" s="167"/>
    </row>
    <row r="97" spans="2:19" hidden="1" outlineLevel="1">
      <c r="B97" s="1" t="s">
        <v>298</v>
      </c>
      <c r="E97" s="126"/>
      <c r="F97" s="126"/>
      <c r="G97" s="126"/>
      <c r="H97" s="126"/>
      <c r="I97" s="126"/>
      <c r="J97" s="104">
        <f t="shared" si="13"/>
        <v>0</v>
      </c>
      <c r="K97" s="19">
        <f t="shared" si="9"/>
        <v>0</v>
      </c>
      <c r="L97" s="160">
        <f t="shared" si="10"/>
        <v>0</v>
      </c>
      <c r="N97" s="167"/>
      <c r="O97" s="167"/>
      <c r="P97" s="167"/>
      <c r="Q97" s="167"/>
      <c r="R97" s="167"/>
      <c r="S97" s="167"/>
    </row>
    <row r="98" spans="2:19" hidden="1" outlineLevel="1">
      <c r="E98" s="231" t="str">
        <f xml:space="preserve"> Analysis!E$23</f>
        <v>Pre-tax, project IRR</v>
      </c>
      <c r="G98" s="231" t="str">
        <f xml:space="preserve"> Analysis!G$23</f>
        <v>%</v>
      </c>
      <c r="H98" s="228">
        <f xml:space="preserve"> Analysis!F$23</f>
        <v>0.24816164374351499</v>
      </c>
      <c r="I98" s="126"/>
      <c r="J98" s="104">
        <f t="shared" si="13"/>
        <v>0</v>
      </c>
      <c r="K98" s="249">
        <f t="shared" si="9"/>
        <v>0</v>
      </c>
      <c r="L98" s="160">
        <f t="shared" si="10"/>
        <v>0</v>
      </c>
      <c r="N98" s="167">
        <v>0.24816164374351499</v>
      </c>
      <c r="O98" s="167">
        <v>0.30722211003303523</v>
      </c>
      <c r="P98" s="167">
        <v>0.31623856425285346</v>
      </c>
      <c r="Q98" s="167">
        <v>0.38597218394279487</v>
      </c>
      <c r="R98" s="167">
        <v>0.31490340828895569</v>
      </c>
      <c r="S98" s="167">
        <v>0.29565431475639348</v>
      </c>
    </row>
    <row r="99" spans="2:19" hidden="1" outlineLevel="1">
      <c r="E99" s="231" t="str">
        <f xml:space="preserve"> Analysis!E$28</f>
        <v>Post-tax, project IRR</v>
      </c>
      <c r="G99" s="231" t="str">
        <f xml:space="preserve"> Analysis!G$28</f>
        <v>%</v>
      </c>
      <c r="H99" s="228">
        <f xml:space="preserve"> Analysis!F$28</f>
        <v>0.21794212460517884</v>
      </c>
      <c r="I99" s="126"/>
      <c r="J99" s="104">
        <f t="shared" si="13"/>
        <v>0</v>
      </c>
      <c r="K99" s="249">
        <f t="shared" si="9"/>
        <v>0</v>
      </c>
      <c r="L99" s="160">
        <f t="shared" si="10"/>
        <v>0</v>
      </c>
      <c r="N99" s="167">
        <v>0.21794212460517884</v>
      </c>
      <c r="O99" s="167">
        <v>0.2696422874927521</v>
      </c>
      <c r="P99" s="167">
        <v>0.27784739136695857</v>
      </c>
      <c r="Q99" s="167">
        <v>0.33813417553901681</v>
      </c>
      <c r="R99" s="167">
        <v>0.2770798027515412</v>
      </c>
      <c r="S99" s="167">
        <v>0.25902361273765573</v>
      </c>
    </row>
    <row r="100" spans="2:19" hidden="1" outlineLevel="1">
      <c r="E100" s="231" t="str">
        <f xml:space="preserve"> Analysis!E$33</f>
        <v>Equity IRR</v>
      </c>
      <c r="G100" s="231" t="str">
        <f xml:space="preserve"> Analysis!G$33</f>
        <v>%</v>
      </c>
      <c r="H100" s="228">
        <f xml:space="preserve"> Analysis!F$33</f>
        <v>0.31228068470954906</v>
      </c>
      <c r="I100" s="126"/>
      <c r="J100" s="104">
        <f t="shared" si="13"/>
        <v>0</v>
      </c>
      <c r="K100" s="249">
        <f t="shared" si="9"/>
        <v>0</v>
      </c>
      <c r="L100" s="160">
        <f t="shared" si="10"/>
        <v>0</v>
      </c>
      <c r="N100" s="167">
        <v>0.31228068470954906</v>
      </c>
      <c r="O100" s="167">
        <v>0.40048533082008364</v>
      </c>
      <c r="P100" s="167">
        <v>0.40921010375022904</v>
      </c>
      <c r="Q100" s="167">
        <v>0.5013669192790986</v>
      </c>
      <c r="R100" s="167">
        <v>0.41169256567955026</v>
      </c>
      <c r="S100" s="167">
        <v>0.36668055653572085</v>
      </c>
    </row>
    <row r="101" spans="2:19" hidden="1" outlineLevel="1">
      <c r="E101" s="126"/>
      <c r="G101" s="126"/>
      <c r="H101" s="126"/>
      <c r="I101" s="126"/>
      <c r="J101" s="104">
        <f t="shared" si="13"/>
        <v>0</v>
      </c>
      <c r="K101" s="19">
        <f t="shared" si="9"/>
        <v>0</v>
      </c>
      <c r="L101" s="160">
        <f t="shared" si="10"/>
        <v>0</v>
      </c>
      <c r="N101" s="167"/>
      <c r="O101" s="167"/>
      <c r="P101" s="167"/>
      <c r="Q101" s="167"/>
      <c r="R101" s="167"/>
      <c r="S101" s="167"/>
    </row>
    <row r="102" spans="2:19" hidden="1" outlineLevel="1">
      <c r="B102" s="1" t="s">
        <v>246</v>
      </c>
      <c r="E102" s="126"/>
      <c r="G102" s="126"/>
      <c r="H102" s="126"/>
      <c r="I102" s="126"/>
      <c r="J102" s="104">
        <f xml:space="preserve"> IF(ABS(K102) &gt; 0.001, 1, 0)</f>
        <v>0</v>
      </c>
      <c r="K102" s="19">
        <f t="shared" si="9"/>
        <v>0</v>
      </c>
      <c r="L102" s="160">
        <f t="shared" si="10"/>
        <v>0</v>
      </c>
      <c r="N102" s="167"/>
      <c r="O102" s="167"/>
      <c r="P102" s="167"/>
      <c r="Q102" s="167"/>
      <c r="R102" s="167"/>
      <c r="S102" s="167"/>
    </row>
    <row r="103" spans="2:19" hidden="1" outlineLevel="1">
      <c r="E103" s="231" t="str">
        <f xml:space="preserve"> Analysis!E$74</f>
        <v>PV of capital expenditure</v>
      </c>
      <c r="G103" s="231" t="str">
        <f xml:space="preserve"> Analysis!G$74</f>
        <v>£ MM</v>
      </c>
      <c r="H103" s="231">
        <f xml:space="preserve"> Analysis!F$74</f>
        <v>279.03049370620158</v>
      </c>
      <c r="I103" s="126"/>
      <c r="J103" s="104">
        <f t="shared" si="13"/>
        <v>0</v>
      </c>
      <c r="K103" s="19">
        <f t="shared" si="9"/>
        <v>0</v>
      </c>
      <c r="L103" s="160">
        <f t="shared" si="10"/>
        <v>0</v>
      </c>
      <c r="N103" s="167">
        <v>279.03049370620158</v>
      </c>
      <c r="O103" s="167">
        <v>693.03904429252191</v>
      </c>
      <c r="P103" s="167">
        <v>1016.6320298242046</v>
      </c>
      <c r="Q103" s="167">
        <v>213.20970617040888</v>
      </c>
      <c r="R103" s="167">
        <v>737.12869834433434</v>
      </c>
      <c r="S103" s="167">
        <v>293.33988561018833</v>
      </c>
    </row>
    <row r="104" spans="2:19" hidden="1" outlineLevel="1">
      <c r="E104" s="231" t="str">
        <f xml:space="preserve"> Analysis!E$56</f>
        <v>Pre-tax, project NPV</v>
      </c>
      <c r="G104" s="231" t="str">
        <f xml:space="preserve"> Analysis!G$56</f>
        <v>£ MM</v>
      </c>
      <c r="H104" s="231">
        <f xml:space="preserve"> Analysis!F$56</f>
        <v>407.18834651473037</v>
      </c>
      <c r="I104" s="126"/>
      <c r="J104" s="104">
        <f t="shared" si="13"/>
        <v>0</v>
      </c>
      <c r="K104" s="19">
        <f t="shared" si="9"/>
        <v>0</v>
      </c>
      <c r="L104" s="160">
        <f t="shared" si="10"/>
        <v>0</v>
      </c>
      <c r="N104" s="167">
        <v>407.18834651473037</v>
      </c>
      <c r="O104" s="167">
        <v>1520.7850593802298</v>
      </c>
      <c r="P104" s="167">
        <v>2767.7644650464408</v>
      </c>
      <c r="Q104" s="167">
        <v>779.1551668626455</v>
      </c>
      <c r="R104" s="167">
        <v>2042.9880198517253</v>
      </c>
      <c r="S104" s="167">
        <v>669.01592444089795</v>
      </c>
    </row>
    <row r="105" spans="2:19" hidden="1" outlineLevel="1">
      <c r="E105" s="231" t="str">
        <f xml:space="preserve"> Analysis!E$62</f>
        <v>Post-tax, project NPV</v>
      </c>
      <c r="G105" s="231" t="str">
        <f xml:space="preserve"> Analysis!G$62</f>
        <v>£ MM</v>
      </c>
      <c r="H105" s="231">
        <f xml:space="preserve"> Analysis!F$62</f>
        <v>305.36336864536111</v>
      </c>
      <c r="I105" s="126"/>
      <c r="J105" s="104">
        <f t="shared" si="13"/>
        <v>0</v>
      </c>
      <c r="K105" s="19">
        <f t="shared" si="9"/>
        <v>0</v>
      </c>
      <c r="L105" s="160">
        <f t="shared" si="10"/>
        <v>0</v>
      </c>
      <c r="N105" s="167">
        <v>305.36336864536111</v>
      </c>
      <c r="O105" s="167">
        <v>1171.0386064452648</v>
      </c>
      <c r="P105" s="167">
        <v>2149.2169605287718</v>
      </c>
      <c r="Q105" s="167">
        <v>610.68177559700325</v>
      </c>
      <c r="R105" s="167">
        <v>1589.0028493903446</v>
      </c>
      <c r="S105" s="167">
        <v>513.73607796281999</v>
      </c>
    </row>
    <row r="106" spans="2:19" hidden="1" outlineLevel="1">
      <c r="E106" s="231" t="str">
        <f xml:space="preserve"> Analysis!E$68</f>
        <v>Equity NPV</v>
      </c>
      <c r="G106" s="231" t="str">
        <f xml:space="preserve"> Analysis!G$68</f>
        <v>£ MM</v>
      </c>
      <c r="H106" s="231">
        <f xml:space="preserve"> Analysis!F$68</f>
        <v>331.89932567686657</v>
      </c>
      <c r="I106" s="126"/>
      <c r="J106" s="104">
        <f t="shared" si="13"/>
        <v>0</v>
      </c>
      <c r="K106" s="19">
        <f t="shared" si="9"/>
        <v>0</v>
      </c>
      <c r="L106" s="160">
        <f t="shared" si="10"/>
        <v>0</v>
      </c>
      <c r="N106" s="167">
        <v>331.89932567686657</v>
      </c>
      <c r="O106" s="167">
        <v>1237.1560595327851</v>
      </c>
      <c r="P106" s="167">
        <v>2254.3123787490208</v>
      </c>
      <c r="Q106" s="167">
        <v>628.02300206565872</v>
      </c>
      <c r="R106" s="167">
        <v>1671.9956176625633</v>
      </c>
      <c r="S106" s="167">
        <v>537.33475446578416</v>
      </c>
    </row>
    <row r="107" spans="2:19" hidden="1" outlineLevel="1">
      <c r="E107" s="126"/>
      <c r="G107" s="126"/>
      <c r="H107" s="126"/>
      <c r="I107" s="126"/>
      <c r="J107" s="104">
        <f t="shared" si="13"/>
        <v>0</v>
      </c>
      <c r="K107" s="19">
        <f t="shared" si="9"/>
        <v>0</v>
      </c>
      <c r="L107" s="160">
        <f t="shared" si="10"/>
        <v>0</v>
      </c>
      <c r="N107" s="167"/>
      <c r="O107" s="167"/>
      <c r="P107" s="167"/>
      <c r="Q107" s="167"/>
      <c r="R107" s="167"/>
      <c r="S107" s="167"/>
    </row>
    <row r="108" spans="2:19" hidden="1" outlineLevel="1">
      <c r="B108" s="1" t="s">
        <v>299</v>
      </c>
      <c r="E108" s="126"/>
      <c r="G108" s="126"/>
      <c r="H108" s="126"/>
      <c r="I108" s="126"/>
      <c r="J108" s="104">
        <f t="shared" si="13"/>
        <v>0</v>
      </c>
      <c r="K108" s="19">
        <f t="shared" si="9"/>
        <v>0</v>
      </c>
      <c r="L108" s="160">
        <f t="shared" si="10"/>
        <v>0</v>
      </c>
      <c r="N108" s="167"/>
      <c r="O108" s="167"/>
      <c r="P108" s="167"/>
      <c r="Q108" s="167"/>
      <c r="R108" s="167"/>
      <c r="S108" s="167"/>
    </row>
    <row r="109" spans="2:19" hidden="1" outlineLevel="1">
      <c r="E109" s="344" t="str">
        <f xml:space="preserve"> Analysis!E$87</f>
        <v>Profitability index</v>
      </c>
      <c r="G109" s="344" t="str">
        <f xml:space="preserve"> Analysis!G$87</f>
        <v>index</v>
      </c>
      <c r="H109" s="344">
        <f xml:space="preserve"> Analysis!F$87</f>
        <v>2.0943727496926772</v>
      </c>
      <c r="I109" s="126"/>
      <c r="J109" s="104">
        <f t="shared" si="13"/>
        <v>0</v>
      </c>
      <c r="K109" s="477">
        <f t="shared" si="9"/>
        <v>0</v>
      </c>
      <c r="L109" s="160">
        <f t="shared" si="10"/>
        <v>0</v>
      </c>
      <c r="N109" s="167">
        <v>2.0943727496926772</v>
      </c>
      <c r="O109" s="167">
        <v>2.6897151987168364</v>
      </c>
      <c r="P109" s="167">
        <v>3.1140559194268285</v>
      </c>
      <c r="Q109" s="167">
        <v>3.8642306514362579</v>
      </c>
      <c r="R109" s="167">
        <v>3.1556654258061121</v>
      </c>
      <c r="S109" s="167">
        <v>2.7513338729718817</v>
      </c>
    </row>
    <row r="110" spans="2:19" hidden="1" outlineLevel="1">
      <c r="E110" s="344" t="str">
        <f xml:space="preserve"> Analysis!E$106</f>
        <v>Payback period</v>
      </c>
      <c r="G110" s="344" t="str">
        <f xml:space="preserve"> Analysis!G$106</f>
        <v>years</v>
      </c>
      <c r="H110" s="344">
        <f xml:space="preserve"> Analysis!F$106</f>
        <v>6.9979466119096507</v>
      </c>
      <c r="I110" s="126"/>
      <c r="J110" s="104">
        <f t="shared" si="13"/>
        <v>0</v>
      </c>
      <c r="K110" s="477">
        <f t="shared" si="9"/>
        <v>0</v>
      </c>
      <c r="L110" s="160">
        <f t="shared" si="10"/>
        <v>0</v>
      </c>
      <c r="N110" s="167">
        <v>6.9979466119096507</v>
      </c>
      <c r="O110" s="167">
        <v>5.9986310746064335</v>
      </c>
      <c r="P110" s="167">
        <v>5.9958932238193015</v>
      </c>
      <c r="Q110" s="167">
        <v>5.9986310746064335</v>
      </c>
      <c r="R110" s="167">
        <v>5.9958932238193015</v>
      </c>
      <c r="S110" s="167">
        <v>5.9958932238193015</v>
      </c>
    </row>
    <row r="111" spans="2:19" hidden="1" outlineLevel="1">
      <c r="E111" s="126"/>
      <c r="F111" s="126"/>
      <c r="G111" s="126"/>
      <c r="H111" s="126"/>
      <c r="I111" s="126"/>
      <c r="J111" s="104">
        <f t="shared" si="13"/>
        <v>0</v>
      </c>
      <c r="K111" s="19">
        <f t="shared" si="9"/>
        <v>0</v>
      </c>
      <c r="L111" s="160">
        <f t="shared" si="10"/>
        <v>0</v>
      </c>
      <c r="N111" s="167"/>
      <c r="O111" s="167"/>
      <c r="P111" s="167"/>
      <c r="Q111" s="167"/>
      <c r="R111" s="167"/>
      <c r="S111" s="167"/>
    </row>
    <row r="112" spans="2:19">
      <c r="J112" s="104">
        <f xml:space="preserve"> IF(ABS(K112) &gt; 0.001, 1, 0)</f>
        <v>0</v>
      </c>
      <c r="K112" s="19">
        <f t="shared" si="9"/>
        <v>0</v>
      </c>
      <c r="L112" s="160">
        <f t="shared" si="10"/>
        <v>0</v>
      </c>
      <c r="N112" s="167"/>
      <c r="O112" s="167"/>
      <c r="P112" s="167"/>
      <c r="Q112" s="167"/>
      <c r="R112" s="167"/>
      <c r="S112" s="167"/>
    </row>
    <row r="113" spans="1:19" s="165" customFormat="1" collapsed="1">
      <c r="A113" s="164" t="s">
        <v>60</v>
      </c>
      <c r="B113" s="478"/>
      <c r="C113" s="478"/>
      <c r="D113" s="293"/>
      <c r="L113" s="529"/>
    </row>
    <row r="114" spans="1:19" hidden="1" outlineLevel="1">
      <c r="J114" s="104">
        <f xml:space="preserve"> IF(ABS(K114) &gt; 0.001, 1, 0)</f>
        <v>0</v>
      </c>
      <c r="K114" s="19">
        <f t="shared" ref="K114:K145" si="14" xml:space="preserve"> H114 - INDEX(M114:T114, $J$5)</f>
        <v>0</v>
      </c>
      <c r="L114" s="160">
        <f t="shared" ref="L114:L145" si="15" xml:space="preserve"> IF(ABS(K114) &gt; 0.001, IF(INDEX(M114:T114, $J$5) = 0, 0, H114 / INDEX(M114:T114, $J$5) - 1), 0)</f>
        <v>0</v>
      </c>
      <c r="N114" s="167"/>
      <c r="O114" s="167"/>
      <c r="P114" s="167"/>
      <c r="Q114" s="167"/>
      <c r="R114" s="167"/>
      <c r="S114" s="167"/>
    </row>
    <row r="115" spans="1:19" hidden="1" outlineLevel="1">
      <c r="A115" s="190" t="s">
        <v>99</v>
      </c>
      <c r="B115" s="175"/>
      <c r="C115" s="191"/>
      <c r="D115" s="412"/>
      <c r="E115" s="231"/>
      <c r="F115" s="231"/>
      <c r="G115" s="231"/>
      <c r="J115" s="104">
        <f xml:space="preserve"> IF(ABS(K115) &gt; 0.001, 1, 0)</f>
        <v>0</v>
      </c>
      <c r="K115" s="19">
        <f t="shared" si="14"/>
        <v>0</v>
      </c>
      <c r="L115" s="160">
        <f t="shared" si="15"/>
        <v>0</v>
      </c>
      <c r="N115" s="167"/>
      <c r="O115" s="167"/>
      <c r="P115" s="167"/>
      <c r="Q115" s="167"/>
      <c r="R115" s="167"/>
      <c r="S115" s="167"/>
    </row>
    <row r="116" spans="1:19" hidden="1" outlineLevel="1">
      <c r="A116" s="190"/>
      <c r="B116" s="175"/>
      <c r="C116" s="191"/>
      <c r="D116" s="412"/>
      <c r="E116" s="231"/>
      <c r="F116" s="231"/>
      <c r="G116" s="231"/>
      <c r="J116" s="104">
        <f xml:space="preserve"> IF(ABS(K116) &gt; 0.001, 1, 0)</f>
        <v>0</v>
      </c>
      <c r="K116" s="19">
        <f t="shared" si="14"/>
        <v>0</v>
      </c>
      <c r="L116" s="160">
        <f t="shared" si="15"/>
        <v>0</v>
      </c>
      <c r="N116" s="167"/>
      <c r="O116" s="167"/>
      <c r="P116" s="167"/>
      <c r="Q116" s="167"/>
      <c r="R116" s="167"/>
      <c r="S116" s="167"/>
    </row>
    <row r="117" spans="1:19" hidden="1" outlineLevel="1">
      <c r="A117" s="190"/>
      <c r="B117" s="175" t="s">
        <v>97</v>
      </c>
      <c r="C117" s="191"/>
      <c r="D117" s="412"/>
      <c r="E117" s="231"/>
      <c r="F117" s="231"/>
      <c r="G117" s="231"/>
      <c r="J117" s="104">
        <f xml:space="preserve"> IF(ABS(K117) &gt; 0.001, 1, 0)</f>
        <v>0</v>
      </c>
      <c r="K117" s="19">
        <f t="shared" si="14"/>
        <v>0</v>
      </c>
      <c r="L117" s="160">
        <f t="shared" si="15"/>
        <v>0</v>
      </c>
      <c r="N117" s="167"/>
      <c r="O117" s="167"/>
      <c r="P117" s="167"/>
      <c r="Q117" s="167"/>
      <c r="R117" s="167"/>
      <c r="S117" s="167"/>
    </row>
    <row r="118" spans="1:19" hidden="1" outlineLevel="1">
      <c r="A118" s="190"/>
      <c r="B118" s="175"/>
      <c r="C118" s="191"/>
      <c r="D118" s="412"/>
      <c r="E118" s="334" t="str">
        <f xml:space="preserve"> Input!E$18</f>
        <v>Feasibility period start date</v>
      </c>
      <c r="G118" s="334" t="str">
        <f xml:space="preserve"> Input!G$18</f>
        <v>date</v>
      </c>
      <c r="H118" s="229">
        <f xml:space="preserve"> Input!F$18</f>
        <v>44927</v>
      </c>
      <c r="J118" s="104">
        <f t="shared" ref="J118:J121" si="16" xml:space="preserve"> IF(ABS(K118) &gt; 0.001, 1, 0)</f>
        <v>0</v>
      </c>
      <c r="K118" s="19">
        <f t="shared" si="14"/>
        <v>0</v>
      </c>
      <c r="L118" s="160">
        <f t="shared" si="15"/>
        <v>0</v>
      </c>
      <c r="N118" s="467">
        <v>44927</v>
      </c>
      <c r="O118" s="467">
        <v>44927</v>
      </c>
      <c r="P118" s="467">
        <v>48580</v>
      </c>
      <c r="Q118" s="467">
        <v>52232</v>
      </c>
      <c r="R118" s="467">
        <v>48580</v>
      </c>
      <c r="S118" s="467">
        <v>48580</v>
      </c>
    </row>
    <row r="119" spans="1:19" hidden="1" outlineLevel="1">
      <c r="A119" s="190"/>
      <c r="B119" s="175"/>
      <c r="C119" s="191"/>
      <c r="D119" s="412"/>
      <c r="E119" s="310" t="str">
        <f xml:space="preserve"> Input!E$19</f>
        <v>Feasibility period duration</v>
      </c>
      <c r="G119" s="310" t="str">
        <f xml:space="preserve"> Input!G$19</f>
        <v>months</v>
      </c>
      <c r="H119" s="310">
        <f xml:space="preserve"> Input!F$19</f>
        <v>48</v>
      </c>
      <c r="J119" s="104">
        <f t="shared" si="16"/>
        <v>0</v>
      </c>
      <c r="K119" s="19">
        <f t="shared" si="14"/>
        <v>0</v>
      </c>
      <c r="L119" s="160">
        <f t="shared" si="15"/>
        <v>0</v>
      </c>
      <c r="N119" s="468">
        <v>48</v>
      </c>
      <c r="O119" s="468">
        <v>48</v>
      </c>
      <c r="P119" s="468">
        <v>48</v>
      </c>
      <c r="Q119" s="468">
        <v>48</v>
      </c>
      <c r="R119" s="468">
        <v>48</v>
      </c>
      <c r="S119" s="468">
        <v>48</v>
      </c>
    </row>
    <row r="120" spans="1:19" hidden="1" outlineLevel="1">
      <c r="A120" s="190"/>
      <c r="B120" s="175"/>
      <c r="C120" s="191"/>
      <c r="D120" s="412"/>
      <c r="E120" s="334" t="str">
        <f xml:space="preserve"> Input!E$20</f>
        <v>Feasibility period end date</v>
      </c>
      <c r="G120" s="334" t="str">
        <f xml:space="preserve"> Input!G$20</f>
        <v>date</v>
      </c>
      <c r="H120" s="229">
        <f xml:space="preserve"> Input!F$20</f>
        <v>46387</v>
      </c>
      <c r="J120" s="104">
        <f t="shared" si="16"/>
        <v>0</v>
      </c>
      <c r="K120" s="19">
        <f t="shared" si="14"/>
        <v>0</v>
      </c>
      <c r="L120" s="160">
        <f t="shared" si="15"/>
        <v>0</v>
      </c>
      <c r="N120" s="467">
        <v>46387</v>
      </c>
      <c r="O120" s="467">
        <v>46387</v>
      </c>
      <c r="P120" s="467">
        <v>50040</v>
      </c>
      <c r="Q120" s="467">
        <v>53692</v>
      </c>
      <c r="R120" s="467">
        <v>50040</v>
      </c>
      <c r="S120" s="467">
        <v>50040</v>
      </c>
    </row>
    <row r="121" spans="1:19" hidden="1" outlineLevel="1">
      <c r="A121" s="190"/>
      <c r="B121" s="175"/>
      <c r="C121" s="191"/>
      <c r="D121" s="412"/>
      <c r="E121" s="231"/>
      <c r="G121" s="231"/>
      <c r="H121" s="231"/>
      <c r="J121" s="104">
        <f t="shared" si="16"/>
        <v>0</v>
      </c>
      <c r="K121" s="19">
        <f t="shared" si="14"/>
        <v>0</v>
      </c>
      <c r="L121" s="160">
        <f t="shared" si="15"/>
        <v>0</v>
      </c>
      <c r="N121" s="469"/>
      <c r="O121" s="469"/>
      <c r="P121" s="469"/>
      <c r="Q121" s="469"/>
      <c r="R121" s="469"/>
      <c r="S121" s="469"/>
    </row>
    <row r="122" spans="1:19" hidden="1" outlineLevel="1">
      <c r="A122" s="190"/>
      <c r="B122" s="175"/>
      <c r="C122" s="191"/>
      <c r="D122" s="412"/>
      <c r="E122" s="334" t="str">
        <f xml:space="preserve"> Input!E$22</f>
        <v>Development period start (FID) date</v>
      </c>
      <c r="G122" s="334" t="str">
        <f xml:space="preserve"> Input!G$22</f>
        <v>date</v>
      </c>
      <c r="H122" s="237">
        <f xml:space="preserve"> Input!F$22</f>
        <v>46388</v>
      </c>
      <c r="J122" s="104">
        <f t="shared" ref="J122:J153" si="17" xml:space="preserve"> IF(ABS(K122) &gt; 0.001, 1, 0)</f>
        <v>0</v>
      </c>
      <c r="K122" s="313">
        <f t="shared" si="14"/>
        <v>0</v>
      </c>
      <c r="L122" s="160">
        <f t="shared" si="15"/>
        <v>0</v>
      </c>
      <c r="N122" s="467">
        <v>46388</v>
      </c>
      <c r="O122" s="467">
        <v>46388</v>
      </c>
      <c r="P122" s="467">
        <v>50041</v>
      </c>
      <c r="Q122" s="467">
        <v>53693</v>
      </c>
      <c r="R122" s="467">
        <v>50041</v>
      </c>
      <c r="S122" s="467">
        <v>50041</v>
      </c>
    </row>
    <row r="123" spans="1:19" hidden="1" outlineLevel="1">
      <c r="A123" s="190"/>
      <c r="B123" s="175"/>
      <c r="C123" s="191"/>
      <c r="D123" s="412"/>
      <c r="E123" s="310" t="str">
        <f xml:space="preserve"> Input!E$23</f>
        <v>Development period duration</v>
      </c>
      <c r="G123" s="310" t="str">
        <f xml:space="preserve"> Input!G$23</f>
        <v>months</v>
      </c>
      <c r="H123" s="310">
        <f xml:space="preserve"> Input!F$23</f>
        <v>36</v>
      </c>
      <c r="J123" s="104">
        <f t="shared" si="17"/>
        <v>0</v>
      </c>
      <c r="K123" s="313">
        <f t="shared" si="14"/>
        <v>0</v>
      </c>
      <c r="L123" s="160">
        <f t="shared" si="15"/>
        <v>0</v>
      </c>
      <c r="N123" s="468">
        <v>36</v>
      </c>
      <c r="O123" s="468">
        <v>36</v>
      </c>
      <c r="P123" s="468">
        <v>36</v>
      </c>
      <c r="Q123" s="468">
        <v>36</v>
      </c>
      <c r="R123" s="468">
        <v>36</v>
      </c>
      <c r="S123" s="468">
        <v>36</v>
      </c>
    </row>
    <row r="124" spans="1:19" hidden="1" outlineLevel="1">
      <c r="A124" s="190"/>
      <c r="B124" s="175"/>
      <c r="C124" s="191"/>
      <c r="D124" s="412"/>
      <c r="E124" s="334" t="str">
        <f xml:space="preserve"> Input!E$24</f>
        <v>Development period end date</v>
      </c>
      <c r="G124" s="334" t="str">
        <f xml:space="preserve"> Input!G$24</f>
        <v>date</v>
      </c>
      <c r="H124" s="237">
        <f xml:space="preserve"> Input!F$24</f>
        <v>47483</v>
      </c>
      <c r="J124" s="104">
        <f t="shared" si="17"/>
        <v>0</v>
      </c>
      <c r="K124" s="313">
        <f t="shared" si="14"/>
        <v>0</v>
      </c>
      <c r="L124" s="160">
        <f t="shared" si="15"/>
        <v>0</v>
      </c>
      <c r="N124" s="467">
        <v>47483</v>
      </c>
      <c r="O124" s="467">
        <v>47483</v>
      </c>
      <c r="P124" s="467">
        <v>51135</v>
      </c>
      <c r="Q124" s="467">
        <v>54788</v>
      </c>
      <c r="R124" s="467">
        <v>51135</v>
      </c>
      <c r="S124" s="467">
        <v>51135</v>
      </c>
    </row>
    <row r="125" spans="1:19" hidden="1" outlineLevel="1">
      <c r="A125" s="190"/>
      <c r="B125" s="175"/>
      <c r="C125" s="191"/>
      <c r="D125" s="412"/>
      <c r="E125" s="231"/>
      <c r="G125" s="231"/>
      <c r="H125" s="231"/>
      <c r="J125" s="104">
        <f t="shared" si="17"/>
        <v>0</v>
      </c>
      <c r="K125" s="313">
        <f t="shared" si="14"/>
        <v>0</v>
      </c>
      <c r="L125" s="160">
        <f t="shared" si="15"/>
        <v>0</v>
      </c>
      <c r="N125" s="469"/>
      <c r="O125" s="469"/>
      <c r="P125" s="469"/>
      <c r="Q125" s="469"/>
      <c r="R125" s="469"/>
      <c r="S125" s="469"/>
    </row>
    <row r="126" spans="1:19" hidden="1" outlineLevel="1">
      <c r="A126" s="190"/>
      <c r="B126" s="175" t="s">
        <v>98</v>
      </c>
      <c r="C126" s="191"/>
      <c r="D126" s="412"/>
      <c r="E126" s="231"/>
      <c r="G126" s="231"/>
      <c r="H126" s="231"/>
      <c r="J126" s="104">
        <f t="shared" si="17"/>
        <v>0</v>
      </c>
      <c r="K126" s="313">
        <f t="shared" si="14"/>
        <v>0</v>
      </c>
      <c r="L126" s="160">
        <f t="shared" si="15"/>
        <v>0</v>
      </c>
      <c r="N126" s="469"/>
      <c r="O126" s="469"/>
      <c r="P126" s="469"/>
      <c r="Q126" s="469"/>
      <c r="R126" s="469"/>
      <c r="S126" s="469"/>
    </row>
    <row r="127" spans="1:19" hidden="1" outlineLevel="1">
      <c r="A127" s="190"/>
      <c r="B127" s="175"/>
      <c r="C127" s="191"/>
      <c r="D127" s="412"/>
      <c r="E127" s="334" t="str">
        <f xml:space="preserve"> Input!E$27</f>
        <v>Operations start date</v>
      </c>
      <c r="G127" s="334" t="str">
        <f xml:space="preserve"> Input!G$27</f>
        <v>date</v>
      </c>
      <c r="H127" s="237">
        <f xml:space="preserve"> Input!F$27</f>
        <v>47484</v>
      </c>
      <c r="J127" s="104">
        <f t="shared" si="17"/>
        <v>0</v>
      </c>
      <c r="K127" s="313">
        <f t="shared" si="14"/>
        <v>0</v>
      </c>
      <c r="L127" s="160">
        <f t="shared" si="15"/>
        <v>0</v>
      </c>
      <c r="N127" s="467">
        <v>47484</v>
      </c>
      <c r="O127" s="467">
        <v>47484</v>
      </c>
      <c r="P127" s="467">
        <v>51136</v>
      </c>
      <c r="Q127" s="467">
        <v>54789</v>
      </c>
      <c r="R127" s="467">
        <v>51136</v>
      </c>
      <c r="S127" s="467">
        <v>51136</v>
      </c>
    </row>
    <row r="128" spans="1:19" hidden="1" outlineLevel="1">
      <c r="A128" s="190"/>
      <c r="B128" s="175"/>
      <c r="C128" s="191"/>
      <c r="D128" s="412"/>
      <c r="E128" s="310" t="str">
        <f xml:space="preserve"> Input!E$28</f>
        <v>Operational useful life of asset</v>
      </c>
      <c r="G128" s="310" t="str">
        <f xml:space="preserve"> Input!G$28</f>
        <v>years</v>
      </c>
      <c r="H128" s="310">
        <f xml:space="preserve"> Input!F$28</f>
        <v>20</v>
      </c>
      <c r="J128" s="104">
        <f t="shared" si="17"/>
        <v>0</v>
      </c>
      <c r="K128" s="313">
        <f t="shared" si="14"/>
        <v>0</v>
      </c>
      <c r="L128" s="160">
        <f t="shared" si="15"/>
        <v>0</v>
      </c>
      <c r="N128" s="468">
        <v>20</v>
      </c>
      <c r="O128" s="468">
        <v>20</v>
      </c>
      <c r="P128" s="468">
        <v>40</v>
      </c>
      <c r="Q128" s="468">
        <v>40</v>
      </c>
      <c r="R128" s="468">
        <v>40</v>
      </c>
      <c r="S128" s="468">
        <v>40</v>
      </c>
    </row>
    <row r="129" spans="1:19" hidden="1" outlineLevel="1">
      <c r="A129" s="190"/>
      <c r="B129" s="175"/>
      <c r="C129" s="191"/>
      <c r="D129" s="412"/>
      <c r="E129" s="334"/>
      <c r="G129" s="334"/>
      <c r="H129" s="334"/>
      <c r="J129" s="104">
        <f t="shared" si="17"/>
        <v>0</v>
      </c>
      <c r="K129" s="313">
        <f t="shared" si="14"/>
        <v>0</v>
      </c>
      <c r="L129" s="160">
        <f t="shared" si="15"/>
        <v>0</v>
      </c>
      <c r="N129" s="470"/>
      <c r="O129" s="470"/>
      <c r="P129" s="470"/>
      <c r="Q129" s="470"/>
      <c r="R129" s="470"/>
      <c r="S129" s="470"/>
    </row>
    <row r="130" spans="1:19" hidden="1" outlineLevel="1">
      <c r="A130" s="190"/>
      <c r="B130" s="175"/>
      <c r="C130" s="191"/>
      <c r="D130" s="412"/>
      <c r="E130" s="334"/>
      <c r="G130" s="334"/>
      <c r="H130" s="334"/>
      <c r="J130" s="104">
        <f t="shared" si="17"/>
        <v>0</v>
      </c>
      <c r="K130" s="313">
        <f t="shared" si="14"/>
        <v>0</v>
      </c>
      <c r="L130" s="160">
        <f t="shared" si="15"/>
        <v>0</v>
      </c>
      <c r="N130" s="470"/>
      <c r="O130" s="470"/>
      <c r="P130" s="470"/>
      <c r="Q130" s="470"/>
      <c r="R130" s="470"/>
      <c r="S130" s="470"/>
    </row>
    <row r="131" spans="1:19" hidden="1" outlineLevel="1">
      <c r="A131" s="190" t="s">
        <v>72</v>
      </c>
      <c r="B131" s="175"/>
      <c r="C131" s="191"/>
      <c r="D131" s="412"/>
      <c r="E131" s="231"/>
      <c r="G131" s="231"/>
      <c r="H131" s="231"/>
      <c r="J131" s="104">
        <f t="shared" si="17"/>
        <v>0</v>
      </c>
      <c r="K131" s="313">
        <f t="shared" si="14"/>
        <v>0</v>
      </c>
      <c r="L131" s="160">
        <f t="shared" si="15"/>
        <v>0</v>
      </c>
      <c r="N131" s="469"/>
      <c r="O131" s="469"/>
      <c r="P131" s="469"/>
      <c r="Q131" s="469"/>
      <c r="R131" s="469"/>
      <c r="S131" s="469"/>
    </row>
    <row r="132" spans="1:19" hidden="1" outlineLevel="1">
      <c r="A132" s="190"/>
      <c r="B132" s="175"/>
      <c r="C132" s="191"/>
      <c r="D132" s="412"/>
      <c r="E132" s="231"/>
      <c r="G132" s="231"/>
      <c r="H132" s="231"/>
      <c r="J132" s="104">
        <f t="shared" si="17"/>
        <v>0</v>
      </c>
      <c r="K132" s="313">
        <f t="shared" si="14"/>
        <v>0</v>
      </c>
      <c r="L132" s="160">
        <f t="shared" si="15"/>
        <v>0</v>
      </c>
      <c r="N132" s="469"/>
      <c r="O132" s="469"/>
      <c r="P132" s="469"/>
      <c r="Q132" s="469"/>
      <c r="R132" s="469"/>
      <c r="S132" s="469"/>
    </row>
    <row r="133" spans="1:19" hidden="1" outlineLevel="1">
      <c r="A133" s="190"/>
      <c r="B133" s="175" t="s">
        <v>93</v>
      </c>
      <c r="C133" s="191"/>
      <c r="D133" s="412"/>
      <c r="E133" s="231"/>
      <c r="G133" s="231"/>
      <c r="H133" s="231"/>
      <c r="J133" s="104">
        <f t="shared" si="17"/>
        <v>0</v>
      </c>
      <c r="K133" s="313">
        <f t="shared" si="14"/>
        <v>0</v>
      </c>
      <c r="L133" s="160">
        <f t="shared" si="15"/>
        <v>0</v>
      </c>
      <c r="N133" s="469"/>
      <c r="O133" s="469"/>
      <c r="P133" s="469"/>
      <c r="Q133" s="469"/>
      <c r="R133" s="469"/>
      <c r="S133" s="469"/>
    </row>
    <row r="134" spans="1:19" hidden="1" outlineLevel="1">
      <c r="A134" s="190"/>
      <c r="B134" s="175"/>
      <c r="C134" s="191"/>
      <c r="D134" s="412"/>
      <c r="E134" s="310" t="str">
        <f xml:space="preserve"> Input!E$34</f>
        <v>Indexation base date</v>
      </c>
      <c r="G134" s="310" t="str">
        <f xml:space="preserve"> Input!G$34</f>
        <v>date</v>
      </c>
      <c r="H134" s="229">
        <f xml:space="preserve"> Input!F$34</f>
        <v>44562</v>
      </c>
      <c r="J134" s="104">
        <f t="shared" si="17"/>
        <v>0</v>
      </c>
      <c r="K134" s="313">
        <f t="shared" si="14"/>
        <v>0</v>
      </c>
      <c r="L134" s="160">
        <f t="shared" si="15"/>
        <v>0</v>
      </c>
      <c r="N134" s="585">
        <v>44562</v>
      </c>
      <c r="O134" s="585">
        <v>44562</v>
      </c>
      <c r="P134" s="585">
        <v>44562</v>
      </c>
      <c r="Q134" s="585">
        <v>44562</v>
      </c>
      <c r="R134" s="585">
        <v>44562</v>
      </c>
      <c r="S134" s="585">
        <v>44562</v>
      </c>
    </row>
    <row r="135" spans="1:19" hidden="1" outlineLevel="1">
      <c r="A135" s="190"/>
      <c r="B135" s="175"/>
      <c r="C135" s="191"/>
      <c r="D135" s="412"/>
      <c r="E135" s="231"/>
      <c r="G135" s="231"/>
      <c r="H135" s="231"/>
      <c r="J135" s="104">
        <f t="shared" si="17"/>
        <v>0</v>
      </c>
      <c r="K135" s="313">
        <f t="shared" si="14"/>
        <v>0</v>
      </c>
      <c r="L135" s="160">
        <f t="shared" si="15"/>
        <v>0</v>
      </c>
      <c r="N135" s="469"/>
      <c r="O135" s="469"/>
      <c r="P135" s="469"/>
      <c r="Q135" s="469"/>
      <c r="R135" s="469"/>
      <c r="S135" s="469"/>
    </row>
    <row r="136" spans="1:19" hidden="1" outlineLevel="1">
      <c r="A136" s="190"/>
      <c r="B136" s="175" t="s">
        <v>100</v>
      </c>
      <c r="C136" s="191"/>
      <c r="D136" s="412"/>
      <c r="E136" s="231"/>
      <c r="G136" s="231"/>
      <c r="H136" s="231"/>
      <c r="J136" s="104">
        <f t="shared" si="17"/>
        <v>0</v>
      </c>
      <c r="K136" s="313">
        <f t="shared" si="14"/>
        <v>0</v>
      </c>
      <c r="L136" s="160">
        <f t="shared" si="15"/>
        <v>0</v>
      </c>
      <c r="N136" s="469"/>
      <c r="O136" s="469"/>
      <c r="P136" s="469"/>
      <c r="Q136" s="469"/>
      <c r="R136" s="469"/>
      <c r="S136" s="469"/>
    </row>
    <row r="137" spans="1:19" hidden="1" outlineLevel="1">
      <c r="A137" s="190"/>
      <c r="B137" s="175"/>
      <c r="C137" s="191"/>
      <c r="D137" s="412"/>
      <c r="E137" s="310" t="str">
        <f xml:space="preserve"> Input!E$37</f>
        <v>Indexation growth rate % - price</v>
      </c>
      <c r="G137" s="310" t="str">
        <f xml:space="preserve"> Input!G$37</f>
        <v>% p.a.</v>
      </c>
      <c r="H137" s="390">
        <f xml:space="preserve"> Input!F$37</f>
        <v>0</v>
      </c>
      <c r="J137" s="104">
        <f t="shared" si="17"/>
        <v>0</v>
      </c>
      <c r="K137" s="166">
        <f t="shared" si="14"/>
        <v>0</v>
      </c>
      <c r="L137" s="160">
        <f t="shared" si="15"/>
        <v>0</v>
      </c>
      <c r="N137" s="471">
        <v>0</v>
      </c>
      <c r="O137" s="471">
        <v>0</v>
      </c>
      <c r="P137" s="471">
        <v>0</v>
      </c>
      <c r="Q137" s="471">
        <v>0</v>
      </c>
      <c r="R137" s="471">
        <v>0</v>
      </c>
      <c r="S137" s="471">
        <v>0</v>
      </c>
    </row>
    <row r="138" spans="1:19" hidden="1" outlineLevel="1">
      <c r="A138" s="190"/>
      <c r="B138" s="175"/>
      <c r="C138" s="191"/>
      <c r="D138" s="412"/>
      <c r="E138" s="310" t="str">
        <f xml:space="preserve"> Input!E$38</f>
        <v>Indexation growth rate % - opcost</v>
      </c>
      <c r="G138" s="310" t="str">
        <f xml:space="preserve"> Input!G$38</f>
        <v>% p.a.</v>
      </c>
      <c r="H138" s="390">
        <f xml:space="preserve"> Input!F$38</f>
        <v>0</v>
      </c>
      <c r="J138" s="104">
        <f t="shared" si="17"/>
        <v>0</v>
      </c>
      <c r="K138" s="166">
        <f t="shared" si="14"/>
        <v>0</v>
      </c>
      <c r="L138" s="160">
        <f t="shared" si="15"/>
        <v>0</v>
      </c>
      <c r="N138" s="471">
        <v>0</v>
      </c>
      <c r="O138" s="471">
        <v>0</v>
      </c>
      <c r="P138" s="471">
        <v>0</v>
      </c>
      <c r="Q138" s="471">
        <v>0</v>
      </c>
      <c r="R138" s="471">
        <v>0</v>
      </c>
      <c r="S138" s="471">
        <v>0</v>
      </c>
    </row>
    <row r="139" spans="1:19" hidden="1" outlineLevel="1">
      <c r="A139" s="190"/>
      <c r="B139" s="175"/>
      <c r="C139" s="191"/>
      <c r="D139" s="412"/>
      <c r="E139" s="310" t="str">
        <f xml:space="preserve"> Input!E$39</f>
        <v>Indexation growth rate % - capex</v>
      </c>
      <c r="G139" s="310" t="str">
        <f xml:space="preserve"> Input!G$39</f>
        <v>% p.a.</v>
      </c>
      <c r="H139" s="390">
        <f xml:space="preserve"> Input!F$39</f>
        <v>0</v>
      </c>
      <c r="J139" s="104">
        <f t="shared" si="17"/>
        <v>0</v>
      </c>
      <c r="K139" s="166">
        <f t="shared" si="14"/>
        <v>0</v>
      </c>
      <c r="L139" s="160">
        <f t="shared" si="15"/>
        <v>0</v>
      </c>
      <c r="N139" s="471">
        <v>0</v>
      </c>
      <c r="O139" s="471">
        <v>0</v>
      </c>
      <c r="P139" s="471">
        <v>0</v>
      </c>
      <c r="Q139" s="471">
        <v>0</v>
      </c>
      <c r="R139" s="471">
        <v>0</v>
      </c>
      <c r="S139" s="471">
        <v>0</v>
      </c>
    </row>
    <row r="140" spans="1:19" hidden="1" outlineLevel="1">
      <c r="A140" s="190"/>
      <c r="B140" s="175"/>
      <c r="C140" s="191"/>
      <c r="D140" s="412"/>
      <c r="E140" s="231"/>
      <c r="G140" s="231"/>
      <c r="H140" s="231"/>
      <c r="J140" s="104">
        <f t="shared" si="17"/>
        <v>0</v>
      </c>
      <c r="K140" s="313">
        <f t="shared" si="14"/>
        <v>0</v>
      </c>
      <c r="L140" s="160">
        <f t="shared" si="15"/>
        <v>0</v>
      </c>
      <c r="N140" s="469"/>
      <c r="O140" s="469"/>
      <c r="P140" s="469"/>
      <c r="Q140" s="469"/>
      <c r="R140" s="469"/>
      <c r="S140" s="469"/>
    </row>
    <row r="141" spans="1:19" hidden="1" outlineLevel="1">
      <c r="A141" s="190"/>
      <c r="B141" s="175"/>
      <c r="C141" s="191"/>
      <c r="D141" s="412"/>
      <c r="E141" s="231"/>
      <c r="G141" s="231"/>
      <c r="H141" s="231"/>
      <c r="J141" s="104">
        <f t="shared" si="17"/>
        <v>0</v>
      </c>
      <c r="K141" s="313">
        <f t="shared" si="14"/>
        <v>0</v>
      </c>
      <c r="L141" s="160">
        <f t="shared" si="15"/>
        <v>0</v>
      </c>
      <c r="N141" s="469"/>
      <c r="O141" s="469"/>
      <c r="P141" s="469"/>
      <c r="Q141" s="469"/>
      <c r="R141" s="469"/>
      <c r="S141" s="469"/>
    </row>
    <row r="142" spans="1:19" hidden="1" outlineLevel="1">
      <c r="A142" s="190" t="s">
        <v>67</v>
      </c>
      <c r="B142" s="175"/>
      <c r="C142" s="191"/>
      <c r="D142" s="412"/>
      <c r="E142" s="231"/>
      <c r="G142" s="231"/>
      <c r="H142" s="231"/>
      <c r="J142" s="104">
        <f t="shared" si="17"/>
        <v>0</v>
      </c>
      <c r="K142" s="313">
        <f t="shared" si="14"/>
        <v>0</v>
      </c>
      <c r="L142" s="160">
        <f t="shared" si="15"/>
        <v>0</v>
      </c>
      <c r="N142" s="469"/>
      <c r="O142" s="469"/>
      <c r="P142" s="469"/>
      <c r="Q142" s="469"/>
      <c r="R142" s="469"/>
      <c r="S142" s="469"/>
    </row>
    <row r="143" spans="1:19" hidden="1" outlineLevel="1">
      <c r="A143" s="190"/>
      <c r="B143" s="175"/>
      <c r="C143" s="191"/>
      <c r="D143" s="412"/>
      <c r="E143" s="231"/>
      <c r="G143" s="231"/>
      <c r="H143" s="231"/>
      <c r="J143" s="104">
        <f t="shared" si="17"/>
        <v>0</v>
      </c>
      <c r="K143" s="313">
        <f t="shared" si="14"/>
        <v>0</v>
      </c>
      <c r="L143" s="160">
        <f t="shared" si="15"/>
        <v>0</v>
      </c>
      <c r="N143" s="469"/>
      <c r="O143" s="469"/>
      <c r="P143" s="469"/>
      <c r="Q143" s="469"/>
      <c r="R143" s="469"/>
      <c r="S143" s="469"/>
    </row>
    <row r="144" spans="1:19" hidden="1" outlineLevel="1">
      <c r="A144" s="190"/>
      <c r="B144" s="175" t="s">
        <v>495</v>
      </c>
      <c r="C144" s="191"/>
      <c r="D144" s="412"/>
      <c r="E144" s="231"/>
      <c r="G144" s="231"/>
      <c r="H144" s="231"/>
      <c r="J144" s="104">
        <f t="shared" ref="J144" si="18" xml:space="preserve"> IF(ABS(K144) &gt; 0.001, 1, 0)</f>
        <v>0</v>
      </c>
      <c r="K144" s="313">
        <f t="shared" si="14"/>
        <v>0</v>
      </c>
      <c r="L144" s="160">
        <f t="shared" si="15"/>
        <v>0</v>
      </c>
      <c r="N144" s="469"/>
      <c r="O144" s="469"/>
      <c r="P144" s="469"/>
      <c r="Q144" s="469"/>
      <c r="R144" s="469"/>
      <c r="S144" s="469"/>
    </row>
    <row r="145" spans="1:19" hidden="1" outlineLevel="1">
      <c r="A145" s="190"/>
      <c r="B145" s="175"/>
      <c r="C145" s="191"/>
      <c r="D145" s="412"/>
      <c r="E145" s="344" t="str">
        <f xml:space="preserve"> Input!E$49</f>
        <v>Hydrogen facility availability</v>
      </c>
      <c r="G145" s="344" t="str">
        <f xml:space="preserve"> Input!G$49</f>
        <v>%</v>
      </c>
      <c r="H145" s="344">
        <f xml:space="preserve"> Input!F$49</f>
        <v>1</v>
      </c>
      <c r="J145" s="104">
        <f t="shared" ref="J145" si="19" xml:space="preserve"> IF(ABS(K145) &gt; 0.001, 1, 0)</f>
        <v>0</v>
      </c>
      <c r="K145" s="313">
        <f t="shared" si="14"/>
        <v>0</v>
      </c>
      <c r="L145" s="160">
        <f t="shared" si="15"/>
        <v>0</v>
      </c>
      <c r="N145" s="586">
        <v>1</v>
      </c>
      <c r="O145" s="586">
        <v>1</v>
      </c>
      <c r="P145" s="586">
        <v>1</v>
      </c>
      <c r="Q145" s="586">
        <v>1</v>
      </c>
      <c r="R145" s="586">
        <v>1</v>
      </c>
      <c r="S145" s="586">
        <v>1</v>
      </c>
    </row>
    <row r="146" spans="1:19" hidden="1" outlineLevel="1">
      <c r="A146" s="190"/>
      <c r="B146" s="175"/>
      <c r="C146" s="191"/>
      <c r="D146" s="412"/>
      <c r="E146" s="310"/>
      <c r="G146" s="310"/>
      <c r="H146" s="310"/>
      <c r="J146" s="104">
        <f t="shared" ref="J146" si="20" xml:space="preserve"> IF(ABS(K146) &gt; 0.001, 1, 0)</f>
        <v>0</v>
      </c>
      <c r="K146" s="313">
        <f t="shared" ref="K146:K178" si="21" xml:space="preserve"> H146 - INDEX(M146:T146, $J$5)</f>
        <v>0</v>
      </c>
      <c r="L146" s="160">
        <f t="shared" ref="L146:L178" si="22" xml:space="preserve"> IF(ABS(K146) &gt; 0.001, IF(INDEX(M146:T146, $J$5) = 0, 0, H146 / INDEX(M146:T146, $J$5) - 1), 0)</f>
        <v>0</v>
      </c>
      <c r="N146" s="468"/>
      <c r="O146" s="468"/>
      <c r="P146" s="468"/>
      <c r="Q146" s="468"/>
      <c r="R146" s="468"/>
      <c r="S146" s="468"/>
    </row>
    <row r="147" spans="1:19" hidden="1" outlineLevel="1">
      <c r="A147" s="190"/>
      <c r="B147" s="175" t="s">
        <v>496</v>
      </c>
      <c r="C147" s="191"/>
      <c r="D147" s="412"/>
      <c r="E147" s="231"/>
      <c r="G147" s="231"/>
      <c r="H147" s="231"/>
      <c r="J147" s="104">
        <f t="shared" si="17"/>
        <v>0</v>
      </c>
      <c r="K147" s="313">
        <f t="shared" si="21"/>
        <v>0</v>
      </c>
      <c r="L147" s="160">
        <f t="shared" si="22"/>
        <v>0</v>
      </c>
      <c r="N147" s="469"/>
      <c r="O147" s="469"/>
      <c r="P147" s="469"/>
      <c r="Q147" s="469"/>
      <c r="R147" s="469"/>
      <c r="S147" s="469"/>
    </row>
    <row r="148" spans="1:19" hidden="1" outlineLevel="1">
      <c r="A148" s="190"/>
      <c r="B148" s="175"/>
      <c r="C148" s="191"/>
      <c r="D148" s="412"/>
      <c r="E148" s="310" t="str">
        <f xml:space="preserve"> Input!E$52</f>
        <v>Hydrogen sales price</v>
      </c>
      <c r="G148" s="310" t="str">
        <f xml:space="preserve"> Input!G$52</f>
        <v>pence per kWh</v>
      </c>
      <c r="H148" s="456">
        <f xml:space="preserve"> Input!F$52</f>
        <v>10</v>
      </c>
      <c r="J148" s="104">
        <f xml:space="preserve"> IF(ABS(K148) &gt; 0.001, 1, 0)</f>
        <v>0</v>
      </c>
      <c r="K148" s="313">
        <f t="shared" si="21"/>
        <v>0</v>
      </c>
      <c r="L148" s="160">
        <f t="shared" si="22"/>
        <v>0</v>
      </c>
      <c r="N148" s="586">
        <v>10</v>
      </c>
      <c r="O148" s="586">
        <v>10</v>
      </c>
      <c r="P148" s="586">
        <v>10</v>
      </c>
      <c r="Q148" s="586">
        <v>10</v>
      </c>
      <c r="R148" s="586">
        <v>10</v>
      </c>
      <c r="S148" s="586">
        <v>10</v>
      </c>
    </row>
    <row r="149" spans="1:19" hidden="1" outlineLevel="1">
      <c r="A149" s="190"/>
      <c r="B149" s="175"/>
      <c r="C149" s="191"/>
      <c r="D149" s="412"/>
      <c r="E149" s="310"/>
      <c r="G149" s="310"/>
      <c r="H149" s="310"/>
      <c r="J149" s="104">
        <f t="shared" si="17"/>
        <v>0</v>
      </c>
      <c r="K149" s="313">
        <f t="shared" si="21"/>
        <v>0</v>
      </c>
      <c r="L149" s="160">
        <f t="shared" si="22"/>
        <v>0</v>
      </c>
      <c r="N149" s="468"/>
      <c r="O149" s="468"/>
      <c r="P149" s="468"/>
      <c r="Q149" s="468"/>
      <c r="R149" s="468"/>
      <c r="S149" s="468"/>
    </row>
    <row r="150" spans="1:19" hidden="1" outlineLevel="1">
      <c r="A150" s="190"/>
      <c r="B150" s="175"/>
      <c r="C150" s="191"/>
      <c r="D150" s="412"/>
      <c r="E150" s="231"/>
      <c r="G150" s="231"/>
      <c r="H150" s="231"/>
      <c r="J150" s="104">
        <f t="shared" si="17"/>
        <v>0</v>
      </c>
      <c r="K150" s="313">
        <f t="shared" si="21"/>
        <v>0</v>
      </c>
      <c r="L150" s="160">
        <f t="shared" si="22"/>
        <v>0</v>
      </c>
      <c r="N150" s="469"/>
      <c r="O150" s="469"/>
      <c r="P150" s="469"/>
      <c r="Q150" s="469"/>
      <c r="R150" s="469"/>
      <c r="S150" s="469"/>
    </row>
    <row r="151" spans="1:19" hidden="1" outlineLevel="1">
      <c r="A151" s="190" t="s">
        <v>68</v>
      </c>
      <c r="B151" s="175"/>
      <c r="C151" s="191"/>
      <c r="D151" s="412"/>
      <c r="E151" s="231"/>
      <c r="G151" s="231"/>
      <c r="H151" s="231"/>
      <c r="J151" s="104">
        <f t="shared" si="17"/>
        <v>0</v>
      </c>
      <c r="K151" s="313">
        <f t="shared" si="21"/>
        <v>0</v>
      </c>
      <c r="L151" s="160">
        <f t="shared" si="22"/>
        <v>0</v>
      </c>
      <c r="N151" s="469"/>
      <c r="O151" s="469"/>
      <c r="P151" s="469"/>
      <c r="Q151" s="469"/>
      <c r="R151" s="469"/>
      <c r="S151" s="469"/>
    </row>
    <row r="152" spans="1:19" hidden="1" outlineLevel="1">
      <c r="A152" s="190"/>
      <c r="B152" s="175"/>
      <c r="C152" s="191"/>
      <c r="D152" s="412"/>
      <c r="E152" s="231"/>
      <c r="G152" s="231"/>
      <c r="H152" s="231"/>
      <c r="J152" s="104">
        <f t="shared" si="17"/>
        <v>0</v>
      </c>
      <c r="K152" s="313">
        <f t="shared" si="21"/>
        <v>0</v>
      </c>
      <c r="L152" s="160">
        <f t="shared" si="22"/>
        <v>0</v>
      </c>
      <c r="N152" s="469"/>
      <c r="O152" s="469"/>
      <c r="P152" s="469"/>
      <c r="Q152" s="469"/>
      <c r="R152" s="469"/>
      <c r="S152" s="469"/>
    </row>
    <row r="153" spans="1:19" hidden="1" outlineLevel="1">
      <c r="A153" s="190"/>
      <c r="B153" s="175" t="s">
        <v>448</v>
      </c>
      <c r="C153" s="191"/>
      <c r="D153" s="412"/>
      <c r="E153" s="231"/>
      <c r="G153" s="231"/>
      <c r="H153" s="231"/>
      <c r="J153" s="104">
        <f t="shared" si="17"/>
        <v>0</v>
      </c>
      <c r="K153" s="313">
        <f t="shared" si="21"/>
        <v>0</v>
      </c>
      <c r="L153" s="160">
        <f t="shared" si="22"/>
        <v>0</v>
      </c>
      <c r="N153" s="469"/>
      <c r="O153" s="469"/>
      <c r="P153" s="469"/>
      <c r="Q153" s="469"/>
      <c r="R153" s="469"/>
      <c r="S153" s="469"/>
    </row>
    <row r="154" spans="1:19" hidden="1" outlineLevel="1">
      <c r="A154" s="190"/>
      <c r="B154" s="175"/>
      <c r="C154" s="191"/>
      <c r="D154" s="412"/>
      <c r="E154" s="344" t="str">
        <f xml:space="preserve"> Input!E$109</f>
        <v>Annual fixed operating cost</v>
      </c>
      <c r="G154" s="344" t="str">
        <f xml:space="preserve"> Input!G$109</f>
        <v>£ MM p.a. real</v>
      </c>
      <c r="H154" s="228">
        <f xml:space="preserve"> Input!F$109</f>
        <v>18.641249999999999</v>
      </c>
      <c r="J154" s="104">
        <f t="shared" ref="J154" si="23" xml:space="preserve"> IF(ABS(K154) &gt; 0.001, 1, 0)</f>
        <v>0</v>
      </c>
      <c r="K154" s="313">
        <f t="shared" si="21"/>
        <v>0</v>
      </c>
      <c r="L154" s="160">
        <f t="shared" si="22"/>
        <v>0</v>
      </c>
      <c r="N154" s="575">
        <v>18.641249999999999</v>
      </c>
      <c r="O154" s="575">
        <v>40.049999999999997</v>
      </c>
      <c r="P154" s="575">
        <v>131.30362113509278</v>
      </c>
      <c r="Q154" s="575">
        <v>57.080869386666663</v>
      </c>
      <c r="R154" s="575">
        <v>105.65160513509279</v>
      </c>
      <c r="S154" s="575">
        <v>48.601989413762027</v>
      </c>
    </row>
    <row r="155" spans="1:19" hidden="1" outlineLevel="1">
      <c r="A155" s="190"/>
      <c r="B155" s="175"/>
      <c r="C155" s="191"/>
      <c r="D155" s="412"/>
      <c r="E155" s="231"/>
      <c r="G155" s="231"/>
      <c r="H155" s="231"/>
      <c r="J155" s="104">
        <f t="shared" ref="J155:J196" si="24" xml:space="preserve"> IF(ABS(K155) &gt; 0.001, 1, 0)</f>
        <v>0</v>
      </c>
      <c r="K155" s="313">
        <f t="shared" si="21"/>
        <v>0</v>
      </c>
      <c r="L155" s="160">
        <f t="shared" si="22"/>
        <v>0</v>
      </c>
      <c r="N155" s="469"/>
      <c r="O155" s="469"/>
      <c r="P155" s="469"/>
      <c r="Q155" s="469"/>
      <c r="R155" s="469"/>
      <c r="S155" s="469"/>
    </row>
    <row r="156" spans="1:19" hidden="1" outlineLevel="1">
      <c r="A156" s="190"/>
      <c r="B156" s="175" t="s">
        <v>497</v>
      </c>
      <c r="C156" s="191"/>
      <c r="D156" s="412"/>
      <c r="E156" s="231"/>
      <c r="G156" s="231"/>
      <c r="H156" s="231"/>
      <c r="J156" s="104">
        <f t="shared" ref="J156:J161" si="25" xml:space="preserve"> IF(ABS(K156) &gt; 0.001, 1, 0)</f>
        <v>0</v>
      </c>
      <c r="K156" s="313">
        <f t="shared" si="21"/>
        <v>0</v>
      </c>
      <c r="L156" s="160">
        <f t="shared" si="22"/>
        <v>0</v>
      </c>
      <c r="N156" s="469"/>
      <c r="O156" s="469"/>
      <c r="P156" s="469"/>
      <c r="Q156" s="469"/>
      <c r="R156" s="469"/>
      <c r="S156" s="469"/>
    </row>
    <row r="157" spans="1:19" hidden="1" outlineLevel="1">
      <c r="A157" s="190"/>
      <c r="B157" s="175"/>
      <c r="C157" s="191"/>
      <c r="D157" s="412"/>
      <c r="E157" s="310" t="str">
        <f xml:space="preserve"> Input!E$61</f>
        <v>Blue hydrogen power consumption (for a 350 MWth plant)</v>
      </c>
      <c r="G157" s="310" t="str">
        <f xml:space="preserve"> Input!G$61</f>
        <v>MW</v>
      </c>
      <c r="H157" s="310">
        <f xml:space="preserve"> Input!F$61</f>
        <v>50</v>
      </c>
      <c r="J157" s="104">
        <f t="shared" ref="J157:J158" si="26" xml:space="preserve"> IF(ABS(K157) &gt; 0.001, 1, 0)</f>
        <v>0</v>
      </c>
      <c r="K157" s="313">
        <f t="shared" ref="K157:K158" si="27" xml:space="preserve"> H157 - INDEX(M157:T157, $J$5)</f>
        <v>0</v>
      </c>
      <c r="L157" s="160">
        <f t="shared" ref="L157:L158" si="28" xml:space="preserve"> IF(ABS(K157) &gt; 0.001, IF(INDEX(M157:T157, $J$5) = 0, 0, H157 / INDEX(M157:T157, $J$5) - 1), 0)</f>
        <v>0</v>
      </c>
      <c r="N157" s="526">
        <v>50</v>
      </c>
      <c r="O157" s="526">
        <v>50</v>
      </c>
      <c r="P157" s="526">
        <v>50</v>
      </c>
      <c r="Q157" s="526">
        <v>50</v>
      </c>
      <c r="R157" s="526">
        <v>50</v>
      </c>
      <c r="S157" s="526">
        <v>50</v>
      </c>
    </row>
    <row r="158" spans="1:19" hidden="1" outlineLevel="1">
      <c r="A158" s="190"/>
      <c r="B158" s="175"/>
      <c r="C158" s="191"/>
      <c r="D158" s="412"/>
      <c r="E158" s="310" t="str">
        <f xml:space="preserve"> Input!E$62</f>
        <v>Green hydrogen power consumption (for a 2,100 MWel plant)</v>
      </c>
      <c r="G158" s="310" t="str">
        <f xml:space="preserve"> Input!G$62</f>
        <v>MW</v>
      </c>
      <c r="H158" s="310">
        <f xml:space="preserve"> Input!F$62</f>
        <v>2190</v>
      </c>
      <c r="J158" s="104">
        <f t="shared" si="26"/>
        <v>0</v>
      </c>
      <c r="K158" s="313">
        <f t="shared" si="27"/>
        <v>0</v>
      </c>
      <c r="L158" s="160">
        <f t="shared" si="28"/>
        <v>0</v>
      </c>
      <c r="N158" s="526">
        <v>2190</v>
      </c>
      <c r="O158" s="526">
        <v>2190</v>
      </c>
      <c r="P158" s="526">
        <v>2190</v>
      </c>
      <c r="Q158" s="526">
        <v>2190</v>
      </c>
      <c r="R158" s="526">
        <v>2190</v>
      </c>
      <c r="S158" s="526">
        <v>2190</v>
      </c>
    </row>
    <row r="159" spans="1:19" hidden="1" outlineLevel="1">
      <c r="A159" s="190"/>
      <c r="B159" s="175"/>
      <c r="C159" s="191"/>
      <c r="D159" s="412"/>
      <c r="E159" s="310" t="str">
        <f xml:space="preserve"> Input!E$69</f>
        <v>Power price (industrial retail)</v>
      </c>
      <c r="G159" s="310" t="str">
        <f xml:space="preserve"> Input!G$69</f>
        <v>pence per kWh</v>
      </c>
      <c r="H159" s="351">
        <f xml:space="preserve"> Input!F$69</f>
        <v>9.245500924078879</v>
      </c>
      <c r="J159" s="104">
        <f t="shared" ref="J159" si="29" xml:space="preserve"> IF(ABS(K159) &gt; 0.001, 1, 0)</f>
        <v>0</v>
      </c>
      <c r="K159" s="313">
        <f t="shared" si="21"/>
        <v>0</v>
      </c>
      <c r="L159" s="160">
        <f t="shared" si="22"/>
        <v>0</v>
      </c>
      <c r="N159" s="469">
        <v>9.245500924078879</v>
      </c>
      <c r="O159" s="469">
        <v>9.245500924078879</v>
      </c>
      <c r="P159" s="469">
        <v>9.245500924078879</v>
      </c>
      <c r="Q159" s="469">
        <v>9.245500924078879</v>
      </c>
      <c r="R159" s="469">
        <v>9.245500924078879</v>
      </c>
      <c r="S159" s="469">
        <v>9.245500924078879</v>
      </c>
    </row>
    <row r="160" spans="1:19" hidden="1" outlineLevel="1">
      <c r="A160" s="190"/>
      <c r="B160" s="175"/>
      <c r="C160" s="191"/>
      <c r="D160" s="412"/>
      <c r="E160" s="310"/>
      <c r="G160" s="310"/>
      <c r="H160" s="310"/>
      <c r="J160" s="104">
        <f t="shared" si="25"/>
        <v>0</v>
      </c>
      <c r="K160" s="313">
        <f t="shared" si="21"/>
        <v>0</v>
      </c>
      <c r="L160" s="160">
        <f t="shared" si="22"/>
        <v>0</v>
      </c>
      <c r="N160" s="469"/>
      <c r="O160" s="469"/>
      <c r="P160" s="469"/>
      <c r="Q160" s="469"/>
      <c r="R160" s="469"/>
      <c r="S160" s="469"/>
    </row>
    <row r="161" spans="1:19" hidden="1" outlineLevel="1">
      <c r="A161" s="190"/>
      <c r="B161" s="175"/>
      <c r="C161" s="191"/>
      <c r="D161" s="412"/>
      <c r="E161" s="231"/>
      <c r="G161" s="231"/>
      <c r="H161" s="231"/>
      <c r="J161" s="104">
        <f t="shared" si="25"/>
        <v>0</v>
      </c>
      <c r="K161" s="313">
        <f t="shared" si="21"/>
        <v>0</v>
      </c>
      <c r="L161" s="160">
        <f t="shared" si="22"/>
        <v>0</v>
      </c>
      <c r="N161" s="469"/>
      <c r="O161" s="469"/>
      <c r="P161" s="469"/>
      <c r="Q161" s="469"/>
      <c r="R161" s="469"/>
      <c r="S161" s="469"/>
    </row>
    <row r="162" spans="1:19" hidden="1" outlineLevel="1">
      <c r="A162" s="190" t="s">
        <v>169</v>
      </c>
      <c r="B162" s="175"/>
      <c r="C162" s="191"/>
      <c r="D162" s="412"/>
      <c r="E162" s="231"/>
      <c r="G162" s="231"/>
      <c r="H162" s="231"/>
      <c r="J162" s="104">
        <f t="shared" si="24"/>
        <v>0</v>
      </c>
      <c r="K162" s="313">
        <f t="shared" si="21"/>
        <v>0</v>
      </c>
      <c r="L162" s="160">
        <f t="shared" si="22"/>
        <v>0</v>
      </c>
      <c r="N162" s="469"/>
      <c r="O162" s="469"/>
      <c r="P162" s="469"/>
      <c r="Q162" s="469"/>
      <c r="R162" s="469"/>
      <c r="S162" s="469"/>
    </row>
    <row r="163" spans="1:19" hidden="1" outlineLevel="1">
      <c r="A163" s="190"/>
      <c r="B163" s="175"/>
      <c r="C163" s="191"/>
      <c r="D163" s="412"/>
      <c r="E163" s="231"/>
      <c r="G163" s="231"/>
      <c r="H163" s="231"/>
      <c r="J163" s="104">
        <f xml:space="preserve"> IF(ABS(K163) &gt; 0.001, 1, 0)</f>
        <v>0</v>
      </c>
      <c r="K163" s="313">
        <f t="shared" si="21"/>
        <v>0</v>
      </c>
      <c r="L163" s="160">
        <f t="shared" si="22"/>
        <v>0</v>
      </c>
      <c r="N163" s="469"/>
      <c r="O163" s="469"/>
      <c r="P163" s="469"/>
      <c r="Q163" s="469"/>
      <c r="R163" s="469"/>
      <c r="S163" s="469"/>
    </row>
    <row r="164" spans="1:19" hidden="1" outlineLevel="1">
      <c r="A164" s="190"/>
      <c r="B164" s="175" t="s">
        <v>415</v>
      </c>
      <c r="C164" s="191"/>
      <c r="D164" s="412"/>
      <c r="E164" s="231"/>
      <c r="G164" s="231"/>
      <c r="H164" s="231"/>
      <c r="J164" s="104">
        <f t="shared" si="24"/>
        <v>0</v>
      </c>
      <c r="K164" s="313">
        <f t="shared" si="21"/>
        <v>0</v>
      </c>
      <c r="L164" s="160">
        <f t="shared" si="22"/>
        <v>0</v>
      </c>
      <c r="N164" s="469"/>
      <c r="O164" s="469"/>
      <c r="P164" s="469"/>
      <c r="Q164" s="469"/>
      <c r="R164" s="469"/>
      <c r="S164" s="469"/>
    </row>
    <row r="165" spans="1:19" hidden="1" outlineLevel="1">
      <c r="A165" s="190"/>
      <c r="B165" s="175"/>
      <c r="C165" s="191"/>
      <c r="D165" s="412"/>
      <c r="E165" s="310" t="str">
        <f xml:space="preserve"> Input!E$115</f>
        <v>Accounts receivable days</v>
      </c>
      <c r="G165" s="310" t="str">
        <f xml:space="preserve"> Input!G$115</f>
        <v>days</v>
      </c>
      <c r="H165" s="310">
        <f xml:space="preserve"> Input!F$115</f>
        <v>0</v>
      </c>
      <c r="J165" s="104">
        <f t="shared" si="24"/>
        <v>0</v>
      </c>
      <c r="K165" s="313">
        <f t="shared" si="21"/>
        <v>0</v>
      </c>
      <c r="L165" s="160">
        <f t="shared" si="22"/>
        <v>0</v>
      </c>
      <c r="N165" s="468">
        <v>0</v>
      </c>
      <c r="O165" s="468">
        <v>0</v>
      </c>
      <c r="P165" s="468">
        <v>0</v>
      </c>
      <c r="Q165" s="468">
        <v>0</v>
      </c>
      <c r="R165" s="468">
        <v>0</v>
      </c>
      <c r="S165" s="468">
        <v>0</v>
      </c>
    </row>
    <row r="166" spans="1:19" hidden="1" outlineLevel="1">
      <c r="A166" s="190"/>
      <c r="B166" s="175"/>
      <c r="C166" s="191"/>
      <c r="D166" s="412"/>
      <c r="E166" s="231"/>
      <c r="G166" s="231"/>
      <c r="H166" s="231"/>
      <c r="J166" s="104">
        <f xml:space="preserve"> IF(ABS(K166) &gt; 0.001, 1, 0)</f>
        <v>0</v>
      </c>
      <c r="K166" s="313">
        <f t="shared" si="21"/>
        <v>0</v>
      </c>
      <c r="L166" s="160">
        <f t="shared" si="22"/>
        <v>0</v>
      </c>
      <c r="N166" s="469"/>
      <c r="O166" s="469"/>
      <c r="P166" s="469"/>
      <c r="Q166" s="469"/>
      <c r="R166" s="469"/>
      <c r="S166" s="469"/>
    </row>
    <row r="167" spans="1:19" hidden="1" outlineLevel="1">
      <c r="A167" s="190"/>
      <c r="B167" s="175" t="s">
        <v>416</v>
      </c>
      <c r="C167" s="191"/>
      <c r="D167" s="412"/>
      <c r="E167" s="231"/>
      <c r="G167" s="231"/>
      <c r="H167" s="231"/>
      <c r="J167" s="104">
        <f xml:space="preserve"> IF(ABS(K167) &gt; 0.001, 1, 0)</f>
        <v>0</v>
      </c>
      <c r="K167" s="313">
        <f t="shared" si="21"/>
        <v>0</v>
      </c>
      <c r="L167" s="160">
        <f t="shared" si="22"/>
        <v>0</v>
      </c>
      <c r="N167" s="469"/>
      <c r="O167" s="469"/>
      <c r="P167" s="469"/>
      <c r="Q167" s="469"/>
      <c r="R167" s="469"/>
      <c r="S167" s="469"/>
    </row>
    <row r="168" spans="1:19" hidden="1" outlineLevel="1">
      <c r="A168" s="190"/>
      <c r="B168" s="175"/>
      <c r="C168" s="191"/>
      <c r="D168" s="412"/>
      <c r="E168" s="310" t="str">
        <f xml:space="preserve"> Input!E$118</f>
        <v>Accounts payable days</v>
      </c>
      <c r="G168" s="310" t="str">
        <f xml:space="preserve"> Input!G$118</f>
        <v>days</v>
      </c>
      <c r="H168" s="310">
        <f xml:space="preserve"> Input!F$118</f>
        <v>0</v>
      </c>
      <c r="J168" s="104">
        <f t="shared" si="24"/>
        <v>0</v>
      </c>
      <c r="K168" s="313">
        <f t="shared" si="21"/>
        <v>0</v>
      </c>
      <c r="L168" s="160">
        <f t="shared" si="22"/>
        <v>0</v>
      </c>
      <c r="N168" s="468">
        <v>0</v>
      </c>
      <c r="O168" s="468">
        <v>0</v>
      </c>
      <c r="P168" s="468">
        <v>0</v>
      </c>
      <c r="Q168" s="468">
        <v>0</v>
      </c>
      <c r="R168" s="468">
        <v>0</v>
      </c>
      <c r="S168" s="468">
        <v>0</v>
      </c>
    </row>
    <row r="169" spans="1:19" hidden="1" outlineLevel="1">
      <c r="A169" s="190"/>
      <c r="B169" s="175"/>
      <c r="C169" s="191"/>
      <c r="D169" s="412"/>
      <c r="E169" s="231"/>
      <c r="G169" s="231"/>
      <c r="H169" s="231"/>
      <c r="J169" s="104">
        <f t="shared" si="24"/>
        <v>0</v>
      </c>
      <c r="K169" s="313">
        <f t="shared" si="21"/>
        <v>0</v>
      </c>
      <c r="L169" s="160">
        <f t="shared" si="22"/>
        <v>0</v>
      </c>
      <c r="N169" s="469"/>
      <c r="O169" s="469"/>
      <c r="P169" s="469"/>
      <c r="Q169" s="469"/>
      <c r="R169" s="469"/>
      <c r="S169" s="469"/>
    </row>
    <row r="170" spans="1:19" hidden="1" outlineLevel="1">
      <c r="A170" s="190"/>
      <c r="B170" s="175"/>
      <c r="C170" s="191"/>
      <c r="D170" s="412"/>
      <c r="E170" s="231"/>
      <c r="G170" s="231"/>
      <c r="H170" s="231"/>
      <c r="J170" s="104">
        <f t="shared" si="24"/>
        <v>0</v>
      </c>
      <c r="K170" s="313">
        <f t="shared" si="21"/>
        <v>0</v>
      </c>
      <c r="L170" s="160">
        <f t="shared" si="22"/>
        <v>0</v>
      </c>
      <c r="N170" s="469"/>
      <c r="O170" s="469"/>
      <c r="P170" s="469"/>
      <c r="Q170" s="469"/>
      <c r="R170" s="469"/>
      <c r="S170" s="469"/>
    </row>
    <row r="171" spans="1:19" hidden="1" outlineLevel="1">
      <c r="A171" s="190" t="s">
        <v>147</v>
      </c>
      <c r="B171" s="175"/>
      <c r="C171" s="191"/>
      <c r="D171" s="412"/>
      <c r="E171" s="231"/>
      <c r="G171" s="231"/>
      <c r="H171" s="231"/>
      <c r="J171" s="104">
        <f t="shared" si="24"/>
        <v>0</v>
      </c>
      <c r="K171" s="313">
        <f t="shared" si="21"/>
        <v>0</v>
      </c>
      <c r="L171" s="160">
        <f t="shared" si="22"/>
        <v>0</v>
      </c>
      <c r="N171" s="469"/>
      <c r="O171" s="469"/>
      <c r="P171" s="469"/>
      <c r="Q171" s="469"/>
      <c r="R171" s="469"/>
      <c r="S171" s="469"/>
    </row>
    <row r="172" spans="1:19" hidden="1" outlineLevel="1">
      <c r="A172" s="190"/>
      <c r="B172" s="175"/>
      <c r="C172" s="191"/>
      <c r="D172" s="412"/>
      <c r="E172" s="231"/>
      <c r="G172" s="231"/>
      <c r="H172" s="231"/>
      <c r="J172" s="104">
        <f t="shared" si="24"/>
        <v>0</v>
      </c>
      <c r="K172" s="313">
        <f t="shared" si="21"/>
        <v>0</v>
      </c>
      <c r="L172" s="160">
        <f t="shared" si="22"/>
        <v>0</v>
      </c>
      <c r="N172" s="469"/>
      <c r="O172" s="469"/>
      <c r="P172" s="469"/>
      <c r="Q172" s="469"/>
      <c r="R172" s="469"/>
      <c r="S172" s="469"/>
    </row>
    <row r="173" spans="1:19" hidden="1" outlineLevel="1">
      <c r="A173" s="190"/>
      <c r="B173" s="175" t="s">
        <v>451</v>
      </c>
      <c r="C173" s="191"/>
      <c r="D173" s="412"/>
      <c r="E173" s="231"/>
      <c r="G173" s="231"/>
      <c r="H173" s="231"/>
      <c r="J173" s="104">
        <f t="shared" si="24"/>
        <v>0</v>
      </c>
      <c r="K173" s="313">
        <f t="shared" si="21"/>
        <v>0</v>
      </c>
      <c r="L173" s="160">
        <f t="shared" si="22"/>
        <v>0</v>
      </c>
      <c r="N173" s="469"/>
      <c r="O173" s="469"/>
      <c r="P173" s="469"/>
      <c r="Q173" s="469"/>
      <c r="R173" s="469"/>
      <c r="S173" s="469"/>
    </row>
    <row r="174" spans="1:19" hidden="1" outlineLevel="1">
      <c r="A174" s="190"/>
      <c r="B174" s="175"/>
      <c r="C174" s="191"/>
      <c r="D174" s="412"/>
      <c r="E174" s="310" t="str">
        <f xml:space="preserve"> Input!E$135</f>
        <v>Construction capital cost</v>
      </c>
      <c r="G174" s="310" t="str">
        <f xml:space="preserve"> Input!G$135</f>
        <v>£ MM real</v>
      </c>
      <c r="H174" s="310">
        <f xml:space="preserve"> Input!F$135</f>
        <v>521.27083333333326</v>
      </c>
      <c r="J174" s="104">
        <f t="shared" ref="J174" si="30" xml:space="preserve"> IF(ABS(K174) &gt; 0.001, 1, 0)</f>
        <v>0</v>
      </c>
      <c r="K174" s="313">
        <f t="shared" si="21"/>
        <v>0</v>
      </c>
      <c r="L174" s="160">
        <f t="shared" si="22"/>
        <v>0</v>
      </c>
      <c r="N174" s="468">
        <v>521.27083333333326</v>
      </c>
      <c r="O174" s="468">
        <v>1289.6875</v>
      </c>
      <c r="P174" s="468">
        <v>4834.6343573776921</v>
      </c>
      <c r="Q174" s="468">
        <v>2509.8976359999997</v>
      </c>
      <c r="R174" s="468">
        <v>3552.033557377692</v>
      </c>
      <c r="S174" s="468">
        <v>1327.7570499999999</v>
      </c>
    </row>
    <row r="175" spans="1:19" hidden="1" outlineLevel="1">
      <c r="A175" s="190"/>
      <c r="B175" s="175"/>
      <c r="C175" s="191"/>
      <c r="D175" s="412"/>
      <c r="E175" s="466"/>
      <c r="G175" s="466"/>
      <c r="H175" s="466"/>
      <c r="J175" s="104">
        <f t="shared" ref="J175" si="31" xml:space="preserve"> IF(ABS(K175) &gt; 0.001, 1, 0)</f>
        <v>0</v>
      </c>
      <c r="K175" s="313">
        <f t="shared" si="21"/>
        <v>0</v>
      </c>
      <c r="L175" s="160">
        <f t="shared" si="22"/>
        <v>0</v>
      </c>
      <c r="N175" s="473"/>
      <c r="O175" s="473"/>
      <c r="P175" s="473"/>
      <c r="Q175" s="473"/>
      <c r="R175" s="473"/>
      <c r="S175" s="473"/>
    </row>
    <row r="176" spans="1:19" hidden="1" outlineLevel="1">
      <c r="A176" s="190"/>
      <c r="B176" s="175"/>
      <c r="C176" s="191" t="s">
        <v>491</v>
      </c>
      <c r="D176" s="412"/>
      <c r="E176" s="231"/>
      <c r="G176" s="231"/>
      <c r="H176" s="231"/>
      <c r="J176" s="104">
        <f t="shared" si="24"/>
        <v>0</v>
      </c>
      <c r="K176" s="313">
        <f t="shared" si="21"/>
        <v>0</v>
      </c>
      <c r="L176" s="160">
        <f t="shared" si="22"/>
        <v>0</v>
      </c>
      <c r="N176" s="469"/>
      <c r="O176" s="469"/>
      <c r="P176" s="469"/>
      <c r="Q176" s="469"/>
      <c r="R176" s="469"/>
      <c r="S176" s="469"/>
    </row>
    <row r="177" spans="1:19" hidden="1" outlineLevel="1">
      <c r="A177" s="190"/>
      <c r="B177" s="175"/>
      <c r="C177" s="191"/>
      <c r="D177" s="412"/>
      <c r="E177" s="310" t="str">
        <f xml:space="preserve"> Input!E$138</f>
        <v>t range (lower = flatter)</v>
      </c>
      <c r="G177" s="310" t="str">
        <f xml:space="preserve"> Input!G$138</f>
        <v>factor</v>
      </c>
      <c r="H177" s="254">
        <f xml:space="preserve"> Input!F$138</f>
        <v>2.2000000000000002</v>
      </c>
      <c r="J177" s="104">
        <f t="shared" ref="J177:J182" si="32" xml:space="preserve"> IF(ABS(K177) &gt; 0.001, 1, 0)</f>
        <v>0</v>
      </c>
      <c r="K177" s="313">
        <f t="shared" si="21"/>
        <v>0</v>
      </c>
      <c r="L177" s="160">
        <f t="shared" si="22"/>
        <v>0</v>
      </c>
      <c r="N177" s="584">
        <v>2.2000000000000002</v>
      </c>
      <c r="O177" s="584">
        <v>2.2000000000000002</v>
      </c>
      <c r="P177" s="584">
        <v>2.2000000000000002</v>
      </c>
      <c r="Q177" s="584">
        <v>2.2000000000000002</v>
      </c>
      <c r="R177" s="584">
        <v>2.2000000000000002</v>
      </c>
      <c r="S177" s="584">
        <v>2.2000000000000002</v>
      </c>
    </row>
    <row r="178" spans="1:19" hidden="1" outlineLevel="1">
      <c r="A178" s="190"/>
      <c r="B178" s="175"/>
      <c r="C178" s="191"/>
      <c r="D178" s="412"/>
      <c r="E178" s="310" t="str">
        <f xml:space="preserve"> Input!E$139</f>
        <v>t offset (0 = symmetrical)</v>
      </c>
      <c r="G178" s="310" t="str">
        <f xml:space="preserve"> Input!G$139</f>
        <v>factor</v>
      </c>
      <c r="H178" s="254">
        <f xml:space="preserve"> Input!F$139</f>
        <v>0</v>
      </c>
      <c r="J178" s="104">
        <f t="shared" si="32"/>
        <v>0</v>
      </c>
      <c r="K178" s="313">
        <f t="shared" si="21"/>
        <v>0</v>
      </c>
      <c r="L178" s="160">
        <f t="shared" si="22"/>
        <v>0</v>
      </c>
      <c r="N178" s="584">
        <v>0</v>
      </c>
      <c r="O178" s="584">
        <v>0</v>
      </c>
      <c r="P178" s="584">
        <v>0</v>
      </c>
      <c r="Q178" s="584">
        <v>0</v>
      </c>
      <c r="R178" s="584">
        <v>0</v>
      </c>
      <c r="S178" s="584">
        <v>0</v>
      </c>
    </row>
    <row r="179" spans="1:19" hidden="1" outlineLevel="1">
      <c r="A179" s="190"/>
      <c r="B179" s="175"/>
      <c r="C179" s="191"/>
      <c r="D179" s="412"/>
      <c r="E179" s="310" t="str">
        <f xml:space="preserve"> Input!E$140</f>
        <v>t offset (0 = right, 1 = left)</v>
      </c>
      <c r="G179" s="310" t="str">
        <f xml:space="preserve"> Input!G$140</f>
        <v>switch</v>
      </c>
      <c r="H179" s="310">
        <f xml:space="preserve"> Input!F$140</f>
        <v>1</v>
      </c>
      <c r="J179" s="104">
        <f t="shared" si="32"/>
        <v>0</v>
      </c>
      <c r="K179" s="313">
        <f t="shared" ref="K179:K210" si="33" xml:space="preserve"> H179 - INDEX(M179:T179, $J$5)</f>
        <v>0</v>
      </c>
      <c r="L179" s="160">
        <f t="shared" ref="L179:L210" si="34" xml:space="preserve"> IF(ABS(K179) &gt; 0.001, IF(INDEX(M179:T179, $J$5) = 0, 0, H179 / INDEX(M179:T179, $J$5) - 1), 0)</f>
        <v>0</v>
      </c>
      <c r="N179" s="526">
        <v>1</v>
      </c>
      <c r="O179" s="526">
        <v>1</v>
      </c>
      <c r="P179" s="526">
        <v>1</v>
      </c>
      <c r="Q179" s="526">
        <v>1</v>
      </c>
      <c r="R179" s="526">
        <v>1</v>
      </c>
      <c r="S179" s="526">
        <v>1</v>
      </c>
    </row>
    <row r="180" spans="1:19" hidden="1" outlineLevel="1">
      <c r="A180" s="190"/>
      <c r="B180" s="175"/>
      <c r="C180" s="191"/>
      <c r="D180" s="412"/>
      <c r="E180" s="416" t="str">
        <f xml:space="preserve"> Input!E$141</f>
        <v>Divisor</v>
      </c>
      <c r="G180" s="416" t="str">
        <f xml:space="preserve"> Input!G$141</f>
        <v>factor</v>
      </c>
      <c r="H180" s="416">
        <f xml:space="preserve"> Input!F$141</f>
        <v>2</v>
      </c>
      <c r="J180" s="104">
        <f t="shared" si="32"/>
        <v>0</v>
      </c>
      <c r="K180" s="313">
        <f t="shared" si="33"/>
        <v>0</v>
      </c>
      <c r="L180" s="160">
        <f t="shared" si="34"/>
        <v>0</v>
      </c>
      <c r="N180" s="584">
        <v>2</v>
      </c>
      <c r="O180" s="584">
        <v>2</v>
      </c>
      <c r="P180" s="584">
        <v>2</v>
      </c>
      <c r="Q180" s="584">
        <v>2</v>
      </c>
      <c r="R180" s="584">
        <v>2</v>
      </c>
      <c r="S180" s="584">
        <v>2</v>
      </c>
    </row>
    <row r="181" spans="1:19" hidden="1" outlineLevel="1">
      <c r="A181" s="190"/>
      <c r="B181" s="175"/>
      <c r="C181" s="191"/>
      <c r="D181" s="412"/>
      <c r="E181" s="231"/>
      <c r="G181" s="231"/>
      <c r="H181" s="231"/>
      <c r="J181" s="104">
        <f t="shared" ref="J181" si="35" xml:space="preserve"> IF(ABS(K181) &gt; 0.001, 1, 0)</f>
        <v>0</v>
      </c>
      <c r="K181" s="313">
        <f t="shared" si="33"/>
        <v>0</v>
      </c>
      <c r="L181" s="160">
        <f t="shared" si="34"/>
        <v>0</v>
      </c>
      <c r="N181" s="469"/>
      <c r="O181" s="469"/>
      <c r="P181" s="469"/>
      <c r="Q181" s="469"/>
      <c r="R181" s="469"/>
      <c r="S181" s="469"/>
    </row>
    <row r="182" spans="1:19" hidden="1" outlineLevel="1">
      <c r="A182" s="190"/>
      <c r="B182" s="175"/>
      <c r="C182" s="191"/>
      <c r="D182" s="412"/>
      <c r="E182" s="231"/>
      <c r="G182" s="231"/>
      <c r="H182" s="231"/>
      <c r="J182" s="104">
        <f t="shared" si="32"/>
        <v>0</v>
      </c>
      <c r="K182" s="313">
        <f t="shared" si="33"/>
        <v>0</v>
      </c>
      <c r="L182" s="160">
        <f t="shared" si="34"/>
        <v>0</v>
      </c>
      <c r="N182" s="469"/>
      <c r="O182" s="469"/>
      <c r="P182" s="469"/>
      <c r="Q182" s="469"/>
      <c r="R182" s="469"/>
      <c r="S182" s="469"/>
    </row>
    <row r="183" spans="1:19" hidden="1" outlineLevel="1">
      <c r="A183" s="190" t="s">
        <v>47</v>
      </c>
      <c r="B183" s="175"/>
      <c r="C183" s="191"/>
      <c r="D183" s="412"/>
      <c r="E183" s="231"/>
      <c r="G183" s="231"/>
      <c r="H183" s="231"/>
      <c r="J183" s="104">
        <f t="shared" si="24"/>
        <v>0</v>
      </c>
      <c r="K183" s="313">
        <f t="shared" si="33"/>
        <v>0</v>
      </c>
      <c r="L183" s="160">
        <f t="shared" si="34"/>
        <v>0</v>
      </c>
      <c r="N183" s="469"/>
      <c r="O183" s="469"/>
      <c r="P183" s="469"/>
      <c r="Q183" s="469"/>
      <c r="R183" s="469"/>
      <c r="S183" s="469"/>
    </row>
    <row r="184" spans="1:19" hidden="1" outlineLevel="1">
      <c r="A184" s="190"/>
      <c r="B184" s="175"/>
      <c r="C184" s="191"/>
      <c r="D184" s="412"/>
      <c r="E184" s="231"/>
      <c r="G184" s="231"/>
      <c r="H184" s="231"/>
      <c r="J184" s="104">
        <f t="shared" si="24"/>
        <v>0</v>
      </c>
      <c r="K184" s="313">
        <f t="shared" si="33"/>
        <v>0</v>
      </c>
      <c r="L184" s="160">
        <f t="shared" si="34"/>
        <v>0</v>
      </c>
      <c r="N184" s="469"/>
      <c r="O184" s="469"/>
      <c r="P184" s="469"/>
      <c r="Q184" s="469"/>
      <c r="R184" s="469"/>
      <c r="S184" s="469"/>
    </row>
    <row r="185" spans="1:19" hidden="1" outlineLevel="1">
      <c r="A185" s="190"/>
      <c r="B185" s="175" t="s">
        <v>212</v>
      </c>
      <c r="C185" s="191"/>
      <c r="D185" s="412"/>
      <c r="E185" s="231"/>
      <c r="G185" s="231"/>
      <c r="H185" s="231"/>
      <c r="J185" s="104">
        <f t="shared" si="24"/>
        <v>0</v>
      </c>
      <c r="K185" s="313">
        <f t="shared" si="33"/>
        <v>0</v>
      </c>
      <c r="L185" s="160">
        <f t="shared" si="34"/>
        <v>0</v>
      </c>
      <c r="N185" s="469"/>
      <c r="O185" s="469"/>
      <c r="P185" s="469"/>
      <c r="Q185" s="469"/>
      <c r="R185" s="469"/>
      <c r="S185" s="469"/>
    </row>
    <row r="186" spans="1:19" hidden="1" outlineLevel="1">
      <c r="A186" s="190"/>
      <c r="B186" s="175"/>
      <c r="C186" s="191"/>
      <c r="D186" s="412"/>
      <c r="E186" s="390" t="str">
        <f xml:space="preserve"> Input!E$151</f>
        <v>Equity share of required funding</v>
      </c>
      <c r="G186" s="390" t="str">
        <f xml:space="preserve"> Input!G$151</f>
        <v>% equity</v>
      </c>
      <c r="H186" s="390">
        <f xml:space="preserve"> Input!F$151</f>
        <v>0.45</v>
      </c>
      <c r="J186" s="104">
        <f t="shared" si="24"/>
        <v>0</v>
      </c>
      <c r="K186" s="313">
        <f t="shared" si="33"/>
        <v>0</v>
      </c>
      <c r="L186" s="160">
        <f t="shared" si="34"/>
        <v>0</v>
      </c>
      <c r="N186" s="471">
        <v>0.45</v>
      </c>
      <c r="O186" s="471">
        <v>0.45</v>
      </c>
      <c r="P186" s="471">
        <v>0.45</v>
      </c>
      <c r="Q186" s="471">
        <v>0.45</v>
      </c>
      <c r="R186" s="471">
        <v>0.45</v>
      </c>
      <c r="S186" s="471">
        <v>0.45</v>
      </c>
    </row>
    <row r="187" spans="1:19" hidden="1" outlineLevel="1">
      <c r="A187" s="190"/>
      <c r="B187" s="175"/>
      <c r="C187" s="191"/>
      <c r="D187" s="412"/>
      <c r="E187" s="390" t="str">
        <f xml:space="preserve"> Input!E$152</f>
        <v>Debt share of required funding</v>
      </c>
      <c r="G187" s="390" t="str">
        <f xml:space="preserve"> Input!G$152</f>
        <v>% debt</v>
      </c>
      <c r="H187" s="390">
        <f xml:space="preserve"> Input!F$152</f>
        <v>0.55000000000000004</v>
      </c>
      <c r="J187" s="104">
        <f t="shared" si="24"/>
        <v>0</v>
      </c>
      <c r="K187" s="313">
        <f t="shared" si="33"/>
        <v>0</v>
      </c>
      <c r="L187" s="160">
        <f t="shared" si="34"/>
        <v>0</v>
      </c>
      <c r="N187" s="471">
        <v>0.55000000000000004</v>
      </c>
      <c r="O187" s="471">
        <v>0.55000000000000004</v>
      </c>
      <c r="P187" s="471">
        <v>0.55000000000000004</v>
      </c>
      <c r="Q187" s="471">
        <v>0.55000000000000004</v>
      </c>
      <c r="R187" s="471">
        <v>0.55000000000000004</v>
      </c>
      <c r="S187" s="471">
        <v>0.55000000000000004</v>
      </c>
    </row>
    <row r="188" spans="1:19" hidden="1" outlineLevel="1">
      <c r="A188" s="190"/>
      <c r="B188" s="175"/>
      <c r="C188" s="191"/>
      <c r="D188" s="412"/>
      <c r="E188" s="231"/>
      <c r="G188" s="231"/>
      <c r="H188" s="231"/>
      <c r="J188" s="104">
        <f t="shared" si="24"/>
        <v>0</v>
      </c>
      <c r="K188" s="313">
        <f t="shared" si="33"/>
        <v>0</v>
      </c>
      <c r="L188" s="160">
        <f t="shared" si="34"/>
        <v>0</v>
      </c>
      <c r="N188" s="469"/>
      <c r="O188" s="469"/>
      <c r="P188" s="469"/>
      <c r="Q188" s="469"/>
      <c r="R188" s="469"/>
      <c r="S188" s="469"/>
    </row>
    <row r="189" spans="1:19" hidden="1" outlineLevel="1">
      <c r="A189" s="190"/>
      <c r="B189" s="175" t="s">
        <v>445</v>
      </c>
      <c r="C189" s="191"/>
      <c r="D189" s="412"/>
      <c r="E189" s="231"/>
      <c r="G189" s="231"/>
      <c r="H189" s="231"/>
      <c r="J189" s="104">
        <f t="shared" si="24"/>
        <v>0</v>
      </c>
      <c r="K189" s="313">
        <f t="shared" si="33"/>
        <v>0</v>
      </c>
      <c r="L189" s="160">
        <f t="shared" si="34"/>
        <v>0</v>
      </c>
      <c r="N189" s="469"/>
      <c r="O189" s="469"/>
      <c r="P189" s="469"/>
      <c r="Q189" s="469"/>
      <c r="R189" s="469"/>
      <c r="S189" s="469"/>
    </row>
    <row r="190" spans="1:19" hidden="1" outlineLevel="1">
      <c r="A190" s="190"/>
      <c r="B190" s="175"/>
      <c r="C190" s="191"/>
      <c r="D190" s="412"/>
      <c r="E190" s="390" t="str">
        <f xml:space="preserve"> Input!E$155</f>
        <v>Senior debt interest</v>
      </c>
      <c r="G190" s="390" t="str">
        <f xml:space="preserve"> Input!G$155</f>
        <v>p.a.</v>
      </c>
      <c r="H190" s="390">
        <f xml:space="preserve"> Input!F$155</f>
        <v>5.0999999999999997E-2</v>
      </c>
      <c r="J190" s="104">
        <f t="shared" si="24"/>
        <v>0</v>
      </c>
      <c r="K190" s="313">
        <f t="shared" si="33"/>
        <v>0</v>
      </c>
      <c r="L190" s="160">
        <f t="shared" si="34"/>
        <v>0</v>
      </c>
      <c r="N190" s="471">
        <v>5.0999999999999997E-2</v>
      </c>
      <c r="O190" s="471">
        <v>5.0999999999999997E-2</v>
      </c>
      <c r="P190" s="471">
        <v>5.0999999999999997E-2</v>
      </c>
      <c r="Q190" s="471">
        <v>5.0999999999999997E-2</v>
      </c>
      <c r="R190" s="471">
        <v>5.0999999999999997E-2</v>
      </c>
      <c r="S190" s="471">
        <v>5.0999999999999997E-2</v>
      </c>
    </row>
    <row r="191" spans="1:19" hidden="1" outlineLevel="1">
      <c r="A191" s="190"/>
      <c r="B191" s="175"/>
      <c r="C191" s="191"/>
      <c r="D191" s="412"/>
      <c r="E191" s="310" t="str">
        <f xml:space="preserve"> Input!E$158</f>
        <v>Senior debt term</v>
      </c>
      <c r="G191" s="310" t="str">
        <f xml:space="preserve"> Input!G$158</f>
        <v>years</v>
      </c>
      <c r="H191" s="310">
        <f xml:space="preserve"> Input!F$158</f>
        <v>7</v>
      </c>
      <c r="J191" s="104">
        <f t="shared" si="24"/>
        <v>0</v>
      </c>
      <c r="K191" s="313">
        <f t="shared" si="33"/>
        <v>0</v>
      </c>
      <c r="L191" s="160">
        <f t="shared" si="34"/>
        <v>0</v>
      </c>
      <c r="N191" s="468">
        <v>7</v>
      </c>
      <c r="O191" s="468">
        <v>7</v>
      </c>
      <c r="P191" s="468">
        <v>7</v>
      </c>
      <c r="Q191" s="468">
        <v>7</v>
      </c>
      <c r="R191" s="468">
        <v>7</v>
      </c>
      <c r="S191" s="468">
        <v>7</v>
      </c>
    </row>
    <row r="192" spans="1:19" hidden="1" outlineLevel="1">
      <c r="A192" s="190"/>
      <c r="B192" s="175"/>
      <c r="C192" s="191"/>
      <c r="D192" s="412"/>
      <c r="E192" s="231"/>
      <c r="G192" s="231"/>
      <c r="H192" s="231"/>
      <c r="J192" s="104">
        <f t="shared" si="24"/>
        <v>0</v>
      </c>
      <c r="K192" s="313">
        <f t="shared" si="33"/>
        <v>0</v>
      </c>
      <c r="L192" s="160">
        <f t="shared" si="34"/>
        <v>0</v>
      </c>
      <c r="N192" s="469"/>
      <c r="O192" s="469"/>
      <c r="P192" s="469"/>
      <c r="Q192" s="469"/>
      <c r="R192" s="469"/>
      <c r="S192" s="469"/>
    </row>
    <row r="193" spans="1:19" hidden="1" outlineLevel="1">
      <c r="A193" s="190"/>
      <c r="B193" s="175"/>
      <c r="C193" s="191"/>
      <c r="D193" s="412"/>
      <c r="E193" s="231" t="str">
        <f xml:space="preserve"> Input!E$159</f>
        <v>Standard days in a year</v>
      </c>
      <c r="G193" s="231" t="str">
        <f xml:space="preserve"> Input!G$159</f>
        <v>std days</v>
      </c>
      <c r="H193" s="310">
        <f xml:space="preserve"> Input!F$159</f>
        <v>365</v>
      </c>
      <c r="J193" s="104">
        <f t="shared" si="24"/>
        <v>0</v>
      </c>
      <c r="K193" s="313">
        <f t="shared" si="33"/>
        <v>0</v>
      </c>
      <c r="L193" s="160">
        <f t="shared" si="34"/>
        <v>0</v>
      </c>
      <c r="N193" s="468">
        <v>365</v>
      </c>
      <c r="O193" s="468">
        <v>365</v>
      </c>
      <c r="P193" s="468">
        <v>365</v>
      </c>
      <c r="Q193" s="468">
        <v>365</v>
      </c>
      <c r="R193" s="468">
        <v>365</v>
      </c>
      <c r="S193" s="468">
        <v>365</v>
      </c>
    </row>
    <row r="194" spans="1:19" hidden="1" outlineLevel="1">
      <c r="A194" s="190"/>
      <c r="B194" s="175"/>
      <c r="C194" s="191"/>
      <c r="D194" s="412"/>
      <c r="E194" s="231"/>
      <c r="G194" s="231"/>
      <c r="H194" s="231"/>
      <c r="J194" s="104">
        <f t="shared" si="24"/>
        <v>0</v>
      </c>
      <c r="K194" s="313">
        <f t="shared" si="33"/>
        <v>0</v>
      </c>
      <c r="L194" s="160">
        <f t="shared" si="34"/>
        <v>0</v>
      </c>
      <c r="N194" s="469"/>
      <c r="O194" s="469"/>
      <c r="P194" s="469"/>
      <c r="Q194" s="469"/>
      <c r="R194" s="469"/>
      <c r="S194" s="469"/>
    </row>
    <row r="195" spans="1:19" hidden="1" outlineLevel="1">
      <c r="A195" s="190"/>
      <c r="B195" s="175"/>
      <c r="C195" s="191"/>
      <c r="D195" s="412"/>
      <c r="E195" s="231"/>
      <c r="G195" s="231"/>
      <c r="H195" s="231"/>
      <c r="J195" s="104">
        <f t="shared" si="24"/>
        <v>0</v>
      </c>
      <c r="K195" s="313">
        <f t="shared" si="33"/>
        <v>0</v>
      </c>
      <c r="L195" s="160">
        <f t="shared" si="34"/>
        <v>0</v>
      </c>
      <c r="N195" s="469"/>
      <c r="O195" s="469"/>
      <c r="P195" s="469"/>
      <c r="Q195" s="469"/>
      <c r="R195" s="469"/>
      <c r="S195" s="469"/>
    </row>
    <row r="196" spans="1:19" hidden="1" outlineLevel="1">
      <c r="A196" s="190" t="s">
        <v>69</v>
      </c>
      <c r="B196" s="175"/>
      <c r="C196" s="191"/>
      <c r="D196" s="412"/>
      <c r="E196" s="231"/>
      <c r="G196" s="231"/>
      <c r="H196" s="231"/>
      <c r="J196" s="104">
        <f t="shared" si="24"/>
        <v>0</v>
      </c>
      <c r="K196" s="313">
        <f t="shared" si="33"/>
        <v>0</v>
      </c>
      <c r="L196" s="160">
        <f t="shared" si="34"/>
        <v>0</v>
      </c>
      <c r="N196" s="469"/>
      <c r="O196" s="469"/>
      <c r="P196" s="469"/>
      <c r="Q196" s="469"/>
      <c r="R196" s="469"/>
      <c r="S196" s="469"/>
    </row>
    <row r="197" spans="1:19" hidden="1" outlineLevel="1">
      <c r="A197" s="190"/>
      <c r="B197" s="175"/>
      <c r="C197" s="191"/>
      <c r="D197" s="412"/>
      <c r="E197" s="231"/>
      <c r="G197" s="231"/>
      <c r="H197" s="231"/>
      <c r="J197" s="104">
        <f t="shared" ref="J197:J216" si="36" xml:space="preserve"> IF(ABS(K197) &gt; 0.001, 1, 0)</f>
        <v>0</v>
      </c>
      <c r="K197" s="313">
        <f t="shared" si="33"/>
        <v>0</v>
      </c>
      <c r="L197" s="160">
        <f t="shared" si="34"/>
        <v>0</v>
      </c>
      <c r="N197" s="469"/>
      <c r="O197" s="469"/>
      <c r="P197" s="469"/>
      <c r="Q197" s="469"/>
      <c r="R197" s="469"/>
      <c r="S197" s="469"/>
    </row>
    <row r="198" spans="1:19" hidden="1" outlineLevel="1">
      <c r="A198" s="190"/>
      <c r="B198" s="175" t="s">
        <v>287</v>
      </c>
      <c r="C198" s="191"/>
      <c r="D198" s="412"/>
      <c r="E198" s="231"/>
      <c r="G198" s="231"/>
      <c r="H198" s="231"/>
      <c r="J198" s="104">
        <f xml:space="preserve"> IF(ABS(K198) &gt; 0.001, 1, 0)</f>
        <v>0</v>
      </c>
      <c r="K198" s="313">
        <f t="shared" si="33"/>
        <v>0</v>
      </c>
      <c r="L198" s="160">
        <f t="shared" si="34"/>
        <v>0</v>
      </c>
      <c r="N198" s="469"/>
      <c r="O198" s="469"/>
      <c r="P198" s="469"/>
      <c r="Q198" s="469"/>
      <c r="R198" s="469"/>
      <c r="S198" s="469"/>
    </row>
    <row r="199" spans="1:19" hidden="1" outlineLevel="1">
      <c r="A199" s="190"/>
      <c r="B199" s="175"/>
      <c r="C199" s="191"/>
      <c r="D199" s="412"/>
      <c r="E199" s="390" t="str">
        <f xml:space="preserve"> Input!E$165</f>
        <v>Withholding tax on dividends</v>
      </c>
      <c r="G199" s="390" t="str">
        <f xml:space="preserve"> Input!G$165</f>
        <v>%</v>
      </c>
      <c r="H199" s="390">
        <f xml:space="preserve"> Input!F$165</f>
        <v>0</v>
      </c>
      <c r="J199" s="104">
        <f xml:space="preserve"> IF(ABS(K199) &gt; 0.001, 1, 0)</f>
        <v>0</v>
      </c>
      <c r="K199" s="313">
        <f t="shared" si="33"/>
        <v>0</v>
      </c>
      <c r="L199" s="160">
        <f t="shared" si="34"/>
        <v>0</v>
      </c>
      <c r="N199" s="471">
        <v>0</v>
      </c>
      <c r="O199" s="471">
        <v>0</v>
      </c>
      <c r="P199" s="471">
        <v>0</v>
      </c>
      <c r="Q199" s="471">
        <v>0</v>
      </c>
      <c r="R199" s="471">
        <v>0</v>
      </c>
      <c r="S199" s="471">
        <v>0</v>
      </c>
    </row>
    <row r="200" spans="1:19" hidden="1" outlineLevel="1">
      <c r="A200" s="190"/>
      <c r="B200" s="175"/>
      <c r="C200" s="191"/>
      <c r="D200" s="412"/>
      <c r="E200" s="231"/>
      <c r="G200" s="231"/>
      <c r="H200" s="231"/>
      <c r="J200" s="104">
        <f xml:space="preserve"> IF(ABS(K200) &gt; 0.001, 1, 0)</f>
        <v>0</v>
      </c>
      <c r="K200" s="313">
        <f t="shared" si="33"/>
        <v>0</v>
      </c>
      <c r="L200" s="160">
        <f t="shared" si="34"/>
        <v>0</v>
      </c>
      <c r="N200" s="469"/>
      <c r="O200" s="469"/>
      <c r="P200" s="469"/>
      <c r="Q200" s="469"/>
      <c r="R200" s="469"/>
      <c r="S200" s="469"/>
    </row>
    <row r="201" spans="1:19" hidden="1" outlineLevel="1">
      <c r="A201" s="190"/>
      <c r="B201" s="175" t="s">
        <v>502</v>
      </c>
      <c r="C201" s="191"/>
      <c r="D201" s="412"/>
      <c r="E201" s="231"/>
      <c r="G201" s="231"/>
      <c r="H201" s="231"/>
      <c r="J201" s="104">
        <f t="shared" ref="J201" si="37" xml:space="preserve"> IF(ABS(K201) &gt; 0.001, 1, 0)</f>
        <v>0</v>
      </c>
      <c r="K201" s="313">
        <f t="shared" si="33"/>
        <v>0</v>
      </c>
      <c r="L201" s="160">
        <f t="shared" si="34"/>
        <v>0</v>
      </c>
      <c r="N201" s="469"/>
      <c r="O201" s="469"/>
      <c r="P201" s="469"/>
      <c r="Q201" s="469"/>
      <c r="R201" s="469"/>
      <c r="S201" s="469"/>
    </row>
    <row r="202" spans="1:19" hidden="1" outlineLevel="1">
      <c r="A202" s="190"/>
      <c r="B202" s="175"/>
      <c r="C202" s="191"/>
      <c r="D202" s="412"/>
      <c r="E202" s="310" t="str">
        <f xml:space="preserve"> Input!E$168</f>
        <v>Tax depreciation</v>
      </c>
      <c r="G202" s="310" t="str">
        <f xml:space="preserve"> Input!G$168</f>
        <v>%</v>
      </c>
      <c r="H202" s="228">
        <f xml:space="preserve"> Input!F$168</f>
        <v>0.1</v>
      </c>
      <c r="J202" s="104">
        <f t="shared" ref="J202:J203" si="38" xml:space="preserve"> IF(ABS(K202) &gt; 0.001, 1, 0)</f>
        <v>0</v>
      </c>
      <c r="K202" s="313">
        <f t="shared" si="33"/>
        <v>0</v>
      </c>
      <c r="L202" s="160">
        <f t="shared" si="34"/>
        <v>0</v>
      </c>
      <c r="N202" s="471">
        <v>0.1</v>
      </c>
      <c r="O202" s="471">
        <v>0.1</v>
      </c>
      <c r="P202" s="471">
        <v>0.1</v>
      </c>
      <c r="Q202" s="471">
        <v>0.1</v>
      </c>
      <c r="R202" s="471">
        <v>0.1</v>
      </c>
      <c r="S202" s="471">
        <v>0.1</v>
      </c>
    </row>
    <row r="203" spans="1:19" hidden="1" outlineLevel="1">
      <c r="A203" s="190"/>
      <c r="B203" s="175"/>
      <c r="C203" s="191"/>
      <c r="D203" s="412"/>
      <c r="E203" s="231"/>
      <c r="G203" s="231"/>
      <c r="H203" s="231"/>
      <c r="J203" s="104">
        <f t="shared" si="38"/>
        <v>0</v>
      </c>
      <c r="K203" s="313">
        <f t="shared" si="33"/>
        <v>0</v>
      </c>
      <c r="L203" s="160">
        <f t="shared" si="34"/>
        <v>0</v>
      </c>
      <c r="N203" s="469"/>
      <c r="O203" s="469"/>
      <c r="P203" s="469"/>
      <c r="Q203" s="469"/>
      <c r="R203" s="469"/>
      <c r="S203" s="469"/>
    </row>
    <row r="204" spans="1:19" hidden="1" outlineLevel="1">
      <c r="A204" s="190"/>
      <c r="B204" s="175" t="s">
        <v>508</v>
      </c>
      <c r="C204" s="191"/>
      <c r="D204" s="412"/>
      <c r="E204" s="231"/>
      <c r="G204" s="231"/>
      <c r="H204" s="231"/>
      <c r="J204" s="104">
        <f t="shared" si="36"/>
        <v>0</v>
      </c>
      <c r="K204" s="313">
        <f t="shared" si="33"/>
        <v>0</v>
      </c>
      <c r="L204" s="160">
        <f t="shared" si="34"/>
        <v>0</v>
      </c>
      <c r="N204" s="469"/>
      <c r="O204" s="469"/>
      <c r="P204" s="469"/>
      <c r="Q204" s="469"/>
      <c r="R204" s="469"/>
      <c r="S204" s="469"/>
    </row>
    <row r="205" spans="1:19" hidden="1" outlineLevel="1">
      <c r="A205" s="190"/>
      <c r="B205" s="175"/>
      <c r="C205" s="191"/>
      <c r="D205" s="412"/>
      <c r="E205" s="390" t="str">
        <f xml:space="preserve"> Input!E$171</f>
        <v>Corporate tax rate</v>
      </c>
      <c r="G205" s="390" t="str">
        <f xml:space="preserve"> Input!G$171</f>
        <v>%</v>
      </c>
      <c r="H205" s="390">
        <f xml:space="preserve"> Input!F$171</f>
        <v>0.19</v>
      </c>
      <c r="J205" s="104">
        <f t="shared" si="36"/>
        <v>0</v>
      </c>
      <c r="K205" s="313">
        <f t="shared" si="33"/>
        <v>0</v>
      </c>
      <c r="L205" s="160">
        <f t="shared" si="34"/>
        <v>0</v>
      </c>
      <c r="N205" s="471">
        <v>0.19</v>
      </c>
      <c r="O205" s="471">
        <v>0.19</v>
      </c>
      <c r="P205" s="471">
        <v>0.19</v>
      </c>
      <c r="Q205" s="471">
        <v>0.19</v>
      </c>
      <c r="R205" s="471">
        <v>0.19</v>
      </c>
      <c r="S205" s="471">
        <v>0.19</v>
      </c>
    </row>
    <row r="206" spans="1:19" hidden="1" outlineLevel="1">
      <c r="A206" s="190"/>
      <c r="B206" s="175"/>
      <c r="C206" s="191"/>
      <c r="D206" s="412"/>
      <c r="E206" s="231"/>
      <c r="G206" s="231"/>
      <c r="H206" s="231"/>
      <c r="J206" s="104">
        <f t="shared" si="36"/>
        <v>0</v>
      </c>
      <c r="K206" s="313">
        <f t="shared" si="33"/>
        <v>0</v>
      </c>
      <c r="L206" s="160">
        <f t="shared" si="34"/>
        <v>0</v>
      </c>
      <c r="N206" s="469"/>
      <c r="O206" s="469"/>
      <c r="P206" s="469"/>
      <c r="Q206" s="469"/>
      <c r="R206" s="469"/>
      <c r="S206" s="469"/>
    </row>
    <row r="207" spans="1:19" hidden="1" outlineLevel="1">
      <c r="A207" s="190"/>
      <c r="B207" s="175" t="s">
        <v>232</v>
      </c>
      <c r="C207" s="191"/>
      <c r="D207" s="412"/>
      <c r="E207" s="231"/>
      <c r="G207" s="231"/>
      <c r="H207" s="231"/>
      <c r="J207" s="104">
        <f xml:space="preserve"> IF(ABS(K207) &gt; 0.001, 1, 0)</f>
        <v>0</v>
      </c>
      <c r="K207" s="313">
        <f t="shared" si="33"/>
        <v>0</v>
      </c>
      <c r="L207" s="160">
        <f t="shared" si="34"/>
        <v>0</v>
      </c>
      <c r="N207" s="469"/>
      <c r="O207" s="469"/>
      <c r="P207" s="469"/>
      <c r="Q207" s="469"/>
      <c r="R207" s="469"/>
      <c r="S207" s="469"/>
    </row>
    <row r="208" spans="1:19" hidden="1" outlineLevel="1">
      <c r="A208" s="190"/>
      <c r="B208" s="175"/>
      <c r="C208" s="191"/>
      <c r="D208" s="412"/>
      <c r="E208" s="310" t="str">
        <f xml:space="preserve"> Input!E$174</f>
        <v>Tax payment lag</v>
      </c>
      <c r="G208" s="310" t="str">
        <f xml:space="preserve"> Input!G$174</f>
        <v>months</v>
      </c>
      <c r="H208" s="310">
        <f xml:space="preserve"> Input!F$174</f>
        <v>0</v>
      </c>
      <c r="J208" s="104">
        <f xml:space="preserve"> IF(ABS(K208) &gt; 0.001, 1, 0)</f>
        <v>0</v>
      </c>
      <c r="K208" s="313">
        <f t="shared" si="33"/>
        <v>0</v>
      </c>
      <c r="L208" s="160">
        <f t="shared" si="34"/>
        <v>0</v>
      </c>
      <c r="N208" s="468">
        <v>0</v>
      </c>
      <c r="O208" s="468">
        <v>0</v>
      </c>
      <c r="P208" s="468">
        <v>0</v>
      </c>
      <c r="Q208" s="468">
        <v>0</v>
      </c>
      <c r="R208" s="468">
        <v>0</v>
      </c>
      <c r="S208" s="468">
        <v>0</v>
      </c>
    </row>
    <row r="209" spans="1:19" hidden="1" outlineLevel="1">
      <c r="A209" s="190"/>
      <c r="B209" s="175"/>
      <c r="C209" s="191"/>
      <c r="D209" s="412"/>
      <c r="E209" s="231"/>
      <c r="G209" s="231"/>
      <c r="H209" s="231"/>
      <c r="J209" s="104">
        <f xml:space="preserve"> IF(ABS(K209) &gt; 0.001, 1, 0)</f>
        <v>0</v>
      </c>
      <c r="K209" s="313">
        <f t="shared" si="33"/>
        <v>0</v>
      </c>
      <c r="L209" s="160">
        <f t="shared" si="34"/>
        <v>0</v>
      </c>
      <c r="N209" s="469"/>
      <c r="O209" s="469"/>
      <c r="P209" s="469"/>
      <c r="Q209" s="469"/>
      <c r="R209" s="469"/>
      <c r="S209" s="469"/>
    </row>
    <row r="210" spans="1:19" hidden="1" outlineLevel="1">
      <c r="A210" s="190"/>
      <c r="B210" s="175"/>
      <c r="C210" s="191"/>
      <c r="D210" s="412"/>
      <c r="E210" s="231"/>
      <c r="G210" s="231"/>
      <c r="H210" s="231"/>
      <c r="J210" s="104">
        <f t="shared" si="36"/>
        <v>0</v>
      </c>
      <c r="K210" s="313">
        <f t="shared" si="33"/>
        <v>0</v>
      </c>
      <c r="L210" s="160">
        <f t="shared" si="34"/>
        <v>0</v>
      </c>
      <c r="N210" s="469"/>
      <c r="O210" s="469"/>
      <c r="P210" s="469"/>
      <c r="Q210" s="469"/>
      <c r="R210" s="469"/>
      <c r="S210" s="469"/>
    </row>
    <row r="211" spans="1:19" hidden="1" outlineLevel="1">
      <c r="A211" s="190" t="s">
        <v>84</v>
      </c>
      <c r="B211" s="175"/>
      <c r="C211" s="191"/>
      <c r="D211" s="412"/>
      <c r="E211" s="231"/>
      <c r="G211" s="231"/>
      <c r="H211" s="231"/>
      <c r="J211" s="104">
        <f t="shared" si="36"/>
        <v>0</v>
      </c>
      <c r="K211" s="313">
        <f t="shared" ref="K211:K217" si="39" xml:space="preserve"> H211 - INDEX(M211:T211, $J$5)</f>
        <v>0</v>
      </c>
      <c r="L211" s="160">
        <f t="shared" ref="L211:L217" si="40" xml:space="preserve"> IF(ABS(K211) &gt; 0.001, IF(INDEX(M211:T211, $J$5) = 0, 0, H211 / INDEX(M211:T211, $J$5) - 1), 0)</f>
        <v>0</v>
      </c>
      <c r="N211" s="469"/>
      <c r="O211" s="469"/>
      <c r="P211" s="469"/>
      <c r="Q211" s="469"/>
      <c r="R211" s="469"/>
      <c r="S211" s="469"/>
    </row>
    <row r="212" spans="1:19" hidden="1" outlineLevel="1">
      <c r="A212" s="190"/>
      <c r="B212" s="175"/>
      <c r="C212" s="191"/>
      <c r="D212" s="412"/>
      <c r="E212" s="231"/>
      <c r="G212" s="231"/>
      <c r="H212" s="231"/>
      <c r="J212" s="104">
        <f t="shared" si="36"/>
        <v>0</v>
      </c>
      <c r="K212" s="313">
        <f t="shared" si="39"/>
        <v>0</v>
      </c>
      <c r="L212" s="160">
        <f t="shared" si="40"/>
        <v>0</v>
      </c>
      <c r="N212" s="469"/>
      <c r="O212" s="469"/>
      <c r="P212" s="469"/>
      <c r="Q212" s="469"/>
      <c r="R212" s="469"/>
      <c r="S212" s="469"/>
    </row>
    <row r="213" spans="1:19" hidden="1" outlineLevel="1">
      <c r="A213" s="190"/>
      <c r="B213" s="175"/>
      <c r="C213" s="191"/>
      <c r="D213" s="412"/>
      <c r="E213" s="231" t="str">
        <f xml:space="preserve"> Input!E$179</f>
        <v>PV discount date</v>
      </c>
      <c r="G213" s="231" t="str">
        <f xml:space="preserve"> Input!G$179</f>
        <v>date</v>
      </c>
      <c r="H213" s="237">
        <f xml:space="preserve"> Input!F$179</f>
        <v>44713</v>
      </c>
      <c r="J213" s="104">
        <f t="shared" si="36"/>
        <v>0</v>
      </c>
      <c r="K213" s="313">
        <f t="shared" si="39"/>
        <v>0</v>
      </c>
      <c r="L213" s="160">
        <f t="shared" si="40"/>
        <v>0</v>
      </c>
      <c r="N213" s="467">
        <v>44713</v>
      </c>
      <c r="O213" s="467">
        <v>44713</v>
      </c>
      <c r="P213" s="467">
        <v>44713</v>
      </c>
      <c r="Q213" s="467">
        <v>44713</v>
      </c>
      <c r="R213" s="467">
        <v>44713</v>
      </c>
      <c r="S213" s="467">
        <v>44713</v>
      </c>
    </row>
    <row r="214" spans="1:19" hidden="1" outlineLevel="1">
      <c r="A214" s="190"/>
      <c r="B214" s="175"/>
      <c r="C214" s="191"/>
      <c r="D214" s="412"/>
      <c r="E214" s="231" t="str">
        <f xml:space="preserve"> Input!E$180</f>
        <v>PV day count basis</v>
      </c>
      <c r="G214" s="231" t="str">
        <f xml:space="preserve"> Input!G$180</f>
        <v>days</v>
      </c>
      <c r="H214" s="344">
        <f xml:space="preserve"> Input!F$180</f>
        <v>365</v>
      </c>
      <c r="J214" s="104">
        <f t="shared" si="36"/>
        <v>0</v>
      </c>
      <c r="K214" s="313">
        <f t="shared" si="39"/>
        <v>0</v>
      </c>
      <c r="L214" s="160">
        <f t="shared" si="40"/>
        <v>0</v>
      </c>
      <c r="N214" s="472">
        <v>365</v>
      </c>
      <c r="O214" s="472">
        <v>365</v>
      </c>
      <c r="P214" s="472">
        <v>365</v>
      </c>
      <c r="Q214" s="472">
        <v>365</v>
      </c>
      <c r="R214" s="472">
        <v>365</v>
      </c>
      <c r="S214" s="472">
        <v>365</v>
      </c>
    </row>
    <row r="215" spans="1:19" hidden="1" outlineLevel="1">
      <c r="A215" s="190"/>
      <c r="B215" s="175"/>
      <c r="C215" s="191"/>
      <c r="D215" s="412"/>
      <c r="E215" s="390" t="str">
        <f xml:space="preserve"> Input!E$181</f>
        <v>Discount rate</v>
      </c>
      <c r="G215" s="390" t="str">
        <f xml:space="preserve"> Input!G$181</f>
        <v>% p.a.</v>
      </c>
      <c r="H215" s="390">
        <f xml:space="preserve"> Input!F$181</f>
        <v>0.1</v>
      </c>
      <c r="J215" s="104">
        <f t="shared" si="36"/>
        <v>0</v>
      </c>
      <c r="K215" s="313">
        <f t="shared" si="39"/>
        <v>0</v>
      </c>
      <c r="L215" s="160">
        <f t="shared" si="40"/>
        <v>0</v>
      </c>
      <c r="N215" s="471">
        <v>0.1</v>
      </c>
      <c r="O215" s="471">
        <v>0.1</v>
      </c>
      <c r="P215" s="471">
        <v>0.1</v>
      </c>
      <c r="Q215" s="471">
        <v>0.1</v>
      </c>
      <c r="R215" s="471">
        <v>0.1</v>
      </c>
      <c r="S215" s="471">
        <v>0.1</v>
      </c>
    </row>
    <row r="216" spans="1:19" hidden="1" outlineLevel="1">
      <c r="J216" s="104">
        <f t="shared" si="36"/>
        <v>0</v>
      </c>
      <c r="K216" s="313">
        <f t="shared" si="39"/>
        <v>0</v>
      </c>
      <c r="L216" s="160">
        <f t="shared" si="40"/>
        <v>0</v>
      </c>
      <c r="N216" s="167"/>
      <c r="O216" s="167"/>
      <c r="P216" s="167"/>
      <c r="Q216" s="167"/>
      <c r="R216" s="167"/>
      <c r="S216" s="167"/>
    </row>
    <row r="217" spans="1:19">
      <c r="J217" s="104">
        <f xml:space="preserve"> IF(ABS(K217) &gt; 0.001, 1, 0)</f>
        <v>0</v>
      </c>
      <c r="K217" s="19">
        <f t="shared" si="39"/>
        <v>0</v>
      </c>
      <c r="L217" s="160">
        <f t="shared" si="40"/>
        <v>0</v>
      </c>
      <c r="N217" s="167"/>
      <c r="O217" s="167"/>
      <c r="P217" s="167"/>
      <c r="Q217" s="167"/>
      <c r="R217" s="167"/>
      <c r="S217" s="167"/>
    </row>
    <row r="218" spans="1:19" s="165" customFormat="1" collapsed="1">
      <c r="A218" s="164" t="s">
        <v>61</v>
      </c>
      <c r="B218" s="478"/>
      <c r="C218" s="478"/>
      <c r="D218" s="293"/>
      <c r="L218" s="529"/>
    </row>
    <row r="219" spans="1:19" hidden="1" outlineLevel="1">
      <c r="J219" s="104">
        <f xml:space="preserve"> IF(ABS(K219) &gt; 0.001, 1, 0)</f>
        <v>0</v>
      </c>
      <c r="K219" s="19">
        <f xml:space="preserve"> H219 - INDEX(M219:T219, $J$5)</f>
        <v>0</v>
      </c>
      <c r="L219" s="160">
        <f xml:space="preserve"> IF(ABS(K219) &gt; 0.001, IF(INDEX(M219:T219, $J$5) = 0, 0, H219 / INDEX(M219:T219, $J$5) - 1), 0)</f>
        <v>0</v>
      </c>
      <c r="N219" s="167"/>
      <c r="O219" s="167"/>
      <c r="P219" s="167"/>
      <c r="Q219" s="167"/>
      <c r="R219" s="167"/>
      <c r="S219" s="167"/>
    </row>
    <row r="220" spans="1:19" hidden="1" outlineLevel="1">
      <c r="E220" s="126" t="str">
        <f xml:space="preserve"> Check!E13</f>
        <v>Modelling period check</v>
      </c>
      <c r="F220" s="126"/>
      <c r="G220" s="126" t="str">
        <f xml:space="preserve"> Check!G13</f>
        <v>check</v>
      </c>
      <c r="H220" s="102">
        <f xml:space="preserve"> Check!F13</f>
        <v>0</v>
      </c>
      <c r="J220" s="104">
        <f xml:space="preserve"> IF(ABS(K220) &gt; 0.001, 1, 0)</f>
        <v>0</v>
      </c>
      <c r="K220" s="19">
        <f xml:space="preserve"> H220 - INDEX(M220:T220, $J$5)</f>
        <v>0</v>
      </c>
      <c r="L220" s="160">
        <f xml:space="preserve"> IF(ABS(K220) &gt; 0.001, IF(INDEX(M220:T220, $J$5) = 0, 0, H220 / INDEX(M220:T220, $J$5) - 1), 0)</f>
        <v>0</v>
      </c>
      <c r="N220" s="167">
        <v>0</v>
      </c>
      <c r="O220" s="167">
        <v>0</v>
      </c>
      <c r="P220" s="167">
        <v>0</v>
      </c>
      <c r="Q220" s="167">
        <v>0</v>
      </c>
      <c r="R220" s="167">
        <v>0</v>
      </c>
      <c r="S220" s="167">
        <v>0</v>
      </c>
    </row>
    <row r="221" spans="1:19">
      <c r="J221" s="104">
        <f xml:space="preserve"> IF(ABS(K221) &gt; 0.001, 1, 0)</f>
        <v>0</v>
      </c>
      <c r="K221" s="19">
        <f xml:space="preserve"> H221 - INDEX(M221:T221, $J$5)</f>
        <v>0</v>
      </c>
      <c r="L221" s="160">
        <f xml:space="preserve"> IF(ABS(K221) &gt; 0.001, IF(INDEX(M221:T221, $J$5) = 0, 0, H221 / INDEX(M221:T221, $J$5) - 1), 0)</f>
        <v>0</v>
      </c>
      <c r="N221" s="167"/>
      <c r="O221" s="167"/>
      <c r="P221" s="167"/>
      <c r="Q221" s="167"/>
      <c r="R221" s="167"/>
      <c r="S221" s="167"/>
    </row>
    <row r="222" spans="1:19" s="165" customFormat="1">
      <c r="A222" s="164" t="s">
        <v>62</v>
      </c>
      <c r="B222" s="478"/>
      <c r="C222" s="478"/>
      <c r="D222" s="293"/>
      <c r="L222" s="529"/>
    </row>
    <row r="223" spans="1:19">
      <c r="K223" s="19"/>
      <c r="N223" s="167"/>
      <c r="O223" s="167"/>
      <c r="P223" s="167"/>
      <c r="Q223" s="167"/>
      <c r="R223" s="167"/>
      <c r="S223" s="167"/>
    </row>
    <row r="224" spans="1:19">
      <c r="E224" s="4" t="s">
        <v>63</v>
      </c>
      <c r="H224" s="103">
        <f ca="1" xml:space="preserve"> TODAY()</f>
        <v>44834</v>
      </c>
      <c r="K224" s="19"/>
      <c r="N224" s="170">
        <v>44834</v>
      </c>
      <c r="O224" s="170">
        <v>44834</v>
      </c>
      <c r="P224" s="170">
        <v>44834</v>
      </c>
      <c r="Q224" s="170">
        <v>44834</v>
      </c>
      <c r="R224" s="170">
        <v>44834</v>
      </c>
      <c r="S224" s="170">
        <v>44834</v>
      </c>
    </row>
    <row r="225" spans="1:19">
      <c r="E225" s="4" t="s">
        <v>64</v>
      </c>
      <c r="H225" s="171">
        <f ca="1" xml:space="preserve"> NOW()</f>
        <v>44834.70655127315</v>
      </c>
      <c r="K225" s="19"/>
      <c r="N225" s="172">
        <v>44834.705793055553</v>
      </c>
      <c r="O225" s="172">
        <v>44834.705925347225</v>
      </c>
      <c r="P225" s="172">
        <v>44834.706016435186</v>
      </c>
      <c r="Q225" s="172">
        <v>44834.706105902776</v>
      </c>
      <c r="R225" s="172">
        <v>44834.706201273148</v>
      </c>
      <c r="S225" s="172">
        <v>44834.706300347221</v>
      </c>
    </row>
    <row r="226" spans="1:19">
      <c r="E226" s="4" t="s">
        <v>65</v>
      </c>
      <c r="H226" s="4" t="str">
        <f ca="1" xml:space="preserve"> MID(CELL("filename",$A$1), SEARCH("[", CELL("filename",$A$1)) + 1, SEARCH("]", CELL("filename",$A$1)) - SEARCH("[", CELL("filename",$A$1)) - 1)</f>
        <v>BEH LCOH (006).xlsx</v>
      </c>
      <c r="K226" s="19"/>
      <c r="N226" s="173" t="s">
        <v>721</v>
      </c>
      <c r="O226" s="173" t="s">
        <v>721</v>
      </c>
      <c r="P226" s="173" t="s">
        <v>721</v>
      </c>
      <c r="Q226" s="173" t="s">
        <v>721</v>
      </c>
      <c r="R226" s="173" t="s">
        <v>721</v>
      </c>
      <c r="S226" s="173" t="s">
        <v>721</v>
      </c>
    </row>
    <row r="227" spans="1:19">
      <c r="A227" s="117"/>
      <c r="B227" s="117"/>
      <c r="C227" s="118"/>
      <c r="D227" s="110"/>
      <c r="E227" s="120" t="s">
        <v>57</v>
      </c>
      <c r="F227" s="120"/>
      <c r="G227" s="120"/>
      <c r="H227" s="120"/>
      <c r="I227" s="120"/>
      <c r="J227" s="120" t="s">
        <v>40</v>
      </c>
      <c r="K227" s="163"/>
      <c r="L227" s="185"/>
      <c r="N227" s="174"/>
      <c r="O227" s="174"/>
      <c r="P227" s="174"/>
      <c r="Q227" s="174"/>
      <c r="R227" s="174"/>
      <c r="S227" s="174"/>
    </row>
  </sheetData>
  <phoneticPr fontId="3" type="noConversion"/>
  <conditionalFormatting sqref="F3:F4 J2 J9:J10 J219:J221 J84:J85 J98:J101 J108:J112 J95:J96 J114:J115 J103:J106 J117:J143 J162 J204:J217 J182:J200 J159 J202 J149:J155 J168:J174 J176:J180 J87:J91">
    <cfRule type="cellIs" dxfId="115" priority="329" stopIfTrue="1" operator="notEqual">
      <formula>0</formula>
    </cfRule>
    <cfRule type="cellIs" dxfId="114" priority="330" stopIfTrue="1" operator="equal">
      <formula>""</formula>
    </cfRule>
  </conditionalFormatting>
  <conditionalFormatting sqref="F2 H220">
    <cfRule type="cellIs" dxfId="113" priority="331" stopIfTrue="1" operator="notEqual">
      <formula>0</formula>
    </cfRule>
    <cfRule type="cellIs" dxfId="112" priority="332" stopIfTrue="1" operator="equal">
      <formula>""</formula>
    </cfRule>
  </conditionalFormatting>
  <conditionalFormatting sqref="J3:M3 T3">
    <cfRule type="cellIs" dxfId="111" priority="333" stopIfTrue="1" operator="equal">
      <formula>"Pre-forecast"</formula>
    </cfRule>
    <cfRule type="cellIs" dxfId="110" priority="334" stopIfTrue="1" operator="equal">
      <formula>"Forecast"</formula>
    </cfRule>
  </conditionalFormatting>
  <conditionalFormatting sqref="N3">
    <cfRule type="cellIs" dxfId="109" priority="313" stopIfTrue="1" operator="equal">
      <formula>"Pre-forecast"</formula>
    </cfRule>
    <cfRule type="cellIs" dxfId="108" priority="314" stopIfTrue="1" operator="equal">
      <formula>"Forecast"</formula>
    </cfRule>
  </conditionalFormatting>
  <conditionalFormatting sqref="J116">
    <cfRule type="cellIs" dxfId="107" priority="303" stopIfTrue="1" operator="notEqual">
      <formula>0</formula>
    </cfRule>
    <cfRule type="cellIs" dxfId="106" priority="304" stopIfTrue="1" operator="equal">
      <formula>""</formula>
    </cfRule>
  </conditionalFormatting>
  <conditionalFormatting sqref="J164:J165">
    <cfRule type="cellIs" dxfId="105" priority="301" stopIfTrue="1" operator="notEqual">
      <formula>0</formula>
    </cfRule>
    <cfRule type="cellIs" dxfId="104" priority="302" stopIfTrue="1" operator="equal">
      <formula>""</formula>
    </cfRule>
  </conditionalFormatting>
  <conditionalFormatting sqref="J164:J165">
    <cfRule type="cellIs" dxfId="103" priority="295" stopIfTrue="1" operator="notEqual">
      <formula>0</formula>
    </cfRule>
    <cfRule type="cellIs" dxfId="102" priority="296" stopIfTrue="1" operator="equal">
      <formula>""</formula>
    </cfRule>
  </conditionalFormatting>
  <conditionalFormatting sqref="J132:J143">
    <cfRule type="cellIs" dxfId="101" priority="289" stopIfTrue="1" operator="notEqual">
      <formula>0</formula>
    </cfRule>
    <cfRule type="cellIs" dxfId="100" priority="290" stopIfTrue="1" operator="equal">
      <formula>""</formula>
    </cfRule>
  </conditionalFormatting>
  <conditionalFormatting sqref="J39:J83">
    <cfRule type="cellIs" dxfId="99" priority="287" stopIfTrue="1" operator="notEqual">
      <formula>0</formula>
    </cfRule>
    <cfRule type="cellIs" dxfId="98" priority="288" stopIfTrue="1" operator="equal">
      <formula>""</formula>
    </cfRule>
  </conditionalFormatting>
  <conditionalFormatting sqref="J25:J38">
    <cfRule type="cellIs" dxfId="97" priority="285" stopIfTrue="1" operator="notEqual">
      <formula>0</formula>
    </cfRule>
    <cfRule type="cellIs" dxfId="96" priority="286" stopIfTrue="1" operator="equal">
      <formula>""</formula>
    </cfRule>
  </conditionalFormatting>
  <conditionalFormatting sqref="J11:J24">
    <cfRule type="cellIs" dxfId="95" priority="283" stopIfTrue="1" operator="notEqual">
      <formula>0</formula>
    </cfRule>
    <cfRule type="cellIs" dxfId="94" priority="284" stopIfTrue="1" operator="equal">
      <formula>""</formula>
    </cfRule>
  </conditionalFormatting>
  <conditionalFormatting sqref="J8">
    <cfRule type="cellIs" dxfId="93" priority="281" stopIfTrue="1" operator="notEqual">
      <formula>0</formula>
    </cfRule>
    <cfRule type="cellIs" dxfId="92" priority="282" stopIfTrue="1" operator="equal">
      <formula>""</formula>
    </cfRule>
  </conditionalFormatting>
  <conditionalFormatting sqref="J97">
    <cfRule type="cellIs" dxfId="91" priority="275" stopIfTrue="1" operator="notEqual">
      <formula>0</formula>
    </cfRule>
    <cfRule type="cellIs" dxfId="90" priority="276" stopIfTrue="1" operator="equal">
      <formula>""</formula>
    </cfRule>
  </conditionalFormatting>
  <conditionalFormatting sqref="J107">
    <cfRule type="cellIs" dxfId="89" priority="273" stopIfTrue="1" operator="notEqual">
      <formula>0</formula>
    </cfRule>
    <cfRule type="cellIs" dxfId="88" priority="274" stopIfTrue="1" operator="equal">
      <formula>""</formula>
    </cfRule>
  </conditionalFormatting>
  <conditionalFormatting sqref="J93">
    <cfRule type="cellIs" dxfId="87" priority="271" stopIfTrue="1" operator="notEqual">
      <formula>0</formula>
    </cfRule>
    <cfRule type="cellIs" dxfId="86" priority="272" stopIfTrue="1" operator="equal">
      <formula>""</formula>
    </cfRule>
  </conditionalFormatting>
  <conditionalFormatting sqref="J94">
    <cfRule type="cellIs" dxfId="85" priority="269" stopIfTrue="1" operator="notEqual">
      <formula>0</formula>
    </cfRule>
    <cfRule type="cellIs" dxfId="84" priority="270" stopIfTrue="1" operator="equal">
      <formula>""</formula>
    </cfRule>
  </conditionalFormatting>
  <conditionalFormatting sqref="J92">
    <cfRule type="cellIs" dxfId="83" priority="267" stopIfTrue="1" operator="notEqual">
      <formula>0</formula>
    </cfRule>
    <cfRule type="cellIs" dxfId="82" priority="268" stopIfTrue="1" operator="equal">
      <formula>""</formula>
    </cfRule>
  </conditionalFormatting>
  <conditionalFormatting sqref="Q3:S3">
    <cfRule type="cellIs" dxfId="81" priority="265" stopIfTrue="1" operator="equal">
      <formula>"Pre-forecast"</formula>
    </cfRule>
    <cfRule type="cellIs" dxfId="80" priority="266" stopIfTrue="1" operator="equal">
      <formula>"Forecast"</formula>
    </cfRule>
  </conditionalFormatting>
  <conditionalFormatting sqref="J166">
    <cfRule type="cellIs" dxfId="79" priority="261" stopIfTrue="1" operator="notEqual">
      <formula>0</formula>
    </cfRule>
    <cfRule type="cellIs" dxfId="78" priority="262" stopIfTrue="1" operator="equal">
      <formula>""</formula>
    </cfRule>
  </conditionalFormatting>
  <conditionalFormatting sqref="J166">
    <cfRule type="cellIs" dxfId="77" priority="259" stopIfTrue="1" operator="notEqual">
      <formula>0</formula>
    </cfRule>
    <cfRule type="cellIs" dxfId="76" priority="260" stopIfTrue="1" operator="equal">
      <formula>""</formula>
    </cfRule>
  </conditionalFormatting>
  <conditionalFormatting sqref="J163">
    <cfRule type="cellIs" dxfId="75" priority="257" stopIfTrue="1" operator="notEqual">
      <formula>0</formula>
    </cfRule>
    <cfRule type="cellIs" dxfId="74" priority="258" stopIfTrue="1" operator="equal">
      <formula>""</formula>
    </cfRule>
  </conditionalFormatting>
  <conditionalFormatting sqref="J163">
    <cfRule type="cellIs" dxfId="73" priority="255" stopIfTrue="1" operator="notEqual">
      <formula>0</formula>
    </cfRule>
    <cfRule type="cellIs" dxfId="72" priority="256" stopIfTrue="1" operator="equal">
      <formula>""</formula>
    </cfRule>
  </conditionalFormatting>
  <conditionalFormatting sqref="J167">
    <cfRule type="cellIs" dxfId="71" priority="233" stopIfTrue="1" operator="notEqual">
      <formula>0</formula>
    </cfRule>
    <cfRule type="cellIs" dxfId="70" priority="234" stopIfTrue="1" operator="equal">
      <formula>""</formula>
    </cfRule>
  </conditionalFormatting>
  <conditionalFormatting sqref="J102">
    <cfRule type="cellIs" dxfId="69" priority="229" stopIfTrue="1" operator="notEqual">
      <formula>0</formula>
    </cfRule>
    <cfRule type="cellIs" dxfId="68" priority="230" stopIfTrue="1" operator="equal">
      <formula>""</formula>
    </cfRule>
  </conditionalFormatting>
  <conditionalFormatting sqref="J167">
    <cfRule type="cellIs" dxfId="67" priority="231" stopIfTrue="1" operator="notEqual">
      <formula>0</formula>
    </cfRule>
    <cfRule type="cellIs" dxfId="66" priority="232" stopIfTrue="1" operator="equal">
      <formula>""</formula>
    </cfRule>
  </conditionalFormatting>
  <conditionalFormatting sqref="J147">
    <cfRule type="cellIs" dxfId="65" priority="191" stopIfTrue="1" operator="notEqual">
      <formula>0</formula>
    </cfRule>
    <cfRule type="cellIs" dxfId="64" priority="192" stopIfTrue="1" operator="equal">
      <formula>""</formula>
    </cfRule>
  </conditionalFormatting>
  <conditionalFormatting sqref="J147">
    <cfRule type="cellIs" dxfId="63" priority="193" stopIfTrue="1" operator="notEqual">
      <formula>0</formula>
    </cfRule>
    <cfRule type="cellIs" dxfId="62" priority="194" stopIfTrue="1" operator="equal">
      <formula>""</formula>
    </cfRule>
  </conditionalFormatting>
  <conditionalFormatting sqref="J148">
    <cfRule type="cellIs" dxfId="61" priority="187" stopIfTrue="1" operator="notEqual">
      <formula>0</formula>
    </cfRule>
    <cfRule type="cellIs" dxfId="60" priority="188" stopIfTrue="1" operator="equal">
      <formula>""</formula>
    </cfRule>
  </conditionalFormatting>
  <conditionalFormatting sqref="J148">
    <cfRule type="cellIs" dxfId="59" priority="189" stopIfTrue="1" operator="notEqual">
      <formula>0</formula>
    </cfRule>
    <cfRule type="cellIs" dxfId="58" priority="190" stopIfTrue="1" operator="equal">
      <formula>""</formula>
    </cfRule>
  </conditionalFormatting>
  <conditionalFormatting sqref="J203">
    <cfRule type="cellIs" dxfId="57" priority="179" stopIfTrue="1" operator="notEqual">
      <formula>0</formula>
    </cfRule>
    <cfRule type="cellIs" dxfId="56" priority="180" stopIfTrue="1" operator="equal">
      <formula>""</formula>
    </cfRule>
  </conditionalFormatting>
  <conditionalFormatting sqref="J118:J121">
    <cfRule type="cellIs" dxfId="55" priority="171" stopIfTrue="1" operator="notEqual">
      <formula>0</formula>
    </cfRule>
    <cfRule type="cellIs" dxfId="54" priority="172" stopIfTrue="1" operator="equal">
      <formula>""</formula>
    </cfRule>
  </conditionalFormatting>
  <conditionalFormatting sqref="J146">
    <cfRule type="cellIs" dxfId="53" priority="169" stopIfTrue="1" operator="notEqual">
      <formula>0</formula>
    </cfRule>
    <cfRule type="cellIs" dxfId="52" priority="170" stopIfTrue="1" operator="equal">
      <formula>""</formula>
    </cfRule>
  </conditionalFormatting>
  <conditionalFormatting sqref="J144">
    <cfRule type="cellIs" dxfId="51" priority="165" stopIfTrue="1" operator="notEqual">
      <formula>0</formula>
    </cfRule>
    <cfRule type="cellIs" dxfId="50" priority="166" stopIfTrue="1" operator="equal">
      <formula>""</formula>
    </cfRule>
  </conditionalFormatting>
  <conditionalFormatting sqref="J144">
    <cfRule type="cellIs" dxfId="49" priority="167" stopIfTrue="1" operator="notEqual">
      <formula>0</formula>
    </cfRule>
    <cfRule type="cellIs" dxfId="48" priority="168" stopIfTrue="1" operator="equal">
      <formula>""</formula>
    </cfRule>
  </conditionalFormatting>
  <conditionalFormatting sqref="J154">
    <cfRule type="cellIs" dxfId="47" priority="147" stopIfTrue="1" operator="notEqual">
      <formula>0</formula>
    </cfRule>
    <cfRule type="cellIs" dxfId="46" priority="148" stopIfTrue="1" operator="equal">
      <formula>""</formula>
    </cfRule>
  </conditionalFormatting>
  <conditionalFormatting sqref="J161 J156">
    <cfRule type="cellIs" dxfId="45" priority="137" stopIfTrue="1" operator="notEqual">
      <formula>0</formula>
    </cfRule>
    <cfRule type="cellIs" dxfId="44" priority="138" stopIfTrue="1" operator="equal">
      <formula>""</formula>
    </cfRule>
  </conditionalFormatting>
  <conditionalFormatting sqref="J160">
    <cfRule type="cellIs" dxfId="43" priority="135" stopIfTrue="1" operator="notEqual">
      <formula>0</formula>
    </cfRule>
    <cfRule type="cellIs" dxfId="42" priority="136" stopIfTrue="1" operator="equal">
      <formula>""</formula>
    </cfRule>
  </conditionalFormatting>
  <conditionalFormatting sqref="J201">
    <cfRule type="cellIs" dxfId="41" priority="105" stopIfTrue="1" operator="notEqual">
      <formula>0</formula>
    </cfRule>
    <cfRule type="cellIs" dxfId="40" priority="106" stopIfTrue="1" operator="equal">
      <formula>""</formula>
    </cfRule>
  </conditionalFormatting>
  <conditionalFormatting sqref="J177:J180 J182">
    <cfRule type="cellIs" dxfId="39" priority="95" stopIfTrue="1" operator="notEqual">
      <formula>0</formula>
    </cfRule>
    <cfRule type="cellIs" dxfId="38" priority="96" stopIfTrue="1" operator="equal">
      <formula>""</formula>
    </cfRule>
  </conditionalFormatting>
  <conditionalFormatting sqref="J181">
    <cfRule type="cellIs" dxfId="37" priority="93" stopIfTrue="1" operator="notEqual">
      <formula>0</formula>
    </cfRule>
    <cfRule type="cellIs" dxfId="36" priority="94" stopIfTrue="1" operator="equal">
      <formula>""</formula>
    </cfRule>
  </conditionalFormatting>
  <conditionalFormatting sqref="J181">
    <cfRule type="cellIs" dxfId="35" priority="91" stopIfTrue="1" operator="notEqual">
      <formula>0</formula>
    </cfRule>
    <cfRule type="cellIs" dxfId="34" priority="92" stopIfTrue="1" operator="equal">
      <formula>""</formula>
    </cfRule>
  </conditionalFormatting>
  <conditionalFormatting sqref="J175">
    <cfRule type="cellIs" dxfId="33" priority="81" stopIfTrue="1" operator="notEqual">
      <formula>0</formula>
    </cfRule>
    <cfRule type="cellIs" dxfId="32" priority="82" stopIfTrue="1" operator="equal">
      <formula>""</formula>
    </cfRule>
  </conditionalFormatting>
  <conditionalFormatting sqref="J145">
    <cfRule type="cellIs" dxfId="31" priority="35" stopIfTrue="1" operator="notEqual">
      <formula>0</formula>
    </cfRule>
    <cfRule type="cellIs" dxfId="30" priority="36" stopIfTrue="1" operator="equal">
      <formula>""</formula>
    </cfRule>
  </conditionalFormatting>
  <conditionalFormatting sqref="J145">
    <cfRule type="cellIs" dxfId="29" priority="37" stopIfTrue="1" operator="notEqual">
      <formula>0</formula>
    </cfRule>
    <cfRule type="cellIs" dxfId="28" priority="38" stopIfTrue="1" operator="equal">
      <formula>""</formula>
    </cfRule>
  </conditionalFormatting>
  <conditionalFormatting sqref="J91">
    <cfRule type="cellIs" dxfId="27" priority="19" stopIfTrue="1" operator="notEqual">
      <formula>0</formula>
    </cfRule>
    <cfRule type="cellIs" dxfId="26" priority="20" stopIfTrue="1" operator="equal">
      <formula>""</formula>
    </cfRule>
  </conditionalFormatting>
  <conditionalFormatting sqref="J89">
    <cfRule type="cellIs" dxfId="25" priority="15" stopIfTrue="1" operator="notEqual">
      <formula>0</formula>
    </cfRule>
    <cfRule type="cellIs" dxfId="24" priority="16" stopIfTrue="1" operator="equal">
      <formula>""</formula>
    </cfRule>
  </conditionalFormatting>
  <conditionalFormatting sqref="P3">
    <cfRule type="cellIs" dxfId="23" priority="9" stopIfTrue="1" operator="equal">
      <formula>"Pre-forecast"</formula>
    </cfRule>
    <cfRule type="cellIs" dxfId="22" priority="10" stopIfTrue="1" operator="equal">
      <formula>"Forecast"</formula>
    </cfRule>
  </conditionalFormatting>
  <conditionalFormatting sqref="O3">
    <cfRule type="cellIs" dxfId="21" priority="7" stopIfTrue="1" operator="equal">
      <formula>"Pre-forecast"</formula>
    </cfRule>
    <cfRule type="cellIs" dxfId="20" priority="8" stopIfTrue="1" operator="equal">
      <formula>"Forecast"</formula>
    </cfRule>
  </conditionalFormatting>
  <conditionalFormatting sqref="J157">
    <cfRule type="cellIs" dxfId="19" priority="3" stopIfTrue="1" operator="notEqual">
      <formula>0</formula>
    </cfRule>
    <cfRule type="cellIs" dxfId="18" priority="4" stopIfTrue="1" operator="equal">
      <formula>""</formula>
    </cfRule>
  </conditionalFormatting>
  <conditionalFormatting sqref="J158">
    <cfRule type="cellIs" dxfId="17" priority="1" stopIfTrue="1" operator="notEqual">
      <formula>0</formula>
    </cfRule>
    <cfRule type="cellIs" dxfId="16" priority="2" stopIfTrue="1" operator="equal">
      <formula>""</formula>
    </cfRule>
  </conditionalFormatting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7ACDB-A277-4FF3-9EBB-967ED3E15B7B}">
  <sheetPr>
    <outlinePr summaryBelow="0" summaryRight="0"/>
  </sheetPr>
  <dimension ref="A1:H63"/>
  <sheetViews>
    <sheetView showGridLines="0" defaultGridColor="0" colorId="22" zoomScale="80" zoomScaleNormal="80" workbookViewId="0">
      <pane ySplit="1" topLeftCell="A2" activePane="bottomLeft" state="frozen"/>
      <selection pane="bottomLeft"/>
    </sheetView>
  </sheetViews>
  <sheetFormatPr defaultColWidth="0" defaultRowHeight="12.75"/>
  <cols>
    <col min="1" max="1" width="1.42578125" style="9" customWidth="1"/>
    <col min="2" max="2" width="1.42578125" style="1" customWidth="1"/>
    <col min="3" max="3" width="1.42578125" style="15" customWidth="1"/>
    <col min="4" max="4" width="1.42578125" style="24" customWidth="1"/>
    <col min="5" max="5" width="40.5703125" style="25" customWidth="1"/>
    <col min="6" max="6" width="12.5703125" style="25" customWidth="1"/>
    <col min="7" max="8" width="11.5703125" style="25" customWidth="1"/>
    <col min="9" max="9" width="2.5703125" style="25" customWidth="1"/>
    <col min="10" max="79" width="11.5703125" style="25" customWidth="1"/>
    <col min="80" max="16384" width="0" style="25" hidden="1"/>
  </cols>
  <sheetData>
    <row r="1" spans="1:8" s="4" customFormat="1" ht="26.25">
      <c r="A1" s="64" t="str">
        <f ca="1" xml:space="preserve"> RIGHT(CELL("filename", A1), LEN(CELL("filename", A1)) - SEARCH("]", CELL("filename", A1)))</f>
        <v>Map</v>
      </c>
      <c r="B1" s="1"/>
      <c r="C1" s="51"/>
      <c r="D1" s="3"/>
    </row>
    <row r="3" spans="1:8">
      <c r="A3" s="9" t="s">
        <v>348</v>
      </c>
    </row>
    <row r="5" spans="1:8">
      <c r="E5" s="25" t="s">
        <v>350</v>
      </c>
      <c r="G5" s="25" t="s">
        <v>349</v>
      </c>
    </row>
    <row r="7" spans="1:8">
      <c r="E7" s="25" t="s">
        <v>352</v>
      </c>
      <c r="G7" s="25" t="s">
        <v>351</v>
      </c>
    </row>
    <row r="9" spans="1:8">
      <c r="E9" s="25" t="s">
        <v>354</v>
      </c>
      <c r="G9" s="25" t="s">
        <v>353</v>
      </c>
    </row>
    <row r="12" spans="1:8">
      <c r="A12" s="398" t="s">
        <v>363</v>
      </c>
      <c r="B12" s="72"/>
      <c r="C12" s="85"/>
      <c r="D12" s="52"/>
      <c r="E12" s="482"/>
      <c r="F12" s="89"/>
      <c r="G12" s="89"/>
      <c r="H12" s="336"/>
    </row>
    <row r="13" spans="1:8">
      <c r="A13" s="398"/>
      <c r="B13" s="76"/>
      <c r="C13" s="483"/>
      <c r="E13" s="484"/>
      <c r="F13" s="86"/>
      <c r="G13" s="89"/>
      <c r="H13" s="336"/>
    </row>
    <row r="14" spans="1:8">
      <c r="A14" s="398"/>
      <c r="B14" s="76"/>
      <c r="C14" s="483"/>
      <c r="E14" s="506" t="str">
        <f ca="1" xml:space="preserve"> Title!A$1</f>
        <v>Title</v>
      </c>
      <c r="F14" s="86"/>
      <c r="G14" s="86" t="s">
        <v>370</v>
      </c>
      <c r="H14" s="336"/>
    </row>
    <row r="15" spans="1:8">
      <c r="A15" s="398"/>
      <c r="B15" s="76"/>
      <c r="C15" s="483"/>
      <c r="E15" s="486"/>
      <c r="F15" s="86"/>
      <c r="G15" s="86"/>
      <c r="H15" s="336"/>
    </row>
    <row r="16" spans="1:8">
      <c r="A16" s="398"/>
      <c r="B16" s="76"/>
      <c r="C16" s="483"/>
      <c r="E16" s="506" t="str">
        <f ca="1" xml:space="preserve"> Key!A$1</f>
        <v>Key</v>
      </c>
      <c r="F16" s="86"/>
      <c r="G16" s="86" t="s">
        <v>371</v>
      </c>
      <c r="H16" s="336"/>
    </row>
    <row r="17" spans="1:8">
      <c r="A17" s="398"/>
      <c r="B17" s="76"/>
      <c r="C17" s="483"/>
      <c r="E17" s="486"/>
      <c r="F17" s="86"/>
      <c r="G17" s="86"/>
      <c r="H17" s="336"/>
    </row>
    <row r="18" spans="1:8">
      <c r="A18" s="398"/>
      <c r="B18" s="76"/>
      <c r="C18" s="483"/>
      <c r="E18" s="486"/>
      <c r="F18" s="86"/>
      <c r="G18" s="86"/>
      <c r="H18" s="336"/>
    </row>
    <row r="19" spans="1:8">
      <c r="A19" s="398" t="s">
        <v>343</v>
      </c>
      <c r="B19" s="72"/>
      <c r="C19" s="85"/>
      <c r="D19" s="52"/>
      <c r="E19" s="482"/>
      <c r="F19" s="89"/>
      <c r="G19" s="89"/>
      <c r="H19" s="336"/>
    </row>
    <row r="20" spans="1:8">
      <c r="A20" s="398"/>
      <c r="B20" s="76"/>
      <c r="C20" s="483"/>
      <c r="E20" s="484"/>
      <c r="F20" s="86"/>
      <c r="G20" s="89"/>
      <c r="H20" s="336"/>
    </row>
    <row r="21" spans="1:8">
      <c r="A21" s="398"/>
      <c r="B21" s="76"/>
      <c r="C21" s="483"/>
      <c r="E21" s="505" t="str">
        <f ca="1" xml:space="preserve"> Input!A$1</f>
        <v>Input</v>
      </c>
      <c r="F21" s="86"/>
      <c r="G21" s="86" t="s">
        <v>347</v>
      </c>
      <c r="H21" s="336"/>
    </row>
    <row r="22" spans="1:8">
      <c r="A22" s="398"/>
      <c r="B22" s="76"/>
      <c r="C22" s="483"/>
      <c r="E22" s="486"/>
      <c r="F22" s="86"/>
      <c r="G22" s="86"/>
      <c r="H22" s="336"/>
    </row>
    <row r="23" spans="1:8">
      <c r="A23" s="398"/>
      <c r="B23" s="76"/>
      <c r="C23" s="483"/>
      <c r="E23" s="486"/>
      <c r="F23" s="86"/>
      <c r="G23" s="86"/>
      <c r="H23" s="336"/>
    </row>
    <row r="24" spans="1:8">
      <c r="A24" s="398" t="s">
        <v>344</v>
      </c>
      <c r="B24" s="192"/>
      <c r="C24" s="193"/>
      <c r="D24" s="476"/>
      <c r="E24" s="303"/>
      <c r="F24" s="216"/>
      <c r="G24" s="214"/>
      <c r="H24" s="303"/>
    </row>
    <row r="25" spans="1:8">
      <c r="A25" s="398"/>
      <c r="B25" s="398"/>
      <c r="C25" s="491"/>
      <c r="D25" s="492"/>
      <c r="E25" s="400"/>
      <c r="F25" s="493"/>
      <c r="G25" s="494"/>
      <c r="H25" s="303"/>
    </row>
    <row r="26" spans="1:8">
      <c r="A26" s="398"/>
      <c r="B26" s="76"/>
      <c r="C26" s="483"/>
      <c r="E26" s="506" t="str">
        <f ca="1" xml:space="preserve"> Time!A$1</f>
        <v>Time</v>
      </c>
      <c r="F26" s="86"/>
      <c r="G26" s="86" t="s">
        <v>355</v>
      </c>
      <c r="H26" s="336"/>
    </row>
    <row r="28" spans="1:8">
      <c r="A28" s="398"/>
      <c r="B28" s="76"/>
      <c r="C28" s="483"/>
      <c r="E28" s="506" t="str">
        <f ca="1" xml:space="preserve"> Esc!A$1</f>
        <v>Esc</v>
      </c>
      <c r="F28" s="86"/>
      <c r="G28" s="86" t="s">
        <v>356</v>
      </c>
      <c r="H28" s="336"/>
    </row>
    <row r="30" spans="1:8">
      <c r="A30" s="398"/>
      <c r="B30" s="76"/>
      <c r="C30" s="483"/>
      <c r="E30" s="506" t="str">
        <f ca="1" xml:space="preserve"> OpRev!A$1</f>
        <v>OpRev</v>
      </c>
      <c r="F30" s="86"/>
      <c r="G30" s="86" t="s">
        <v>599</v>
      </c>
      <c r="H30" s="336"/>
    </row>
    <row r="32" spans="1:8">
      <c r="A32" s="398"/>
      <c r="B32" s="76"/>
      <c r="C32" s="483"/>
      <c r="E32" s="506" t="str">
        <f ca="1" xml:space="preserve"> OpCost!A$1</f>
        <v>OpCost</v>
      </c>
      <c r="F32" s="86"/>
      <c r="G32" s="86" t="s">
        <v>357</v>
      </c>
      <c r="H32" s="336"/>
    </row>
    <row r="34" spans="1:8">
      <c r="A34" s="398"/>
      <c r="B34" s="76"/>
      <c r="C34" s="483"/>
      <c r="E34" s="506" t="str">
        <f ca="1" xml:space="preserve"> Capex!A$1</f>
        <v>Capex</v>
      </c>
      <c r="F34" s="86"/>
      <c r="G34" s="86" t="s">
        <v>512</v>
      </c>
      <c r="H34" s="336"/>
    </row>
    <row r="36" spans="1:8">
      <c r="A36" s="398"/>
      <c r="B36" s="76"/>
      <c r="C36" s="483"/>
      <c r="E36" s="506" t="str">
        <f ca="1" xml:space="preserve"> WorkCap!A$1</f>
        <v>WorkCap</v>
      </c>
      <c r="F36" s="86"/>
      <c r="G36" s="86" t="s">
        <v>364</v>
      </c>
      <c r="H36" s="336"/>
    </row>
    <row r="38" spans="1:8">
      <c r="A38" s="398"/>
      <c r="B38" s="76"/>
      <c r="C38" s="483"/>
      <c r="E38" s="506" t="str">
        <f ca="1" xml:space="preserve"> Assets!A$1</f>
        <v>Assets</v>
      </c>
      <c r="F38" s="86"/>
      <c r="G38" s="86" t="s">
        <v>365</v>
      </c>
      <c r="H38" s="336"/>
    </row>
    <row r="40" spans="1:8">
      <c r="A40" s="398"/>
      <c r="B40" s="76"/>
      <c r="C40" s="483"/>
      <c r="E40" s="506" t="str">
        <f ca="1" xml:space="preserve"> SnrDebt!A$1</f>
        <v>SnrDebt</v>
      </c>
      <c r="F40" s="86"/>
      <c r="G40" s="86" t="s">
        <v>373</v>
      </c>
      <c r="H40" s="336"/>
    </row>
    <row r="42" spans="1:8">
      <c r="A42" s="398"/>
      <c r="B42" s="76"/>
      <c r="C42" s="483"/>
      <c r="E42" s="506" t="str">
        <f ca="1" xml:space="preserve"> Equity!A$1</f>
        <v>Equity</v>
      </c>
      <c r="F42" s="86"/>
      <c r="G42" s="86" t="s">
        <v>374</v>
      </c>
      <c r="H42" s="336"/>
    </row>
    <row r="44" spans="1:8">
      <c r="A44" s="398"/>
      <c r="B44" s="76"/>
      <c r="C44" s="483"/>
      <c r="E44" s="506" t="str">
        <f ca="1" xml:space="preserve"> Tax!A$1</f>
        <v>Tax</v>
      </c>
      <c r="F44" s="86"/>
      <c r="G44" s="86" t="s">
        <v>513</v>
      </c>
      <c r="H44" s="336"/>
    </row>
    <row r="46" spans="1:8">
      <c r="A46" s="398"/>
      <c r="B46" s="76"/>
      <c r="C46" s="483"/>
      <c r="E46" s="506" t="str">
        <f ca="1" xml:space="preserve"> Analysis!A$1</f>
        <v>Analysis</v>
      </c>
      <c r="F46" s="86"/>
      <c r="G46" s="86" t="s">
        <v>366</v>
      </c>
      <c r="H46" s="336"/>
    </row>
    <row r="48" spans="1:8" s="56" customFormat="1">
      <c r="A48" s="5"/>
      <c r="B48" s="45"/>
      <c r="C48" s="121"/>
      <c r="D48" s="320"/>
    </row>
    <row r="49" spans="1:8" s="56" customFormat="1">
      <c r="A49" s="5" t="s">
        <v>345</v>
      </c>
      <c r="B49" s="45"/>
      <c r="C49" s="121"/>
      <c r="D49" s="320"/>
    </row>
    <row r="51" spans="1:8">
      <c r="E51" s="508" t="str">
        <f ca="1" xml:space="preserve"> Dashboard!A$1</f>
        <v>Dashboard</v>
      </c>
      <c r="G51" s="25" t="s">
        <v>367</v>
      </c>
    </row>
    <row r="53" spans="1:8">
      <c r="E53" s="507" t="str">
        <f ca="1" xml:space="preserve"> FinStat!A$1</f>
        <v>FinStat</v>
      </c>
      <c r="G53" s="25" t="s">
        <v>447</v>
      </c>
    </row>
    <row r="56" spans="1:8">
      <c r="A56" s="9" t="s">
        <v>346</v>
      </c>
    </row>
    <row r="58" spans="1:8">
      <c r="A58" s="398"/>
      <c r="B58" s="76"/>
      <c r="C58" s="483"/>
      <c r="E58" s="509" t="str">
        <f ca="1" xml:space="preserve"> Track!A$1</f>
        <v>Track</v>
      </c>
      <c r="F58" s="86"/>
      <c r="G58" s="86" t="s">
        <v>369</v>
      </c>
      <c r="H58" s="336"/>
    </row>
    <row r="59" spans="1:8">
      <c r="A59" s="398"/>
      <c r="B59" s="76"/>
      <c r="C59" s="483"/>
      <c r="E59" s="486"/>
      <c r="F59" s="86"/>
      <c r="G59" s="86"/>
      <c r="H59" s="336"/>
    </row>
    <row r="60" spans="1:8">
      <c r="A60" s="398"/>
      <c r="B60" s="76"/>
      <c r="C60" s="483"/>
      <c r="E60" s="509" t="str">
        <f ca="1" xml:space="preserve"> Check!A$1</f>
        <v>Check</v>
      </c>
      <c r="F60" s="86"/>
      <c r="G60" s="86" t="s">
        <v>368</v>
      </c>
      <c r="H60" s="336"/>
    </row>
    <row r="61" spans="1:8">
      <c r="A61" s="398"/>
      <c r="B61" s="76"/>
      <c r="C61" s="483"/>
      <c r="E61" s="86"/>
      <c r="F61" s="86"/>
      <c r="G61" s="86"/>
      <c r="H61" s="86"/>
    </row>
    <row r="63" spans="1:8">
      <c r="A63" s="9" t="s">
        <v>300</v>
      </c>
    </row>
  </sheetData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tabColor indexed="41"/>
    <outlinePr summaryBelow="0" summaryRight="0"/>
  </sheetPr>
  <dimension ref="A1:CA38"/>
  <sheetViews>
    <sheetView defaultGridColor="0" colorId="22" zoomScale="80" zoomScaleNormal="80" workbookViewId="0">
      <pane xSplit="9" ySplit="5" topLeftCell="J6" activePane="bottomRight" state="frozen"/>
      <selection pane="topRight" activeCell="J1" sqref="J1"/>
      <selection pane="bottomLeft" activeCell="A6" sqref="A6"/>
      <selection pane="bottomRight"/>
    </sheetView>
  </sheetViews>
  <sheetFormatPr defaultColWidth="0" defaultRowHeight="12.75"/>
  <cols>
    <col min="1" max="1" width="1.42578125" style="9" customWidth="1"/>
    <col min="2" max="2" width="1.42578125" style="1" customWidth="1"/>
    <col min="3" max="3" width="1.42578125" style="51" customWidth="1"/>
    <col min="4" max="4" width="1.42578125" style="3" customWidth="1"/>
    <col min="5" max="5" width="40.5703125" style="4" customWidth="1"/>
    <col min="6" max="6" width="12.5703125" style="4" customWidth="1"/>
    <col min="7" max="8" width="11.5703125" style="4" customWidth="1"/>
    <col min="9" max="9" width="2.5703125" style="4" customWidth="1"/>
    <col min="10" max="79" width="11.5703125" style="4" customWidth="1"/>
    <col min="80" max="16384" width="0" style="4" hidden="1"/>
  </cols>
  <sheetData>
    <row r="1" spans="1:79" ht="26.25">
      <c r="A1" s="64" t="str">
        <f ca="1" xml:space="preserve"> RIGHT(CELL("filename", A1), LEN(CELL("filename", A1)) - SEARCH("]", CELL("filename", A1)))</f>
        <v>Check</v>
      </c>
    </row>
    <row r="2" spans="1:79" s="62" customFormat="1">
      <c r="B2" s="63"/>
      <c r="C2" s="65"/>
      <c r="E2" s="103" t="str">
        <f xml:space="preserve"> Time!E$23</f>
        <v>Model period ending</v>
      </c>
      <c r="F2" s="101">
        <f xml:space="preserve"> Check!$F$9</f>
        <v>0</v>
      </c>
      <c r="G2" s="106" t="s">
        <v>30</v>
      </c>
      <c r="J2" s="62">
        <f xml:space="preserve"> Time!J$23</f>
        <v>44926</v>
      </c>
      <c r="K2" s="62">
        <f xml:space="preserve"> Time!K$23</f>
        <v>45291</v>
      </c>
      <c r="L2" s="62">
        <f xml:space="preserve"> Time!L$23</f>
        <v>45657</v>
      </c>
      <c r="M2" s="62">
        <f xml:space="preserve"> Time!M$23</f>
        <v>46022</v>
      </c>
      <c r="N2" s="62">
        <f xml:space="preserve"> Time!N$23</f>
        <v>46387</v>
      </c>
      <c r="O2" s="62">
        <f xml:space="preserve"> Time!O$23</f>
        <v>46752</v>
      </c>
      <c r="P2" s="62">
        <f xml:space="preserve"> Time!P$23</f>
        <v>47118</v>
      </c>
      <c r="Q2" s="62">
        <f xml:space="preserve"> Time!Q$23</f>
        <v>47483</v>
      </c>
      <c r="R2" s="62">
        <f xml:space="preserve"> Time!R$23</f>
        <v>47848</v>
      </c>
      <c r="S2" s="62">
        <f xml:space="preserve"> Time!S$23</f>
        <v>48213</v>
      </c>
      <c r="T2" s="62">
        <f xml:space="preserve"> Time!T$23</f>
        <v>48579</v>
      </c>
      <c r="U2" s="62">
        <f xml:space="preserve"> Time!U$23</f>
        <v>48944</v>
      </c>
      <c r="V2" s="62">
        <f xml:space="preserve"> Time!V$23</f>
        <v>49309</v>
      </c>
      <c r="W2" s="62">
        <f xml:space="preserve"> Time!W$23</f>
        <v>49674</v>
      </c>
      <c r="X2" s="62">
        <f xml:space="preserve"> Time!X$23</f>
        <v>50040</v>
      </c>
      <c r="Y2" s="62">
        <f xml:space="preserve"> Time!Y$23</f>
        <v>50405</v>
      </c>
      <c r="Z2" s="62">
        <f xml:space="preserve"> Time!Z$23</f>
        <v>50770</v>
      </c>
      <c r="AA2" s="62">
        <f xml:space="preserve"> Time!AA$23</f>
        <v>51135</v>
      </c>
      <c r="AB2" s="62">
        <f xml:space="preserve"> Time!AB$23</f>
        <v>51501</v>
      </c>
      <c r="AC2" s="62">
        <f xml:space="preserve"> Time!AC$23</f>
        <v>51866</v>
      </c>
      <c r="AD2" s="62">
        <f xml:space="preserve"> Time!AD$23</f>
        <v>52231</v>
      </c>
      <c r="AE2" s="62">
        <f xml:space="preserve"> Time!AE$23</f>
        <v>52596</v>
      </c>
      <c r="AF2" s="62">
        <f xml:space="preserve"> Time!AF$23</f>
        <v>52962</v>
      </c>
      <c r="AG2" s="62">
        <f xml:space="preserve"> Time!AG$23</f>
        <v>53327</v>
      </c>
      <c r="AH2" s="62">
        <f xml:space="preserve"> Time!AH$23</f>
        <v>53692</v>
      </c>
      <c r="AI2" s="62">
        <f xml:space="preserve"> Time!AI$23</f>
        <v>54057</v>
      </c>
      <c r="AJ2" s="62">
        <f xml:space="preserve"> Time!AJ$23</f>
        <v>54423</v>
      </c>
      <c r="AK2" s="62">
        <f xml:space="preserve"> Time!AK$23</f>
        <v>54788</v>
      </c>
      <c r="AL2" s="62">
        <f xml:space="preserve"> Time!AL$23</f>
        <v>55153</v>
      </c>
      <c r="AM2" s="62">
        <f xml:space="preserve"> Time!AM$23</f>
        <v>55518</v>
      </c>
      <c r="AN2" s="62">
        <f xml:space="preserve"> Time!AN$23</f>
        <v>55884</v>
      </c>
      <c r="AO2" s="62">
        <f xml:space="preserve"> Time!AO$23</f>
        <v>56249</v>
      </c>
      <c r="AP2" s="62">
        <f xml:space="preserve"> Time!AP$23</f>
        <v>56614</v>
      </c>
      <c r="AQ2" s="62">
        <f xml:space="preserve"> Time!AQ$23</f>
        <v>56979</v>
      </c>
      <c r="AR2" s="62">
        <f xml:space="preserve"> Time!AR$23</f>
        <v>57345</v>
      </c>
      <c r="AS2" s="62">
        <f xml:space="preserve"> Time!AS$23</f>
        <v>57710</v>
      </c>
      <c r="AT2" s="62">
        <f xml:space="preserve"> Time!AT$23</f>
        <v>58075</v>
      </c>
      <c r="AU2" s="62">
        <f xml:space="preserve"> Time!AU$23</f>
        <v>58440</v>
      </c>
      <c r="AV2" s="62">
        <f xml:space="preserve"> Time!AV$23</f>
        <v>58806</v>
      </c>
      <c r="AW2" s="62">
        <f xml:space="preserve"> Time!AW$23</f>
        <v>59171</v>
      </c>
      <c r="AX2" s="62">
        <f xml:space="preserve"> Time!AX$23</f>
        <v>59536</v>
      </c>
      <c r="AY2" s="62">
        <f xml:space="preserve"> Time!AY$23</f>
        <v>59901</v>
      </c>
      <c r="AZ2" s="62">
        <f xml:space="preserve"> Time!AZ$23</f>
        <v>60267</v>
      </c>
      <c r="BA2" s="62">
        <f xml:space="preserve"> Time!BA$23</f>
        <v>60632</v>
      </c>
      <c r="BB2" s="62">
        <f xml:space="preserve"> Time!BB$23</f>
        <v>60997</v>
      </c>
      <c r="BC2" s="62">
        <f xml:space="preserve"> Time!BC$23</f>
        <v>61362</v>
      </c>
      <c r="BD2" s="62">
        <f xml:space="preserve"> Time!BD$23</f>
        <v>61728</v>
      </c>
      <c r="BE2" s="62">
        <f xml:space="preserve"> Time!BE$23</f>
        <v>62093</v>
      </c>
      <c r="BF2" s="62">
        <f xml:space="preserve"> Time!BF$23</f>
        <v>62458</v>
      </c>
      <c r="BG2" s="62">
        <f xml:space="preserve"> Time!BG$23</f>
        <v>62823</v>
      </c>
      <c r="BH2" s="62">
        <f xml:space="preserve"> Time!BH$23</f>
        <v>63189</v>
      </c>
      <c r="BI2" s="62">
        <f xml:space="preserve"> Time!BI$23</f>
        <v>63554</v>
      </c>
      <c r="BJ2" s="62">
        <f xml:space="preserve"> Time!BJ$23</f>
        <v>63919</v>
      </c>
      <c r="BK2" s="62">
        <f xml:space="preserve"> Time!BK$23</f>
        <v>64284</v>
      </c>
      <c r="BL2" s="62">
        <f xml:space="preserve"> Time!BL$23</f>
        <v>64650</v>
      </c>
      <c r="BM2" s="62">
        <f xml:space="preserve"> Time!BM$23</f>
        <v>65015</v>
      </c>
      <c r="BN2" s="62">
        <f xml:space="preserve"> Time!BN$23</f>
        <v>65380</v>
      </c>
      <c r="BO2" s="62">
        <f xml:space="preserve"> Time!BO$23</f>
        <v>65745</v>
      </c>
      <c r="BP2" s="62">
        <f xml:space="preserve"> Time!BP$23</f>
        <v>66111</v>
      </c>
      <c r="BQ2" s="62">
        <f xml:space="preserve"> Time!BQ$23</f>
        <v>66476</v>
      </c>
      <c r="BR2" s="62">
        <f xml:space="preserve"> Time!BR$23</f>
        <v>66841</v>
      </c>
      <c r="BS2" s="62">
        <f xml:space="preserve"> Time!BS$23</f>
        <v>67206</v>
      </c>
      <c r="BT2" s="62">
        <f xml:space="preserve"> Time!BT$23</f>
        <v>67572</v>
      </c>
      <c r="BU2" s="62">
        <f xml:space="preserve"> Time!BU$23</f>
        <v>67937</v>
      </c>
      <c r="BV2" s="62">
        <f xml:space="preserve"> Time!BV$23</f>
        <v>68302</v>
      </c>
      <c r="BW2" s="62">
        <f xml:space="preserve"> Time!BW$23</f>
        <v>68667</v>
      </c>
      <c r="BX2" s="62">
        <f xml:space="preserve"> Time!BX$23</f>
        <v>69033</v>
      </c>
      <c r="BY2" s="62">
        <f xml:space="preserve"> Time!BY$23</f>
        <v>69398</v>
      </c>
      <c r="BZ2" s="62">
        <f xml:space="preserve"> Time!BZ$23</f>
        <v>69763</v>
      </c>
      <c r="CA2" s="62">
        <f xml:space="preserve"> Time!CA$23</f>
        <v>70128</v>
      </c>
    </row>
    <row r="3" spans="1:79">
      <c r="E3" s="4" t="str">
        <f xml:space="preserve"> Time!E$136</f>
        <v>Timeline label</v>
      </c>
      <c r="F3" s="104">
        <f xml:space="preserve"> Track!$J$2</f>
        <v>0</v>
      </c>
      <c r="G3" s="107" t="s">
        <v>32</v>
      </c>
      <c r="J3" s="203" t="str">
        <f xml:space="preserve"> Time!J$136</f>
        <v>FEL</v>
      </c>
      <c r="K3" s="203" t="str">
        <f xml:space="preserve"> Time!K$136</f>
        <v>FEL</v>
      </c>
      <c r="L3" s="203" t="str">
        <f xml:space="preserve"> Time!L$136</f>
        <v>FEL</v>
      </c>
      <c r="M3" s="203" t="str">
        <f xml:space="preserve"> Time!M$136</f>
        <v>FEL</v>
      </c>
      <c r="N3" s="203" t="str">
        <f xml:space="preserve"> Time!N$136</f>
        <v>FEL</v>
      </c>
      <c r="O3" s="203" t="str">
        <f xml:space="preserve"> Time!O$136</f>
        <v>EPC</v>
      </c>
      <c r="P3" s="203" t="str">
        <f xml:space="preserve"> Time!P$136</f>
        <v>EPC</v>
      </c>
      <c r="Q3" s="203" t="str">
        <f xml:space="preserve"> Time!Q$136</f>
        <v>EPC</v>
      </c>
      <c r="R3" s="203" t="str">
        <f xml:space="preserve"> Time!R$136</f>
        <v>Operations</v>
      </c>
      <c r="S3" s="203" t="str">
        <f xml:space="preserve"> Time!S$136</f>
        <v>Operations</v>
      </c>
      <c r="T3" s="203" t="str">
        <f xml:space="preserve"> Time!T$136</f>
        <v>Operations</v>
      </c>
      <c r="U3" s="203" t="str">
        <f xml:space="preserve"> Time!U$136</f>
        <v>Operations</v>
      </c>
      <c r="V3" s="203" t="str">
        <f xml:space="preserve"> Time!V$136</f>
        <v>Operations</v>
      </c>
      <c r="W3" s="203" t="str">
        <f xml:space="preserve"> Time!W$136</f>
        <v>Operations</v>
      </c>
      <c r="X3" s="203" t="str">
        <f xml:space="preserve"> Time!X$136</f>
        <v>Operations</v>
      </c>
      <c r="Y3" s="203" t="str">
        <f xml:space="preserve"> Time!Y$136</f>
        <v>Operations</v>
      </c>
      <c r="Z3" s="203" t="str">
        <f xml:space="preserve"> Time!Z$136</f>
        <v>Operations</v>
      </c>
      <c r="AA3" s="203" t="str">
        <f xml:space="preserve"> Time!AA$136</f>
        <v>Operations</v>
      </c>
      <c r="AB3" s="203" t="str">
        <f xml:space="preserve"> Time!AB$136</f>
        <v>Operations</v>
      </c>
      <c r="AC3" s="203" t="str">
        <f xml:space="preserve"> Time!AC$136</f>
        <v>Operations</v>
      </c>
      <c r="AD3" s="203" t="str">
        <f xml:space="preserve"> Time!AD$136</f>
        <v>Operations</v>
      </c>
      <c r="AE3" s="203" t="str">
        <f xml:space="preserve"> Time!AE$136</f>
        <v>Operations</v>
      </c>
      <c r="AF3" s="203" t="str">
        <f xml:space="preserve"> Time!AF$136</f>
        <v>Operations</v>
      </c>
      <c r="AG3" s="203" t="str">
        <f xml:space="preserve"> Time!AG$136</f>
        <v>Operations</v>
      </c>
      <c r="AH3" s="203" t="str">
        <f xml:space="preserve"> Time!AH$136</f>
        <v>Operations</v>
      </c>
      <c r="AI3" s="203" t="str">
        <f xml:space="preserve"> Time!AI$136</f>
        <v>Operations</v>
      </c>
      <c r="AJ3" s="203" t="str">
        <f xml:space="preserve"> Time!AJ$136</f>
        <v>Operations</v>
      </c>
      <c r="AK3" s="203" t="str">
        <f xml:space="preserve"> Time!AK$136</f>
        <v>Operations</v>
      </c>
      <c r="AL3" s="203" t="str">
        <f xml:space="preserve"> Time!AL$136</f>
        <v>Post-Frcst</v>
      </c>
      <c r="AM3" s="203" t="str">
        <f xml:space="preserve"> Time!AM$136</f>
        <v>Post-Frcst</v>
      </c>
      <c r="AN3" s="203" t="str">
        <f xml:space="preserve"> Time!AN$136</f>
        <v>Post-Frcst</v>
      </c>
      <c r="AO3" s="203" t="str">
        <f xml:space="preserve"> Time!AO$136</f>
        <v>Post-Frcst</v>
      </c>
      <c r="AP3" s="203" t="str">
        <f xml:space="preserve"> Time!AP$136</f>
        <v>Post-Frcst</v>
      </c>
      <c r="AQ3" s="203" t="str">
        <f xml:space="preserve"> Time!AQ$136</f>
        <v>Post-Frcst</v>
      </c>
      <c r="AR3" s="203" t="str">
        <f xml:space="preserve"> Time!AR$136</f>
        <v>Post-Frcst</v>
      </c>
      <c r="AS3" s="203" t="str">
        <f xml:space="preserve"> Time!AS$136</f>
        <v>Post-Frcst</v>
      </c>
      <c r="AT3" s="203" t="str">
        <f xml:space="preserve"> Time!AT$136</f>
        <v>Post-Frcst</v>
      </c>
      <c r="AU3" s="203" t="str">
        <f xml:space="preserve"> Time!AU$136</f>
        <v>Post-Frcst</v>
      </c>
      <c r="AV3" s="203" t="str">
        <f xml:space="preserve"> Time!AV$136</f>
        <v>Post-Frcst</v>
      </c>
      <c r="AW3" s="203" t="str">
        <f xml:space="preserve"> Time!AW$136</f>
        <v>Post-Frcst</v>
      </c>
      <c r="AX3" s="203" t="str">
        <f xml:space="preserve"> Time!AX$136</f>
        <v>Post-Frcst</v>
      </c>
      <c r="AY3" s="203" t="str">
        <f xml:space="preserve"> Time!AY$136</f>
        <v>Post-Frcst</v>
      </c>
      <c r="AZ3" s="203" t="str">
        <f xml:space="preserve"> Time!AZ$136</f>
        <v>Post-Frcst</v>
      </c>
      <c r="BA3" s="203" t="str">
        <f xml:space="preserve"> Time!BA$136</f>
        <v>Post-Frcst</v>
      </c>
      <c r="BB3" s="203" t="str">
        <f xml:space="preserve"> Time!BB$136</f>
        <v>Post-Frcst</v>
      </c>
      <c r="BC3" s="203" t="str">
        <f xml:space="preserve"> Time!BC$136</f>
        <v>Post-Frcst</v>
      </c>
      <c r="BD3" s="203" t="str">
        <f xml:space="preserve"> Time!BD$136</f>
        <v>Post-Frcst</v>
      </c>
      <c r="BE3" s="203" t="str">
        <f xml:space="preserve"> Time!BE$136</f>
        <v>Post-Frcst</v>
      </c>
      <c r="BF3" s="203" t="str">
        <f xml:space="preserve"> Time!BF$136</f>
        <v>Post-Frcst</v>
      </c>
      <c r="BG3" s="203" t="str">
        <f xml:space="preserve"> Time!BG$136</f>
        <v>Post-Frcst</v>
      </c>
      <c r="BH3" s="203" t="str">
        <f xml:space="preserve"> Time!BH$136</f>
        <v>Post-Frcst</v>
      </c>
      <c r="BI3" s="203" t="str">
        <f xml:space="preserve"> Time!BI$136</f>
        <v>Post-Frcst</v>
      </c>
      <c r="BJ3" s="203" t="str">
        <f xml:space="preserve"> Time!BJ$136</f>
        <v>Post-Frcst</v>
      </c>
      <c r="BK3" s="203" t="str">
        <f xml:space="preserve"> Time!BK$136</f>
        <v>Post-Frcst</v>
      </c>
      <c r="BL3" s="203" t="str">
        <f xml:space="preserve"> Time!BL$136</f>
        <v>Post-Frcst</v>
      </c>
      <c r="BM3" s="203" t="str">
        <f xml:space="preserve"> Time!BM$136</f>
        <v>Post-Frcst</v>
      </c>
      <c r="BN3" s="203" t="str">
        <f xml:space="preserve"> Time!BN$136</f>
        <v>Post-Frcst</v>
      </c>
      <c r="BO3" s="203" t="str">
        <f xml:space="preserve"> Time!BO$136</f>
        <v>Post-Frcst</v>
      </c>
      <c r="BP3" s="203" t="str">
        <f xml:space="preserve"> Time!BP$136</f>
        <v>Post-Frcst</v>
      </c>
      <c r="BQ3" s="203" t="str">
        <f xml:space="preserve"> Time!BQ$136</f>
        <v>Post-Frcst</v>
      </c>
      <c r="BR3" s="203" t="str">
        <f xml:space="preserve"> Time!BR$136</f>
        <v>Post-Frcst</v>
      </c>
      <c r="BS3" s="203" t="str">
        <f xml:space="preserve"> Time!BS$136</f>
        <v>Post-Frcst</v>
      </c>
      <c r="BT3" s="203" t="str">
        <f xml:space="preserve"> Time!BT$136</f>
        <v>Post-Frcst</v>
      </c>
      <c r="BU3" s="203" t="str">
        <f xml:space="preserve"> Time!BU$136</f>
        <v>Post-Frcst</v>
      </c>
      <c r="BV3" s="203" t="str">
        <f xml:space="preserve"> Time!BV$136</f>
        <v>Post-Frcst</v>
      </c>
      <c r="BW3" s="203" t="str">
        <f xml:space="preserve"> Time!BW$136</f>
        <v>Post-Frcst</v>
      </c>
      <c r="BX3" s="203" t="str">
        <f xml:space="preserve"> Time!BX$136</f>
        <v>Post-Frcst</v>
      </c>
      <c r="BY3" s="203" t="str">
        <f xml:space="preserve"> Time!BY$136</f>
        <v>Post-Frcst</v>
      </c>
      <c r="BZ3" s="203" t="str">
        <f xml:space="preserve"> Time!BZ$136</f>
        <v>Post-Frcst</v>
      </c>
      <c r="CA3" s="203" t="str">
        <f xml:space="preserve"> Time!CA$136</f>
        <v>Post-Frcst</v>
      </c>
    </row>
    <row r="4" spans="1:79">
      <c r="E4" s="4" t="str">
        <f xml:space="preserve"> Time!E$33</f>
        <v>Financial year ending</v>
      </c>
      <c r="F4" s="104">
        <f xml:space="preserve"> Check!$F$32</f>
        <v>0</v>
      </c>
      <c r="G4" s="107" t="s">
        <v>31</v>
      </c>
      <c r="J4" s="92">
        <f xml:space="preserve"> Time!J$33</f>
        <v>2022</v>
      </c>
      <c r="K4" s="92">
        <f xml:space="preserve"> Time!K$33</f>
        <v>2023</v>
      </c>
      <c r="L4" s="92">
        <f xml:space="preserve"> Time!L$33</f>
        <v>2024</v>
      </c>
      <c r="M4" s="92">
        <f xml:space="preserve"> Time!M$33</f>
        <v>2025</v>
      </c>
      <c r="N4" s="92">
        <f xml:space="preserve"> Time!N$33</f>
        <v>2026</v>
      </c>
      <c r="O4" s="92">
        <f xml:space="preserve"> Time!O$33</f>
        <v>2027</v>
      </c>
      <c r="P4" s="92">
        <f xml:space="preserve"> Time!P$33</f>
        <v>2028</v>
      </c>
      <c r="Q4" s="92">
        <f xml:space="preserve"> Time!Q$33</f>
        <v>2029</v>
      </c>
      <c r="R4" s="92">
        <f xml:space="preserve"> Time!R$33</f>
        <v>2030</v>
      </c>
      <c r="S4" s="92">
        <f xml:space="preserve"> Time!S$33</f>
        <v>2031</v>
      </c>
      <c r="T4" s="92">
        <f xml:space="preserve"> Time!T$33</f>
        <v>2032</v>
      </c>
      <c r="U4" s="92">
        <f xml:space="preserve"> Time!U$33</f>
        <v>2033</v>
      </c>
      <c r="V4" s="92">
        <f xml:space="preserve"> Time!V$33</f>
        <v>2034</v>
      </c>
      <c r="W4" s="92">
        <f xml:space="preserve"> Time!W$33</f>
        <v>2035</v>
      </c>
      <c r="X4" s="92">
        <f xml:space="preserve"> Time!X$33</f>
        <v>2036</v>
      </c>
      <c r="Y4" s="92">
        <f xml:space="preserve"> Time!Y$33</f>
        <v>2037</v>
      </c>
      <c r="Z4" s="92">
        <f xml:space="preserve"> Time!Z$33</f>
        <v>2038</v>
      </c>
      <c r="AA4" s="92">
        <f xml:space="preserve"> Time!AA$33</f>
        <v>2039</v>
      </c>
      <c r="AB4" s="92">
        <f xml:space="preserve"> Time!AB$33</f>
        <v>2040</v>
      </c>
      <c r="AC4" s="92">
        <f xml:space="preserve"> Time!AC$33</f>
        <v>2041</v>
      </c>
      <c r="AD4" s="92">
        <f xml:space="preserve"> Time!AD$33</f>
        <v>2042</v>
      </c>
      <c r="AE4" s="92">
        <f xml:space="preserve"> Time!AE$33</f>
        <v>2043</v>
      </c>
      <c r="AF4" s="92">
        <f xml:space="preserve"> Time!AF$33</f>
        <v>2044</v>
      </c>
      <c r="AG4" s="92">
        <f xml:space="preserve"> Time!AG$33</f>
        <v>2045</v>
      </c>
      <c r="AH4" s="92">
        <f xml:space="preserve"> Time!AH$33</f>
        <v>2046</v>
      </c>
      <c r="AI4" s="92">
        <f xml:space="preserve"> Time!AI$33</f>
        <v>2047</v>
      </c>
      <c r="AJ4" s="92">
        <f xml:space="preserve"> Time!AJ$33</f>
        <v>2048</v>
      </c>
      <c r="AK4" s="92">
        <f xml:space="preserve"> Time!AK$33</f>
        <v>2049</v>
      </c>
      <c r="AL4" s="92">
        <f xml:space="preserve"> Time!AL$33</f>
        <v>2050</v>
      </c>
      <c r="AM4" s="92">
        <f xml:space="preserve"> Time!AM$33</f>
        <v>2051</v>
      </c>
      <c r="AN4" s="92">
        <f xml:space="preserve"> Time!AN$33</f>
        <v>2052</v>
      </c>
      <c r="AO4" s="92">
        <f xml:space="preserve"> Time!AO$33</f>
        <v>2053</v>
      </c>
      <c r="AP4" s="92">
        <f xml:space="preserve"> Time!AP$33</f>
        <v>2054</v>
      </c>
      <c r="AQ4" s="92">
        <f xml:space="preserve"> Time!AQ$33</f>
        <v>2055</v>
      </c>
      <c r="AR4" s="92">
        <f xml:space="preserve"> Time!AR$33</f>
        <v>2056</v>
      </c>
      <c r="AS4" s="92">
        <f xml:space="preserve"> Time!AS$33</f>
        <v>2057</v>
      </c>
      <c r="AT4" s="92">
        <f xml:space="preserve"> Time!AT$33</f>
        <v>2058</v>
      </c>
      <c r="AU4" s="92">
        <f xml:space="preserve"> Time!AU$33</f>
        <v>2059</v>
      </c>
      <c r="AV4" s="92">
        <f xml:space="preserve"> Time!AV$33</f>
        <v>2060</v>
      </c>
      <c r="AW4" s="92">
        <f xml:space="preserve"> Time!AW$33</f>
        <v>2061</v>
      </c>
      <c r="AX4" s="92">
        <f xml:space="preserve"> Time!AX$33</f>
        <v>2062</v>
      </c>
      <c r="AY4" s="92">
        <f xml:space="preserve"> Time!AY$33</f>
        <v>2063</v>
      </c>
      <c r="AZ4" s="92">
        <f xml:space="preserve"> Time!AZ$33</f>
        <v>2064</v>
      </c>
      <c r="BA4" s="92">
        <f xml:space="preserve"> Time!BA$33</f>
        <v>2065</v>
      </c>
      <c r="BB4" s="92">
        <f xml:space="preserve"> Time!BB$33</f>
        <v>2066</v>
      </c>
      <c r="BC4" s="92">
        <f xml:space="preserve"> Time!BC$33</f>
        <v>2067</v>
      </c>
      <c r="BD4" s="92">
        <f xml:space="preserve"> Time!BD$33</f>
        <v>2068</v>
      </c>
      <c r="BE4" s="92">
        <f xml:space="preserve"> Time!BE$33</f>
        <v>2069</v>
      </c>
      <c r="BF4" s="92">
        <f xml:space="preserve"> Time!BF$33</f>
        <v>2070</v>
      </c>
      <c r="BG4" s="92">
        <f xml:space="preserve"> Time!BG$33</f>
        <v>2071</v>
      </c>
      <c r="BH4" s="92">
        <f xml:space="preserve"> Time!BH$33</f>
        <v>2072</v>
      </c>
      <c r="BI4" s="92">
        <f xml:space="preserve"> Time!BI$33</f>
        <v>2073</v>
      </c>
      <c r="BJ4" s="92">
        <f xml:space="preserve"> Time!BJ$33</f>
        <v>2074</v>
      </c>
      <c r="BK4" s="92">
        <f xml:space="preserve"> Time!BK$33</f>
        <v>2075</v>
      </c>
      <c r="BL4" s="92">
        <f xml:space="preserve"> Time!BL$33</f>
        <v>2076</v>
      </c>
      <c r="BM4" s="92">
        <f xml:space="preserve"> Time!BM$33</f>
        <v>2077</v>
      </c>
      <c r="BN4" s="92">
        <f xml:space="preserve"> Time!BN$33</f>
        <v>2078</v>
      </c>
      <c r="BO4" s="92">
        <f xml:space="preserve"> Time!BO$33</f>
        <v>2079</v>
      </c>
      <c r="BP4" s="92">
        <f xml:space="preserve"> Time!BP$33</f>
        <v>2080</v>
      </c>
      <c r="BQ4" s="92">
        <f xml:space="preserve"> Time!BQ$33</f>
        <v>2081</v>
      </c>
      <c r="BR4" s="92">
        <f xml:space="preserve"> Time!BR$33</f>
        <v>2082</v>
      </c>
      <c r="BS4" s="92">
        <f xml:space="preserve"> Time!BS$33</f>
        <v>2083</v>
      </c>
      <c r="BT4" s="92">
        <f xml:space="preserve"> Time!BT$33</f>
        <v>2084</v>
      </c>
      <c r="BU4" s="92">
        <f xml:space="preserve"> Time!BU$33</f>
        <v>2085</v>
      </c>
      <c r="BV4" s="92">
        <f xml:space="preserve"> Time!BV$33</f>
        <v>2086</v>
      </c>
      <c r="BW4" s="92">
        <f xml:space="preserve"> Time!BW$33</f>
        <v>2087</v>
      </c>
      <c r="BX4" s="92">
        <f xml:space="preserve"> Time!BX$33</f>
        <v>2088</v>
      </c>
      <c r="BY4" s="92">
        <f xml:space="preserve"> Time!BY$33</f>
        <v>2089</v>
      </c>
      <c r="BZ4" s="92">
        <f xml:space="preserve"> Time!BZ$33</f>
        <v>2090</v>
      </c>
      <c r="CA4" s="92">
        <f xml:space="preserve"> Time!CA$33</f>
        <v>2091</v>
      </c>
    </row>
    <row r="5" spans="1:79">
      <c r="E5" s="4" t="str">
        <f xml:space="preserve"> Time!E$10</f>
        <v>Model column counter</v>
      </c>
      <c r="F5" s="9" t="s">
        <v>25</v>
      </c>
      <c r="G5" s="9" t="s">
        <v>23</v>
      </c>
      <c r="H5" s="9" t="s">
        <v>24</v>
      </c>
      <c r="J5" s="4">
        <f xml:space="preserve"> Time!J$10</f>
        <v>1</v>
      </c>
      <c r="K5" s="4">
        <f xml:space="preserve"> Time!K$10</f>
        <v>2</v>
      </c>
      <c r="L5" s="4">
        <f xml:space="preserve"> Time!L$10</f>
        <v>3</v>
      </c>
      <c r="M5" s="4">
        <f xml:space="preserve"> Time!M$10</f>
        <v>4</v>
      </c>
      <c r="N5" s="4">
        <f xml:space="preserve"> Time!N$10</f>
        <v>5</v>
      </c>
      <c r="O5" s="4">
        <f xml:space="preserve"> Time!O$10</f>
        <v>6</v>
      </c>
      <c r="P5" s="4">
        <f xml:space="preserve"> Time!P$10</f>
        <v>7</v>
      </c>
      <c r="Q5" s="4">
        <f xml:space="preserve"> Time!Q$10</f>
        <v>8</v>
      </c>
      <c r="R5" s="4">
        <f xml:space="preserve"> Time!R$10</f>
        <v>9</v>
      </c>
      <c r="S5" s="4">
        <f xml:space="preserve"> Time!S$10</f>
        <v>10</v>
      </c>
      <c r="T5" s="4">
        <f xml:space="preserve"> Time!T$10</f>
        <v>11</v>
      </c>
      <c r="U5" s="4">
        <f xml:space="preserve"> Time!U$10</f>
        <v>12</v>
      </c>
      <c r="V5" s="4">
        <f xml:space="preserve"> Time!V$10</f>
        <v>13</v>
      </c>
      <c r="W5" s="4">
        <f xml:space="preserve"> Time!W$10</f>
        <v>14</v>
      </c>
      <c r="X5" s="4">
        <f xml:space="preserve"> Time!X$10</f>
        <v>15</v>
      </c>
      <c r="Y5" s="4">
        <f xml:space="preserve"> Time!Y$10</f>
        <v>16</v>
      </c>
      <c r="Z5" s="4">
        <f xml:space="preserve"> Time!Z$10</f>
        <v>17</v>
      </c>
      <c r="AA5" s="4">
        <f xml:space="preserve"> Time!AA$10</f>
        <v>18</v>
      </c>
      <c r="AB5" s="4">
        <f xml:space="preserve"> Time!AB$10</f>
        <v>19</v>
      </c>
      <c r="AC5" s="4">
        <f xml:space="preserve"> Time!AC$10</f>
        <v>20</v>
      </c>
      <c r="AD5" s="4">
        <f xml:space="preserve"> Time!AD$10</f>
        <v>21</v>
      </c>
      <c r="AE5" s="4">
        <f xml:space="preserve"> Time!AE$10</f>
        <v>22</v>
      </c>
      <c r="AF5" s="4">
        <f xml:space="preserve"> Time!AF$10</f>
        <v>23</v>
      </c>
      <c r="AG5" s="4">
        <f xml:space="preserve"> Time!AG$10</f>
        <v>24</v>
      </c>
      <c r="AH5" s="4">
        <f xml:space="preserve"> Time!AH$10</f>
        <v>25</v>
      </c>
      <c r="AI5" s="4">
        <f xml:space="preserve"> Time!AI$10</f>
        <v>26</v>
      </c>
      <c r="AJ5" s="4">
        <f xml:space="preserve"> Time!AJ$10</f>
        <v>27</v>
      </c>
      <c r="AK5" s="4">
        <f xml:space="preserve"> Time!AK$10</f>
        <v>28</v>
      </c>
      <c r="AL5" s="4">
        <f xml:space="preserve"> Time!AL$10</f>
        <v>29</v>
      </c>
      <c r="AM5" s="4">
        <f xml:space="preserve"> Time!AM$10</f>
        <v>30</v>
      </c>
      <c r="AN5" s="4">
        <f xml:space="preserve"> Time!AN$10</f>
        <v>31</v>
      </c>
      <c r="AO5" s="4">
        <f xml:space="preserve"> Time!AO$10</f>
        <v>32</v>
      </c>
      <c r="AP5" s="4">
        <f xml:space="preserve"> Time!AP$10</f>
        <v>33</v>
      </c>
      <c r="AQ5" s="4">
        <f xml:space="preserve"> Time!AQ$10</f>
        <v>34</v>
      </c>
      <c r="AR5" s="4">
        <f xml:space="preserve"> Time!AR$10</f>
        <v>35</v>
      </c>
      <c r="AS5" s="4">
        <f xml:space="preserve"> Time!AS$10</f>
        <v>36</v>
      </c>
      <c r="AT5" s="4">
        <f xml:space="preserve"> Time!AT$10</f>
        <v>37</v>
      </c>
      <c r="AU5" s="4">
        <f xml:space="preserve"> Time!AU$10</f>
        <v>38</v>
      </c>
      <c r="AV5" s="4">
        <f xml:space="preserve"> Time!AV$10</f>
        <v>39</v>
      </c>
      <c r="AW5" s="4">
        <f xml:space="preserve"> Time!AW$10</f>
        <v>40</v>
      </c>
      <c r="AX5" s="4">
        <f xml:space="preserve"> Time!AX$10</f>
        <v>41</v>
      </c>
      <c r="AY5" s="4">
        <f xml:space="preserve"> Time!AY$10</f>
        <v>42</v>
      </c>
      <c r="AZ5" s="4">
        <f xml:space="preserve"> Time!AZ$10</f>
        <v>43</v>
      </c>
      <c r="BA5" s="4">
        <f xml:space="preserve"> Time!BA$10</f>
        <v>44</v>
      </c>
      <c r="BB5" s="4">
        <f xml:space="preserve"> Time!BB$10</f>
        <v>45</v>
      </c>
      <c r="BC5" s="4">
        <f xml:space="preserve"> Time!BC$10</f>
        <v>46</v>
      </c>
      <c r="BD5" s="4">
        <f xml:space="preserve"> Time!BD$10</f>
        <v>47</v>
      </c>
      <c r="BE5" s="4">
        <f xml:space="preserve"> Time!BE$10</f>
        <v>48</v>
      </c>
      <c r="BF5" s="4">
        <f xml:space="preserve"> Time!BF$10</f>
        <v>49</v>
      </c>
      <c r="BG5" s="4">
        <f xml:space="preserve"> Time!BG$10</f>
        <v>50</v>
      </c>
      <c r="BH5" s="4">
        <f xml:space="preserve"> Time!BH$10</f>
        <v>51</v>
      </c>
      <c r="BI5" s="4">
        <f xml:space="preserve"> Time!BI$10</f>
        <v>52</v>
      </c>
      <c r="BJ5" s="4">
        <f xml:space="preserve"> Time!BJ$10</f>
        <v>53</v>
      </c>
      <c r="BK5" s="4">
        <f xml:space="preserve"> Time!BK$10</f>
        <v>54</v>
      </c>
      <c r="BL5" s="4">
        <f xml:space="preserve"> Time!BL$10</f>
        <v>55</v>
      </c>
      <c r="BM5" s="4">
        <f xml:space="preserve"> Time!BM$10</f>
        <v>56</v>
      </c>
      <c r="BN5" s="4">
        <f xml:space="preserve"> Time!BN$10</f>
        <v>57</v>
      </c>
      <c r="BO5" s="4">
        <f xml:space="preserve"> Time!BO$10</f>
        <v>58</v>
      </c>
      <c r="BP5" s="4">
        <f xml:space="preserve"> Time!BP$10</f>
        <v>59</v>
      </c>
      <c r="BQ5" s="4">
        <f xml:space="preserve"> Time!BQ$10</f>
        <v>60</v>
      </c>
      <c r="BR5" s="4">
        <f xml:space="preserve"> Time!BR$10</f>
        <v>61</v>
      </c>
      <c r="BS5" s="4">
        <f xml:space="preserve"> Time!BS$10</f>
        <v>62</v>
      </c>
      <c r="BT5" s="4">
        <f xml:space="preserve"> Time!BT$10</f>
        <v>63</v>
      </c>
      <c r="BU5" s="4">
        <f xml:space="preserve"> Time!BU$10</f>
        <v>64</v>
      </c>
      <c r="BV5" s="4">
        <f xml:space="preserve"> Time!BV$10</f>
        <v>65</v>
      </c>
      <c r="BW5" s="4">
        <f xml:space="preserve"> Time!BW$10</f>
        <v>66</v>
      </c>
      <c r="BX5" s="4">
        <f xml:space="preserve"> Time!BX$10</f>
        <v>67</v>
      </c>
      <c r="BY5" s="4">
        <f xml:space="preserve"> Time!BY$10</f>
        <v>68</v>
      </c>
      <c r="BZ5" s="4">
        <f xml:space="preserve"> Time!BZ$10</f>
        <v>69</v>
      </c>
      <c r="CA5" s="4">
        <f xml:space="preserve"> Time!CA$10</f>
        <v>70</v>
      </c>
    </row>
    <row r="6" spans="1:79" s="46" customFormat="1">
      <c r="A6" s="1"/>
      <c r="B6" s="1"/>
      <c r="C6" s="51"/>
      <c r="D6" s="123"/>
    </row>
    <row r="7" spans="1:79">
      <c r="A7" s="9" t="s">
        <v>36</v>
      </c>
    </row>
    <row r="9" spans="1:79">
      <c r="E9" s="4" t="s">
        <v>37</v>
      </c>
      <c r="F9" s="101">
        <f xml:space="preserve"> SUM(F11:F27)</f>
        <v>0</v>
      </c>
      <c r="G9" s="4" t="s">
        <v>26</v>
      </c>
    </row>
    <row r="11" spans="1:79" s="120" customFormat="1">
      <c r="A11" s="117"/>
      <c r="B11" s="117"/>
      <c r="C11" s="118"/>
      <c r="D11" s="119"/>
      <c r="E11" s="125" t="s">
        <v>38</v>
      </c>
      <c r="F11" s="125" t="s">
        <v>39</v>
      </c>
    </row>
    <row r="13" spans="1:79" s="132" customFormat="1">
      <c r="A13" s="128"/>
      <c r="B13" s="129"/>
      <c r="C13" s="130"/>
      <c r="D13" s="131"/>
      <c r="E13" s="132" t="str">
        <f xml:space="preserve"> Time!E$157</f>
        <v>Modelling period check</v>
      </c>
      <c r="F13" s="133">
        <f xml:space="preserve"> Time!F$157</f>
        <v>0</v>
      </c>
      <c r="G13" s="132" t="str">
        <f xml:space="preserve"> Time!G$157</f>
        <v>check</v>
      </c>
    </row>
    <row r="14" spans="1:79" s="132" customFormat="1">
      <c r="A14" s="128"/>
      <c r="B14" s="129"/>
      <c r="C14" s="130"/>
      <c r="D14" s="131"/>
      <c r="E14" s="231" t="str">
        <f xml:space="preserve"> Capex!E$74</f>
        <v>Development capital cost (s-curve) check</v>
      </c>
      <c r="F14" s="133">
        <f xml:space="preserve"> Capex!F$74</f>
        <v>0</v>
      </c>
      <c r="G14" s="231" t="str">
        <f xml:space="preserve"> Capex!G$74</f>
        <v>check</v>
      </c>
    </row>
    <row r="15" spans="1:79" s="132" customFormat="1">
      <c r="A15" s="128"/>
      <c r="B15" s="129"/>
      <c r="C15" s="130"/>
      <c r="D15" s="131"/>
      <c r="E15" s="132" t="str">
        <f xml:space="preserve"> WorkCap!E$32</f>
        <v>Accounts receivable balance check</v>
      </c>
      <c r="F15" s="133">
        <f xml:space="preserve"> WorkCap!F$32</f>
        <v>0</v>
      </c>
      <c r="G15" s="132" t="str">
        <f xml:space="preserve"> WorkCap!G$32</f>
        <v>check</v>
      </c>
    </row>
    <row r="16" spans="1:79" s="132" customFormat="1">
      <c r="A16" s="128"/>
      <c r="B16" s="129"/>
      <c r="C16" s="130"/>
      <c r="D16" s="131"/>
      <c r="E16" s="132" t="str">
        <f xml:space="preserve"> WorkCap!E$60</f>
        <v>Accounts payable balance check</v>
      </c>
      <c r="F16" s="133">
        <f xml:space="preserve"> WorkCap!F$60</f>
        <v>0</v>
      </c>
      <c r="G16" s="132" t="str">
        <f xml:space="preserve"> WorkCap!G$60</f>
        <v>check</v>
      </c>
    </row>
    <row r="17" spans="1:79" s="132" customFormat="1">
      <c r="A17" s="128"/>
      <c r="B17" s="129"/>
      <c r="C17" s="130"/>
      <c r="D17" s="131"/>
      <c r="E17" s="132" t="str">
        <f xml:space="preserve"> Assets!E$49</f>
        <v>Natural gas plant balance check</v>
      </c>
      <c r="F17" s="133">
        <f xml:space="preserve"> Assets!F$49</f>
        <v>0</v>
      </c>
      <c r="G17" s="132" t="str">
        <f xml:space="preserve"> Assets!G$49</f>
        <v>check</v>
      </c>
    </row>
    <row r="18" spans="1:79" s="132" customFormat="1">
      <c r="A18" s="128"/>
      <c r="B18" s="129"/>
      <c r="C18" s="130"/>
      <c r="D18" s="131"/>
      <c r="E18" s="132" t="str">
        <f xml:space="preserve"> SnrDebt!E$47</f>
        <v>Senior debt balance check</v>
      </c>
      <c r="F18" s="133">
        <f xml:space="preserve"> SnrDebt!F$47</f>
        <v>0</v>
      </c>
      <c r="G18" s="132" t="str">
        <f xml:space="preserve"> SnrDebt!G$47</f>
        <v>check</v>
      </c>
    </row>
    <row r="19" spans="1:79" s="132" customFormat="1">
      <c r="A19" s="128"/>
      <c r="B19" s="129"/>
      <c r="C19" s="130"/>
      <c r="D19" s="131"/>
      <c r="E19" s="231" t="str">
        <f xml:space="preserve"> Equity!E$68</f>
        <v>Retained cash / (overdraft) balance check</v>
      </c>
      <c r="F19" s="133">
        <f xml:space="preserve"> Equity!F$68</f>
        <v>0</v>
      </c>
      <c r="G19" s="231" t="str">
        <f xml:space="preserve"> Equity!G$68</f>
        <v>check</v>
      </c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</row>
    <row r="20" spans="1:79" s="132" customFormat="1">
      <c r="A20" s="128"/>
      <c r="B20" s="129"/>
      <c r="C20" s="130"/>
      <c r="D20" s="131"/>
      <c r="E20" s="231" t="str">
        <f xml:space="preserve"> Equity!E$82</f>
        <v>Retained earnings balance check</v>
      </c>
      <c r="F20" s="133">
        <f xml:space="preserve"> Equity!F$82</f>
        <v>0</v>
      </c>
      <c r="G20" s="231" t="str">
        <f xml:space="preserve"> Equity!G$82</f>
        <v>check</v>
      </c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</row>
    <row r="21" spans="1:79" s="132" customFormat="1">
      <c r="A21" s="128"/>
      <c r="B21" s="129"/>
      <c r="C21" s="130"/>
      <c r="D21" s="131"/>
      <c r="E21" s="231" t="str">
        <f xml:space="preserve"> Tax!E$35</f>
        <v>Tax depreciation balance check</v>
      </c>
      <c r="F21" s="133">
        <f xml:space="preserve"> Tax!F$35</f>
        <v>0</v>
      </c>
      <c r="G21" s="231" t="str">
        <f xml:space="preserve"> Tax!G$35</f>
        <v>check</v>
      </c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</row>
    <row r="22" spans="1:79" s="132" customFormat="1">
      <c r="A22" s="128"/>
      <c r="B22" s="129"/>
      <c r="C22" s="130"/>
      <c r="D22" s="131"/>
      <c r="E22" s="231" t="str">
        <f xml:space="preserve"> Tax!E$103</f>
        <v>Tax balance check</v>
      </c>
      <c r="F22" s="133">
        <f xml:space="preserve"> Tax!F$103</f>
        <v>0</v>
      </c>
      <c r="G22" s="231" t="str">
        <f xml:space="preserve"> Tax!G$103</f>
        <v>check</v>
      </c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</row>
    <row r="23" spans="1:79" s="132" customFormat="1">
      <c r="A23" s="128"/>
      <c r="B23" s="129"/>
      <c r="C23" s="130"/>
      <c r="D23" s="131"/>
      <c r="E23" s="231" t="str">
        <f xml:space="preserve"> FinStat!E$89</f>
        <v>Finstat - Profit and Loss check</v>
      </c>
      <c r="F23" s="133">
        <f xml:space="preserve"> FinStat!F$89</f>
        <v>0</v>
      </c>
      <c r="G23" s="231" t="str">
        <f xml:space="preserve"> FinStat!G$89</f>
        <v>check</v>
      </c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</row>
    <row r="24" spans="1:79" s="132" customFormat="1">
      <c r="A24" s="128"/>
      <c r="B24" s="129"/>
      <c r="C24" s="130"/>
      <c r="D24" s="131"/>
      <c r="E24" s="231" t="str">
        <f xml:space="preserve"> FinStat!E$92</f>
        <v>Finstat - Cash flow check</v>
      </c>
      <c r="F24" s="133">
        <f xml:space="preserve"> FinStat!F$92</f>
        <v>0</v>
      </c>
      <c r="G24" s="231" t="str">
        <f xml:space="preserve"> FinStat!G$92</f>
        <v>check</v>
      </c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</row>
    <row r="25" spans="1:79" s="132" customFormat="1">
      <c r="A25" s="128"/>
      <c r="B25" s="129"/>
      <c r="C25" s="130"/>
      <c r="D25" s="131"/>
      <c r="E25" s="231" t="str">
        <f xml:space="preserve"> FinStat!E$95</f>
        <v>Finstat - Balance sheet check</v>
      </c>
      <c r="F25" s="133">
        <f xml:space="preserve"> FinStat!F$95</f>
        <v>0</v>
      </c>
      <c r="G25" s="231" t="str">
        <f xml:space="preserve"> FinStat!G$95</f>
        <v>check</v>
      </c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</row>
    <row r="26" spans="1:79"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</row>
    <row r="27" spans="1:79" s="120" customFormat="1">
      <c r="A27" s="117"/>
      <c r="B27" s="117"/>
      <c r="C27" s="118"/>
      <c r="D27" s="119"/>
      <c r="E27" s="125" t="s">
        <v>38</v>
      </c>
      <c r="F27" s="125" t="s">
        <v>40</v>
      </c>
    </row>
    <row r="30" spans="1:79">
      <c r="A30" s="9" t="s">
        <v>41</v>
      </c>
    </row>
    <row r="32" spans="1:79">
      <c r="E32" s="4" t="s">
        <v>42</v>
      </c>
      <c r="F32" s="127">
        <f xml:space="preserve"> SUM(F34:F38)</f>
        <v>0</v>
      </c>
      <c r="G32" s="4" t="s">
        <v>43</v>
      </c>
    </row>
    <row r="34" spans="1:79" s="120" customFormat="1">
      <c r="A34" s="117"/>
      <c r="B34" s="117"/>
      <c r="C34" s="118"/>
      <c r="D34" s="119"/>
      <c r="E34" s="125" t="s">
        <v>38</v>
      </c>
      <c r="F34" s="125" t="s">
        <v>39</v>
      </c>
    </row>
    <row r="36" spans="1:79">
      <c r="E36" s="231"/>
      <c r="F36" s="127"/>
      <c r="G36" s="231"/>
    </row>
    <row r="37" spans="1:79"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</row>
    <row r="38" spans="1:79" s="120" customFormat="1">
      <c r="A38" s="117"/>
      <c r="B38" s="117"/>
      <c r="C38" s="118"/>
      <c r="D38" s="119"/>
      <c r="E38" s="125" t="s">
        <v>38</v>
      </c>
      <c r="F38" s="125" t="s">
        <v>40</v>
      </c>
    </row>
  </sheetData>
  <phoneticPr fontId="3" type="noConversion"/>
  <conditionalFormatting sqref="F32 F3:F4 F36">
    <cfRule type="cellIs" dxfId="15" priority="31" stopIfTrue="1" operator="notEqual">
      <formula>0</formula>
    </cfRule>
    <cfRule type="cellIs" dxfId="14" priority="32" stopIfTrue="1" operator="equal">
      <formula>""</formula>
    </cfRule>
  </conditionalFormatting>
  <conditionalFormatting sqref="F2 F9 F13 F15:F18">
    <cfRule type="cellIs" dxfId="13" priority="35" stopIfTrue="1" operator="notEqual">
      <formula>0</formula>
    </cfRule>
    <cfRule type="cellIs" dxfId="12" priority="36" stopIfTrue="1" operator="equal">
      <formula>""</formula>
    </cfRule>
  </conditionalFormatting>
  <conditionalFormatting sqref="F25">
    <cfRule type="cellIs" dxfId="11" priority="13" stopIfTrue="1" operator="notEqual">
      <formula>0</formula>
    </cfRule>
    <cfRule type="cellIs" dxfId="10" priority="14" stopIfTrue="1" operator="equal">
      <formula>""</formula>
    </cfRule>
  </conditionalFormatting>
  <conditionalFormatting sqref="F23:F24">
    <cfRule type="cellIs" dxfId="9" priority="15" stopIfTrue="1" operator="notEqual">
      <formula>0</formula>
    </cfRule>
    <cfRule type="cellIs" dxfId="8" priority="16" stopIfTrue="1" operator="equal">
      <formula>""</formula>
    </cfRule>
  </conditionalFormatting>
  <conditionalFormatting sqref="F19:F20 F22">
    <cfRule type="cellIs" dxfId="7" priority="9" stopIfTrue="1" operator="notEqual">
      <formula>0</formula>
    </cfRule>
    <cfRule type="cellIs" dxfId="6" priority="10" stopIfTrue="1" operator="equal">
      <formula>""</formula>
    </cfRule>
  </conditionalFormatting>
  <conditionalFormatting sqref="F21">
    <cfRule type="cellIs" dxfId="5" priority="7" stopIfTrue="1" operator="notEqual">
      <formula>0</formula>
    </cfRule>
    <cfRule type="cellIs" dxfId="4" priority="8" stopIfTrue="1" operator="equal">
      <formula>""</formula>
    </cfRule>
  </conditionalFormatting>
  <conditionalFormatting sqref="F14">
    <cfRule type="cellIs" dxfId="3" priority="1" stopIfTrue="1" operator="notEqual">
      <formula>0</formula>
    </cfRule>
    <cfRule type="cellIs" dxfId="2" priority="2" stopIfTrue="1" operator="equal">
      <formula>""</formula>
    </cfRule>
  </conditionalFormatting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1" stopIfTrue="1" operator="equal" id="{E3030321-45B5-4CFF-9EEE-CA874E2DFB3E}">
            <xm:f>Input!$F$205</xm:f>
            <x14:dxf>
              <fill>
                <patternFill>
                  <bgColor indexed="47"/>
                </patternFill>
              </fill>
            </x14:dxf>
          </x14:cfRule>
          <x14:cfRule type="cellIs" priority="272" stopIfTrue="1" operator="equal" id="{F6B04F2E-97FF-4F8D-B5A2-647AB3C7DBDA}">
            <xm:f>Input!$F$206</xm:f>
            <x14:dxf>
              <fill>
                <patternFill>
                  <bgColor indexed="44"/>
                </patternFill>
              </fill>
            </x14:dxf>
          </x14:cfRule>
          <xm:sqref>J3:CA3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87959-8393-43C1-BD0F-4C9785D218A0}">
  <sheetPr>
    <outlinePr summaryBelow="0" summaryRight="0"/>
  </sheetPr>
  <dimension ref="A1:H81"/>
  <sheetViews>
    <sheetView showGridLines="0" defaultGridColor="0" colorId="22" zoomScale="80" zoomScaleNormal="80" workbookViewId="0">
      <pane ySplit="1" topLeftCell="A2" activePane="bottomLeft" state="frozen"/>
      <selection pane="bottomLeft" activeCell="M32" sqref="M32"/>
    </sheetView>
  </sheetViews>
  <sheetFormatPr defaultColWidth="0" defaultRowHeight="12.75"/>
  <cols>
    <col min="1" max="1" width="1.42578125" style="9" customWidth="1"/>
    <col min="2" max="2" width="1.42578125" style="1" customWidth="1"/>
    <col min="3" max="3" width="1.42578125" style="15" customWidth="1"/>
    <col min="4" max="4" width="1.42578125" style="24" customWidth="1"/>
    <col min="5" max="5" width="40.5703125" style="25" customWidth="1"/>
    <col min="6" max="6" width="12.5703125" style="25" customWidth="1"/>
    <col min="7" max="8" width="11.5703125" style="25" customWidth="1"/>
    <col min="9" max="9" width="2.5703125" style="25" customWidth="1"/>
    <col min="10" max="79" width="11.5703125" style="25" customWidth="1"/>
    <col min="80" max="16384" width="0" style="25" hidden="1"/>
  </cols>
  <sheetData>
    <row r="1" spans="1:8" s="4" customFormat="1" ht="26.25">
      <c r="A1" s="64" t="str">
        <f ca="1" xml:space="preserve"> RIGHT(CELL("filename", A1), LEN(CELL("filename", A1)) - SEARCH("]", CELL("filename", A1)))</f>
        <v>Key</v>
      </c>
      <c r="B1" s="1"/>
      <c r="C1" s="51"/>
      <c r="D1" s="3"/>
    </row>
    <row r="3" spans="1:8">
      <c r="A3" s="398" t="s">
        <v>302</v>
      </c>
      <c r="B3" s="72"/>
      <c r="C3" s="85"/>
      <c r="D3" s="52"/>
      <c r="E3" s="482"/>
      <c r="F3" s="89"/>
      <c r="G3" s="89"/>
      <c r="H3" s="336"/>
    </row>
    <row r="4" spans="1:8">
      <c r="A4" s="398"/>
      <c r="B4" s="76"/>
      <c r="C4" s="483"/>
      <c r="E4" s="484"/>
      <c r="F4" s="86"/>
      <c r="G4" s="89"/>
      <c r="H4" s="336"/>
    </row>
    <row r="5" spans="1:8">
      <c r="A5" s="398"/>
      <c r="B5" s="76"/>
      <c r="C5" s="483"/>
      <c r="E5" s="485" t="s">
        <v>303</v>
      </c>
      <c r="F5" s="86"/>
      <c r="G5" s="86" t="s">
        <v>304</v>
      </c>
      <c r="H5" s="336"/>
    </row>
    <row r="6" spans="1:8">
      <c r="A6" s="398"/>
      <c r="B6" s="76"/>
      <c r="C6" s="483"/>
      <c r="E6" s="486"/>
      <c r="F6" s="86"/>
      <c r="G6" s="86"/>
      <c r="H6" s="336"/>
    </row>
    <row r="7" spans="1:8">
      <c r="A7" s="398"/>
      <c r="B7" s="76"/>
      <c r="C7" s="483"/>
      <c r="E7" s="487" t="s">
        <v>305</v>
      </c>
      <c r="F7" s="86"/>
      <c r="G7" s="86" t="s">
        <v>306</v>
      </c>
      <c r="H7" s="336"/>
    </row>
    <row r="8" spans="1:8">
      <c r="A8" s="398"/>
      <c r="B8" s="76"/>
      <c r="C8" s="483"/>
      <c r="E8" s="486"/>
      <c r="F8" s="86"/>
      <c r="G8" s="86"/>
      <c r="H8" s="336"/>
    </row>
    <row r="9" spans="1:8">
      <c r="A9" s="398"/>
      <c r="B9" s="76"/>
      <c r="C9" s="483"/>
      <c r="E9" s="488" t="s">
        <v>307</v>
      </c>
      <c r="F9" s="86"/>
      <c r="G9" s="86" t="s">
        <v>308</v>
      </c>
      <c r="H9" s="336"/>
    </row>
    <row r="10" spans="1:8">
      <c r="A10" s="398"/>
      <c r="B10" s="76"/>
      <c r="C10" s="483"/>
      <c r="E10" s="486"/>
      <c r="F10" s="86"/>
      <c r="G10" s="86"/>
      <c r="H10" s="336"/>
    </row>
    <row r="11" spans="1:8">
      <c r="A11" s="398"/>
      <c r="B11" s="76"/>
      <c r="C11" s="483"/>
      <c r="E11" s="489" t="s">
        <v>309</v>
      </c>
      <c r="F11" s="86"/>
      <c r="G11" s="86" t="s">
        <v>310</v>
      </c>
      <c r="H11" s="336"/>
    </row>
    <row r="12" spans="1:8">
      <c r="A12" s="398"/>
      <c r="B12" s="76"/>
      <c r="C12" s="483"/>
      <c r="E12" s="486"/>
      <c r="F12" s="86"/>
      <c r="G12" s="86"/>
      <c r="H12" s="336"/>
    </row>
    <row r="13" spans="1:8">
      <c r="A13" s="398"/>
      <c r="B13" s="76"/>
      <c r="C13" s="483"/>
      <c r="E13" s="490" t="s">
        <v>311</v>
      </c>
      <c r="F13" s="86"/>
      <c r="G13" s="86" t="s">
        <v>312</v>
      </c>
      <c r="H13" s="86"/>
    </row>
    <row r="14" spans="1:8">
      <c r="A14" s="398"/>
      <c r="B14" s="76"/>
      <c r="C14" s="483"/>
      <c r="E14" s="86"/>
      <c r="F14" s="86"/>
      <c r="G14" s="86"/>
      <c r="H14" s="86"/>
    </row>
    <row r="15" spans="1:8">
      <c r="A15" s="398"/>
      <c r="B15" s="76"/>
      <c r="C15" s="483"/>
      <c r="E15" s="86"/>
      <c r="F15" s="86"/>
      <c r="G15" s="86"/>
      <c r="H15" s="86"/>
    </row>
    <row r="16" spans="1:8">
      <c r="A16" s="398" t="s">
        <v>313</v>
      </c>
      <c r="B16" s="192"/>
      <c r="C16" s="193"/>
      <c r="D16" s="476"/>
      <c r="E16" s="303"/>
      <c r="F16" s="216"/>
      <c r="G16" s="214"/>
      <c r="H16" s="303"/>
    </row>
    <row r="17" spans="1:8">
      <c r="A17" s="398"/>
      <c r="B17" s="398"/>
      <c r="C17" s="491"/>
      <c r="D17" s="492"/>
      <c r="E17" s="400"/>
      <c r="F17" s="493"/>
      <c r="G17" s="494"/>
      <c r="H17" s="303"/>
    </row>
    <row r="18" spans="1:8">
      <c r="A18" s="398"/>
      <c r="B18" s="398" t="s">
        <v>314</v>
      </c>
      <c r="C18" s="491"/>
      <c r="D18" s="492"/>
      <c r="E18" s="400"/>
      <c r="F18" s="493"/>
      <c r="G18" s="494"/>
      <c r="H18" s="303"/>
    </row>
    <row r="19" spans="1:8">
      <c r="A19" s="398"/>
      <c r="B19" s="398"/>
      <c r="C19" s="491"/>
      <c r="D19" s="492"/>
      <c r="E19" s="495" t="s">
        <v>315</v>
      </c>
      <c r="F19" s="494"/>
      <c r="G19" s="493" t="s">
        <v>316</v>
      </c>
      <c r="H19" s="303"/>
    </row>
    <row r="20" spans="1:8">
      <c r="A20" s="398"/>
      <c r="B20" s="398"/>
      <c r="C20" s="491"/>
      <c r="D20" s="492"/>
      <c r="E20" s="400"/>
      <c r="F20" s="494"/>
      <c r="G20" s="494"/>
      <c r="H20" s="303"/>
    </row>
    <row r="21" spans="1:8">
      <c r="A21" s="398"/>
      <c r="B21" s="398"/>
      <c r="C21" s="491"/>
      <c r="D21" s="492"/>
      <c r="E21" s="681" t="s">
        <v>317</v>
      </c>
      <c r="F21" s="494"/>
      <c r="G21" s="493" t="s">
        <v>318</v>
      </c>
      <c r="H21" s="303"/>
    </row>
    <row r="22" spans="1:8">
      <c r="A22" s="398"/>
      <c r="B22" s="398"/>
      <c r="C22" s="491"/>
      <c r="D22" s="492"/>
      <c r="E22" s="400"/>
      <c r="F22" s="494"/>
      <c r="G22" s="493"/>
      <c r="H22" s="303"/>
    </row>
    <row r="23" spans="1:8">
      <c r="A23" s="398"/>
      <c r="B23" s="398"/>
      <c r="C23" s="491"/>
      <c r="D23" s="492"/>
      <c r="E23" s="400" t="s">
        <v>319</v>
      </c>
      <c r="F23" s="494"/>
      <c r="G23" s="303" t="s">
        <v>320</v>
      </c>
      <c r="H23" s="303"/>
    </row>
    <row r="24" spans="1:8">
      <c r="A24" s="398"/>
      <c r="B24" s="398"/>
      <c r="C24" s="491"/>
      <c r="D24" s="492"/>
      <c r="E24" s="400"/>
      <c r="F24" s="494"/>
      <c r="G24" s="303"/>
      <c r="H24" s="303"/>
    </row>
    <row r="25" spans="1:8">
      <c r="A25" s="398"/>
      <c r="B25" s="398" t="s">
        <v>321</v>
      </c>
      <c r="C25" s="491"/>
      <c r="D25" s="492"/>
      <c r="E25" s="400"/>
      <c r="F25" s="494"/>
      <c r="G25" s="493"/>
      <c r="H25" s="303"/>
    </row>
    <row r="26" spans="1:8">
      <c r="A26" s="398"/>
      <c r="B26" s="398"/>
      <c r="C26" s="491"/>
      <c r="D26" s="492"/>
      <c r="E26" s="496" t="s">
        <v>322</v>
      </c>
      <c r="F26" s="494"/>
      <c r="G26" s="493" t="s">
        <v>301</v>
      </c>
      <c r="H26" s="303"/>
    </row>
    <row r="27" spans="1:8">
      <c r="A27" s="398"/>
      <c r="B27" s="398"/>
      <c r="C27" s="491"/>
      <c r="D27" s="492"/>
      <c r="E27" s="400"/>
      <c r="F27" s="494"/>
      <c r="G27" s="493"/>
      <c r="H27" s="303"/>
    </row>
    <row r="28" spans="1:8">
      <c r="A28" s="398"/>
      <c r="B28" s="398"/>
      <c r="C28" s="491"/>
      <c r="D28" s="492"/>
      <c r="E28" s="497" t="s">
        <v>323</v>
      </c>
      <c r="F28" s="494"/>
      <c r="G28" s="493" t="s">
        <v>324</v>
      </c>
      <c r="H28" s="303"/>
    </row>
    <row r="29" spans="1:8">
      <c r="A29" s="398"/>
      <c r="B29" s="398"/>
      <c r="C29" s="491"/>
      <c r="D29" s="492"/>
      <c r="E29" s="400"/>
      <c r="F29" s="494"/>
      <c r="G29" s="216"/>
      <c r="H29" s="303"/>
    </row>
    <row r="30" spans="1:8">
      <c r="A30" s="398"/>
      <c r="B30" s="398"/>
      <c r="C30" s="491"/>
      <c r="D30" s="492"/>
      <c r="E30" s="498" t="s">
        <v>325</v>
      </c>
      <c r="F30" s="494"/>
      <c r="G30" s="493" t="s">
        <v>326</v>
      </c>
      <c r="H30" s="303"/>
    </row>
    <row r="31" spans="1:8">
      <c r="A31" s="398"/>
      <c r="B31" s="398"/>
      <c r="C31" s="491"/>
      <c r="D31" s="492"/>
      <c r="E31" s="400"/>
      <c r="F31" s="494"/>
      <c r="G31" s="493"/>
      <c r="H31" s="303"/>
    </row>
    <row r="32" spans="1:8">
      <c r="A32" s="398"/>
      <c r="B32" s="398"/>
      <c r="C32" s="491"/>
      <c r="D32" s="492"/>
      <c r="E32" s="497" t="s">
        <v>327</v>
      </c>
      <c r="F32" s="494"/>
      <c r="G32" s="493" t="s">
        <v>328</v>
      </c>
      <c r="H32" s="303"/>
    </row>
    <row r="33" spans="1:8">
      <c r="A33" s="398"/>
      <c r="B33" s="398"/>
      <c r="C33" s="491"/>
      <c r="D33" s="492"/>
      <c r="E33" s="494"/>
      <c r="F33" s="494"/>
      <c r="G33" s="493"/>
      <c r="H33" s="303"/>
    </row>
    <row r="34" spans="1:8">
      <c r="A34" s="398"/>
      <c r="B34" s="398" t="s">
        <v>329</v>
      </c>
      <c r="C34" s="491"/>
      <c r="D34" s="492"/>
      <c r="E34" s="400"/>
      <c r="F34" s="494"/>
      <c r="G34" s="493"/>
      <c r="H34" s="303"/>
    </row>
    <row r="35" spans="1:8">
      <c r="A35" s="398"/>
      <c r="B35" s="398"/>
      <c r="C35" s="491"/>
      <c r="D35" s="492"/>
      <c r="E35" s="499" t="s">
        <v>330</v>
      </c>
      <c r="F35" s="494"/>
      <c r="G35" s="493" t="s">
        <v>331</v>
      </c>
      <c r="H35" s="303"/>
    </row>
    <row r="36" spans="1:8">
      <c r="A36" s="398"/>
      <c r="B36" s="398"/>
      <c r="C36" s="491"/>
      <c r="D36" s="492"/>
      <c r="E36" s="303"/>
      <c r="F36" s="494"/>
      <c r="G36" s="493"/>
      <c r="H36" s="303"/>
    </row>
    <row r="37" spans="1:8">
      <c r="A37" s="398"/>
      <c r="B37" s="398"/>
      <c r="C37" s="491"/>
      <c r="D37" s="492"/>
      <c r="E37" s="500" t="s">
        <v>332</v>
      </c>
      <c r="F37" s="493"/>
      <c r="G37" s="247" t="s">
        <v>333</v>
      </c>
      <c r="H37" s="303"/>
    </row>
    <row r="38" spans="1:8">
      <c r="A38" s="398"/>
      <c r="B38" s="398"/>
      <c r="C38" s="491"/>
      <c r="D38" s="492"/>
      <c r="E38" s="400"/>
      <c r="F38" s="494"/>
      <c r="G38" s="493"/>
      <c r="H38" s="303"/>
    </row>
    <row r="39" spans="1:8">
      <c r="A39" s="398"/>
      <c r="B39" s="398"/>
      <c r="C39" s="491"/>
      <c r="D39" s="492"/>
      <c r="E39" s="501" t="s">
        <v>334</v>
      </c>
      <c r="F39" s="494"/>
      <c r="G39" s="493" t="s">
        <v>335</v>
      </c>
      <c r="H39" s="303"/>
    </row>
    <row r="40" spans="1:8">
      <c r="A40" s="398"/>
      <c r="B40" s="175"/>
      <c r="C40" s="191"/>
      <c r="D40" s="502"/>
      <c r="E40" s="303"/>
      <c r="F40" s="481"/>
      <c r="G40" s="481"/>
      <c r="H40" s="481"/>
    </row>
    <row r="41" spans="1:8">
      <c r="A41" s="398"/>
      <c r="B41" s="398" t="s">
        <v>336</v>
      </c>
      <c r="C41" s="491"/>
      <c r="D41" s="492"/>
      <c r="E41" s="400"/>
      <c r="F41" s="494"/>
      <c r="G41" s="493"/>
      <c r="H41" s="303"/>
    </row>
    <row r="42" spans="1:8">
      <c r="A42" s="398"/>
      <c r="B42" s="398"/>
      <c r="C42" s="491"/>
      <c r="D42" s="492"/>
      <c r="E42" s="503" t="s">
        <v>337</v>
      </c>
      <c r="F42" s="494"/>
      <c r="G42" s="493" t="s">
        <v>338</v>
      </c>
      <c r="H42" s="303"/>
    </row>
    <row r="43" spans="1:8">
      <c r="A43" s="398"/>
      <c r="B43" s="398"/>
      <c r="C43" s="491"/>
      <c r="D43" s="492"/>
      <c r="E43" s="303"/>
      <c r="F43" s="494"/>
      <c r="G43" s="493"/>
      <c r="H43" s="303"/>
    </row>
    <row r="44" spans="1:8">
      <c r="A44" s="398"/>
      <c r="B44" s="398"/>
      <c r="C44" s="491"/>
      <c r="D44" s="492"/>
      <c r="E44" s="682" t="s">
        <v>339</v>
      </c>
      <c r="F44" s="494"/>
      <c r="G44" s="493" t="s">
        <v>340</v>
      </c>
      <c r="H44" s="303"/>
    </row>
    <row r="45" spans="1:8">
      <c r="A45" s="398"/>
      <c r="B45" s="398"/>
      <c r="C45" s="491"/>
      <c r="D45" s="492"/>
      <c r="E45" s="400"/>
      <c r="F45" s="494"/>
      <c r="G45" s="493"/>
      <c r="H45" s="303"/>
    </row>
    <row r="46" spans="1:8">
      <c r="A46" s="398"/>
      <c r="B46" s="398"/>
      <c r="C46" s="491"/>
      <c r="D46" s="492"/>
      <c r="E46" s="504" t="s">
        <v>341</v>
      </c>
      <c r="F46" s="494"/>
      <c r="G46" s="493" t="s">
        <v>342</v>
      </c>
      <c r="H46" s="303"/>
    </row>
    <row r="47" spans="1:8">
      <c r="A47" s="398"/>
      <c r="B47" s="479"/>
      <c r="C47" s="479"/>
      <c r="D47" s="480"/>
      <c r="E47" s="481"/>
      <c r="F47" s="481"/>
      <c r="G47" s="481"/>
      <c r="H47" s="481"/>
    </row>
    <row r="48" spans="1:8">
      <c r="A48" s="398"/>
      <c r="B48" s="479"/>
      <c r="C48" s="479"/>
      <c r="D48" s="480"/>
      <c r="E48" s="481"/>
      <c r="F48" s="481"/>
      <c r="G48" s="481"/>
      <c r="H48" s="481"/>
    </row>
    <row r="49" spans="1:6" s="481" customFormat="1">
      <c r="A49" s="398" t="s">
        <v>378</v>
      </c>
      <c r="B49" s="479"/>
      <c r="C49" s="479"/>
      <c r="D49" s="480"/>
    </row>
    <row r="50" spans="1:6" s="481" customFormat="1">
      <c r="A50" s="398"/>
      <c r="B50" s="479"/>
      <c r="C50" s="479"/>
      <c r="D50" s="480"/>
    </row>
    <row r="51" spans="1:6" s="481" customFormat="1">
      <c r="A51" s="398"/>
      <c r="B51" s="479"/>
      <c r="C51" s="479"/>
      <c r="D51" s="480"/>
      <c r="E51" s="86" t="s">
        <v>379</v>
      </c>
      <c r="F51" s="247" t="s">
        <v>380</v>
      </c>
    </row>
    <row r="52" spans="1:6" s="481" customFormat="1">
      <c r="A52" s="398"/>
      <c r="B52" s="479"/>
      <c r="C52" s="479"/>
      <c r="D52" s="480"/>
      <c r="E52" s="247" t="s">
        <v>381</v>
      </c>
      <c r="F52" s="481" t="s">
        <v>382</v>
      </c>
    </row>
    <row r="53" spans="1:6" s="481" customFormat="1">
      <c r="A53" s="398"/>
      <c r="B53" s="479"/>
      <c r="C53" s="479"/>
      <c r="D53" s="480"/>
      <c r="E53" s="86" t="s">
        <v>383</v>
      </c>
      <c r="F53" s="247" t="s">
        <v>384</v>
      </c>
    </row>
    <row r="54" spans="1:6" s="481" customFormat="1">
      <c r="A54" s="398"/>
      <c r="B54" s="479"/>
      <c r="C54" s="479"/>
      <c r="D54" s="480"/>
      <c r="E54" s="86" t="s">
        <v>404</v>
      </c>
      <c r="F54" s="247" t="s">
        <v>405</v>
      </c>
    </row>
    <row r="55" spans="1:6" s="481" customFormat="1">
      <c r="A55" s="398"/>
      <c r="B55" s="479"/>
      <c r="C55" s="479"/>
      <c r="D55" s="480"/>
      <c r="E55" s="481" t="s">
        <v>129</v>
      </c>
      <c r="F55" s="481" t="s">
        <v>385</v>
      </c>
    </row>
    <row r="56" spans="1:6" s="481" customFormat="1">
      <c r="A56" s="398"/>
      <c r="B56" s="479"/>
      <c r="C56" s="479"/>
      <c r="D56" s="480"/>
      <c r="E56" s="86" t="s">
        <v>403</v>
      </c>
      <c r="F56" s="481" t="s">
        <v>410</v>
      </c>
    </row>
    <row r="57" spans="1:6" s="481" customFormat="1">
      <c r="A57" s="398"/>
      <c r="B57" s="479"/>
      <c r="C57" s="479"/>
      <c r="D57" s="480"/>
      <c r="E57" s="481" t="s">
        <v>386</v>
      </c>
      <c r="F57" s="481" t="s">
        <v>387</v>
      </c>
    </row>
    <row r="58" spans="1:6" s="481" customFormat="1">
      <c r="A58" s="398"/>
      <c r="B58" s="479"/>
      <c r="C58" s="479"/>
      <c r="D58" s="480"/>
      <c r="E58" s="86" t="s">
        <v>388</v>
      </c>
      <c r="F58" s="247" t="s">
        <v>389</v>
      </c>
    </row>
    <row r="59" spans="1:6" s="481" customFormat="1">
      <c r="A59" s="398"/>
      <c r="B59" s="479"/>
      <c r="C59" s="479"/>
      <c r="D59" s="480"/>
      <c r="E59" s="481" t="s">
        <v>390</v>
      </c>
      <c r="F59" s="481" t="s">
        <v>391</v>
      </c>
    </row>
    <row r="60" spans="1:6" s="481" customFormat="1">
      <c r="A60" s="398"/>
      <c r="B60" s="479"/>
      <c r="C60" s="479"/>
      <c r="D60" s="480"/>
      <c r="E60" s="86" t="s">
        <v>392</v>
      </c>
      <c r="F60" s="247" t="s">
        <v>393</v>
      </c>
    </row>
    <row r="61" spans="1:6" s="481" customFormat="1">
      <c r="A61" s="398"/>
      <c r="B61" s="479"/>
      <c r="C61" s="479"/>
      <c r="D61" s="480"/>
      <c r="E61" s="481" t="s">
        <v>48</v>
      </c>
      <c r="F61" s="481" t="s">
        <v>394</v>
      </c>
    </row>
    <row r="62" spans="1:6" s="481" customFormat="1">
      <c r="A62" s="398"/>
      <c r="B62" s="479"/>
      <c r="C62" s="479"/>
      <c r="D62" s="480"/>
      <c r="E62" s="481" t="s">
        <v>395</v>
      </c>
      <c r="F62" s="481" t="s">
        <v>396</v>
      </c>
    </row>
    <row r="63" spans="1:6" s="481" customFormat="1">
      <c r="A63" s="398"/>
      <c r="B63" s="479"/>
      <c r="C63" s="479"/>
      <c r="D63" s="480"/>
      <c r="E63" s="481" t="s">
        <v>397</v>
      </c>
      <c r="F63" s="481" t="s">
        <v>398</v>
      </c>
    </row>
    <row r="64" spans="1:6" s="481" customFormat="1">
      <c r="A64" s="398"/>
      <c r="B64" s="479"/>
      <c r="C64" s="479"/>
      <c r="D64" s="480"/>
      <c r="E64" s="481" t="s">
        <v>399</v>
      </c>
      <c r="F64" s="481" t="s">
        <v>400</v>
      </c>
    </row>
    <row r="65" spans="1:6" s="481" customFormat="1">
      <c r="A65" s="398"/>
      <c r="B65" s="479"/>
      <c r="C65" s="479"/>
      <c r="D65" s="480"/>
      <c r="E65" s="481" t="s">
        <v>406</v>
      </c>
      <c r="F65" s="481" t="s">
        <v>407</v>
      </c>
    </row>
    <row r="66" spans="1:6" s="481" customFormat="1">
      <c r="A66" s="398"/>
      <c r="B66" s="479"/>
      <c r="C66" s="479"/>
      <c r="D66" s="480"/>
      <c r="E66" s="481" t="s">
        <v>401</v>
      </c>
      <c r="F66" s="481" t="s">
        <v>402</v>
      </c>
    </row>
    <row r="67" spans="1:6" s="481" customFormat="1">
      <c r="A67" s="398"/>
      <c r="B67" s="479"/>
      <c r="C67" s="479"/>
      <c r="D67" s="480"/>
      <c r="E67" s="481" t="s">
        <v>556</v>
      </c>
      <c r="F67" s="481" t="s">
        <v>600</v>
      </c>
    </row>
    <row r="68" spans="1:6">
      <c r="E68" s="25" t="s">
        <v>408</v>
      </c>
      <c r="F68" s="25" t="s">
        <v>409</v>
      </c>
    </row>
    <row r="71" spans="1:6" s="481" customFormat="1">
      <c r="A71" s="398" t="s">
        <v>726</v>
      </c>
      <c r="B71" s="479"/>
      <c r="C71" s="479"/>
      <c r="D71" s="480"/>
    </row>
    <row r="72" spans="1:6" s="481" customFormat="1">
      <c r="A72" s="398"/>
      <c r="B72" s="479"/>
      <c r="C72" s="479"/>
      <c r="D72" s="480"/>
    </row>
    <row r="73" spans="1:6" s="481" customFormat="1">
      <c r="A73" s="398"/>
      <c r="B73" s="479"/>
      <c r="C73" s="479"/>
      <c r="D73" s="480"/>
      <c r="E73" s="86">
        <v>1</v>
      </c>
      <c r="F73" s="247" t="s">
        <v>727</v>
      </c>
    </row>
    <row r="74" spans="1:6" s="481" customFormat="1">
      <c r="A74" s="398"/>
      <c r="B74" s="479"/>
      <c r="C74" s="479"/>
      <c r="D74" s="480"/>
      <c r="E74" s="247">
        <v>2</v>
      </c>
      <c r="F74" s="481" t="s">
        <v>728</v>
      </c>
    </row>
    <row r="75" spans="1:6" s="481" customFormat="1">
      <c r="A75" s="398"/>
      <c r="B75" s="479"/>
      <c r="C75" s="479"/>
      <c r="D75" s="480"/>
      <c r="E75" s="86">
        <v>3</v>
      </c>
      <c r="F75" s="481" t="s">
        <v>729</v>
      </c>
    </row>
    <row r="76" spans="1:6" s="481" customFormat="1">
      <c r="A76" s="398"/>
      <c r="B76" s="479"/>
      <c r="C76" s="479"/>
      <c r="D76" s="480"/>
      <c r="E76" s="86">
        <v>4</v>
      </c>
      <c r="F76" s="481" t="s">
        <v>730</v>
      </c>
    </row>
    <row r="77" spans="1:6" s="481" customFormat="1">
      <c r="A77" s="398"/>
      <c r="B77" s="479"/>
      <c r="C77" s="479"/>
      <c r="D77" s="480"/>
      <c r="E77" s="86">
        <v>5</v>
      </c>
      <c r="F77" s="481" t="s">
        <v>731</v>
      </c>
    </row>
    <row r="78" spans="1:6" s="481" customFormat="1">
      <c r="A78" s="398"/>
      <c r="B78" s="479"/>
      <c r="C78" s="479"/>
      <c r="D78" s="480"/>
      <c r="E78" s="481">
        <v>6</v>
      </c>
      <c r="F78" s="481" t="s">
        <v>732</v>
      </c>
    </row>
    <row r="79" spans="1:6" s="481" customFormat="1">
      <c r="A79" s="398"/>
      <c r="B79" s="479"/>
      <c r="C79" s="479"/>
      <c r="D79" s="480"/>
      <c r="E79" s="86"/>
    </row>
    <row r="80" spans="1:6" s="481" customFormat="1">
      <c r="A80" s="398"/>
      <c r="B80" s="479"/>
      <c r="C80" s="479"/>
      <c r="D80" s="480"/>
    </row>
    <row r="81" spans="1:1">
      <c r="A81" s="9" t="s">
        <v>300</v>
      </c>
    </row>
  </sheetData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CC99D-3653-4092-AE4A-489647F6D126}">
  <sheetPr>
    <tabColor rgb="FF99CCFF"/>
    <outlinePr summaryBelow="0" summaryRight="0"/>
  </sheetPr>
  <dimension ref="A1:T147"/>
  <sheetViews>
    <sheetView showGridLines="0" defaultGridColor="0" colorId="22" zoomScale="80" zoomScaleNormal="80" workbookViewId="0">
      <pane ySplit="1" topLeftCell="A25" activePane="bottomLeft" state="frozen"/>
      <selection pane="bottomLeft" activeCell="E7" sqref="E7"/>
    </sheetView>
  </sheetViews>
  <sheetFormatPr defaultColWidth="0" defaultRowHeight="12.75"/>
  <cols>
    <col min="1" max="1" width="1.42578125" style="175" customWidth="1"/>
    <col min="2" max="2" width="1.42578125" style="191" customWidth="1"/>
    <col min="3" max="3" width="1.42578125" style="223" customWidth="1"/>
    <col min="4" max="4" width="30.5703125" style="223" customWidth="1"/>
    <col min="5" max="5" width="14.5703125" style="223" customWidth="1"/>
    <col min="6" max="6" width="17.5703125" style="223" bestFit="1" customWidth="1"/>
    <col min="7" max="7" width="1.5703125" style="223" customWidth="1"/>
    <col min="8" max="8" width="30.5703125" style="223" customWidth="1"/>
    <col min="9" max="9" width="14.5703125" style="223" customWidth="1"/>
    <col min="10" max="10" width="17.5703125" style="223" bestFit="1" customWidth="1"/>
    <col min="11" max="11" width="1.5703125" style="223" customWidth="1"/>
    <col min="12" max="12" width="30.5703125" style="223" customWidth="1"/>
    <col min="13" max="13" width="14.5703125" style="223" customWidth="1"/>
    <col min="14" max="14" width="17.5703125" style="223" bestFit="1" customWidth="1"/>
    <col min="15" max="17" width="1.42578125" style="223" customWidth="1"/>
    <col min="18" max="20" width="0" style="223" hidden="1" customWidth="1"/>
    <col min="21" max="16384" width="9.140625" style="223" hidden="1"/>
  </cols>
  <sheetData>
    <row r="1" spans="1:15" ht="26.25" customHeight="1">
      <c r="A1" s="426" t="str">
        <f ca="1" xml:space="preserve"> RIGHT(CELL("filename", $A$1), LEN(CELL("filename", $A$1)) - SEARCH("]", CELL("filename", $A$1)))</f>
        <v>Dashboard</v>
      </c>
      <c r="B1" s="426"/>
    </row>
    <row r="2" spans="1:15" ht="13.5" thickBot="1">
      <c r="A2" s="175" t="s">
        <v>272</v>
      </c>
      <c r="C2" s="303"/>
      <c r="D2" s="303"/>
      <c r="E2" s="303"/>
      <c r="H2"/>
    </row>
    <row r="3" spans="1:15" ht="20.100000000000001" customHeight="1" thickTop="1">
      <c r="C3" s="427"/>
      <c r="D3" s="428" t="str">
        <f xml:space="preserve"> "KEY METRICS (" &amp; UPPER( VLOOKUP( $E$7, Key!$E$73:$F$78, 2, FALSE)) &amp; ")"</f>
        <v>KEY METRICS (2030 CORE)</v>
      </c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9"/>
    </row>
    <row r="4" spans="1:15" ht="8.1" customHeight="1">
      <c r="C4" s="430"/>
      <c r="D4" s="431"/>
      <c r="E4" s="193"/>
      <c r="F4" s="315"/>
      <c r="G4" s="303"/>
      <c r="H4" s="303"/>
      <c r="I4" s="303"/>
      <c r="J4" s="303"/>
      <c r="K4" s="303"/>
      <c r="L4" s="303"/>
      <c r="M4" s="303"/>
      <c r="N4" s="303"/>
      <c r="O4" s="432"/>
    </row>
    <row r="5" spans="1:15" ht="15" customHeight="1">
      <c r="A5" s="223"/>
      <c r="B5" s="223"/>
      <c r="C5" s="430"/>
      <c r="D5" s="433" t="s">
        <v>273</v>
      </c>
      <c r="E5" s="434"/>
      <c r="F5" s="435"/>
      <c r="G5" s="303"/>
      <c r="H5" s="433" t="s">
        <v>252</v>
      </c>
      <c r="I5" s="435"/>
      <c r="J5" s="436"/>
      <c r="K5" s="303"/>
      <c r="L5" s="433" t="s">
        <v>99</v>
      </c>
      <c r="M5" s="434"/>
      <c r="N5" s="435"/>
      <c r="O5" s="432"/>
    </row>
    <row r="6" spans="1:15">
      <c r="A6" s="223"/>
      <c r="B6" s="223"/>
      <c r="C6" s="430"/>
      <c r="D6" s="437"/>
      <c r="E6" s="438"/>
      <c r="F6" s="439"/>
      <c r="G6" s="303"/>
      <c r="H6" s="437"/>
      <c r="I6" s="438"/>
      <c r="J6" s="439"/>
      <c r="K6" s="303"/>
      <c r="L6" s="437"/>
      <c r="M6" s="438"/>
      <c r="N6" s="439"/>
      <c r="O6" s="432"/>
    </row>
    <row r="7" spans="1:15">
      <c r="A7" s="223"/>
      <c r="B7" s="223"/>
      <c r="C7" s="430"/>
      <c r="D7" s="440" t="s">
        <v>722</v>
      </c>
      <c r="E7" s="546">
        <v>1</v>
      </c>
      <c r="F7" s="441" t="s">
        <v>277</v>
      </c>
      <c r="G7" s="303"/>
      <c r="H7" s="440" t="str">
        <f xml:space="preserve"> Analysis!E$23</f>
        <v>Pre-tax, project IRR</v>
      </c>
      <c r="I7" s="587">
        <f xml:space="preserve"> Analysis!F$23</f>
        <v>0.24816164374351499</v>
      </c>
      <c r="J7" s="441" t="str">
        <f xml:space="preserve"> Analysis!G$23</f>
        <v>%</v>
      </c>
      <c r="K7" s="303"/>
      <c r="L7" s="440" t="str">
        <f xml:space="preserve"> Input!E$22</f>
        <v>Development period start (FID) date</v>
      </c>
      <c r="M7" s="650">
        <f xml:space="preserve"> Input!F$22</f>
        <v>46388</v>
      </c>
      <c r="N7" s="441" t="str">
        <f xml:space="preserve"> Input!G$22</f>
        <v>date</v>
      </c>
      <c r="O7" s="432"/>
    </row>
    <row r="8" spans="1:15">
      <c r="A8" s="223"/>
      <c r="B8" s="223"/>
      <c r="C8" s="430"/>
      <c r="D8" s="442"/>
      <c r="E8" s="443"/>
      <c r="F8" s="444"/>
      <c r="G8" s="303"/>
      <c r="H8" s="440" t="str">
        <f xml:space="preserve"> Analysis!E$28</f>
        <v>Post-tax, project IRR</v>
      </c>
      <c r="I8" s="587">
        <f xml:space="preserve"> Analysis!F$28</f>
        <v>0.21794212460517884</v>
      </c>
      <c r="J8" s="441" t="str">
        <f xml:space="preserve"> Analysis!G$28</f>
        <v>%</v>
      </c>
      <c r="K8" s="303"/>
      <c r="L8" s="440" t="str">
        <f xml:space="preserve"> Input!E$27</f>
        <v>Operations start date</v>
      </c>
      <c r="M8" s="650">
        <f xml:space="preserve"> Input!F$27</f>
        <v>47484</v>
      </c>
      <c r="N8" s="441" t="str">
        <f xml:space="preserve"> Input!G$27</f>
        <v>date</v>
      </c>
      <c r="O8" s="432"/>
    </row>
    <row r="9" spans="1:15">
      <c r="A9" s="223"/>
      <c r="B9" s="223"/>
      <c r="C9" s="430"/>
      <c r="G9" s="303"/>
      <c r="H9" s="440" t="str">
        <f xml:space="preserve"> Analysis!E$33</f>
        <v>Equity IRR</v>
      </c>
      <c r="I9" s="587">
        <f xml:space="preserve"> Analysis!F$33</f>
        <v>0.31228068470954906</v>
      </c>
      <c r="J9" s="441" t="str">
        <f xml:space="preserve"> Analysis!G$33</f>
        <v>%</v>
      </c>
      <c r="K9" s="303"/>
      <c r="L9" s="440" t="str">
        <f xml:space="preserve"> Input!E$28</f>
        <v>Operational useful life of asset</v>
      </c>
      <c r="M9" s="572">
        <f xml:space="preserve"> Input!F$28</f>
        <v>20</v>
      </c>
      <c r="N9" s="441" t="str">
        <f xml:space="preserve"> Input!G$28</f>
        <v>years</v>
      </c>
      <c r="O9" s="432"/>
    </row>
    <row r="10" spans="1:15" ht="18">
      <c r="A10" s="223"/>
      <c r="B10" s="223"/>
      <c r="C10" s="430"/>
      <c r="D10" s="433" t="s">
        <v>60</v>
      </c>
      <c r="E10" s="434"/>
      <c r="F10" s="435"/>
      <c r="G10" s="303"/>
      <c r="H10" s="440"/>
      <c r="I10" s="303"/>
      <c r="J10" s="441"/>
      <c r="K10" s="303"/>
      <c r="L10" s="457"/>
      <c r="N10" s="441"/>
      <c r="O10" s="432"/>
    </row>
    <row r="11" spans="1:15">
      <c r="A11" s="223"/>
      <c r="B11" s="223"/>
      <c r="C11" s="430"/>
      <c r="D11" s="437"/>
      <c r="E11" s="438"/>
      <c r="F11" s="439"/>
      <c r="G11" s="303"/>
      <c r="H11" s="440" t="str">
        <f xml:space="preserve"> Analysis!E$56</f>
        <v>Pre-tax, project NPV</v>
      </c>
      <c r="I11" s="458">
        <f xml:space="preserve"> Analysis!F$56</f>
        <v>407.18834651473037</v>
      </c>
      <c r="J11" s="441" t="str">
        <f xml:space="preserve"> Analysis!G$56</f>
        <v>£ MM</v>
      </c>
      <c r="K11" s="303"/>
      <c r="L11" s="440" t="str">
        <f xml:space="preserve"> Input!E$37</f>
        <v>Indexation growth rate % - price</v>
      </c>
      <c r="M11" s="587">
        <f xml:space="preserve"> Input!F$37</f>
        <v>0</v>
      </c>
      <c r="N11" s="441" t="str">
        <f xml:space="preserve"> Input!G$37</f>
        <v>% p.a.</v>
      </c>
      <c r="O11" s="432"/>
    </row>
    <row r="12" spans="1:15">
      <c r="A12" s="223"/>
      <c r="B12" s="223"/>
      <c r="C12" s="430"/>
      <c r="D12" s="440" t="str">
        <f xml:space="preserve"> Input!E$47</f>
        <v>Hydrogen production</v>
      </c>
      <c r="E12" s="649">
        <f xml:space="preserve"> Input!F$47</f>
        <v>350</v>
      </c>
      <c r="F12" s="441" t="str">
        <f xml:space="preserve"> Input!G$47</f>
        <v>MW</v>
      </c>
      <c r="G12" s="303"/>
      <c r="H12" s="440" t="str">
        <f xml:space="preserve"> Analysis!E$62</f>
        <v>Post-tax, project NPV</v>
      </c>
      <c r="I12" s="458">
        <f xml:space="preserve"> Analysis!F$62</f>
        <v>305.36336864536111</v>
      </c>
      <c r="J12" s="441" t="str">
        <f xml:space="preserve"> Analysis!G$62</f>
        <v>£ MM</v>
      </c>
      <c r="K12" s="303"/>
      <c r="L12" s="440" t="str">
        <f xml:space="preserve"> Input!E$38</f>
        <v>Indexation growth rate % - opcost</v>
      </c>
      <c r="M12" s="587">
        <f xml:space="preserve"> Input!F$38</f>
        <v>0</v>
      </c>
      <c r="N12" s="441" t="str">
        <f xml:space="preserve"> Input!G$38</f>
        <v>% p.a.</v>
      </c>
      <c r="O12" s="432"/>
    </row>
    <row r="13" spans="1:15" ht="15" customHeight="1">
      <c r="A13" s="223"/>
      <c r="B13" s="223"/>
      <c r="C13" s="430"/>
      <c r="D13" s="440" t="str">
        <f xml:space="preserve"> Input!E$49</f>
        <v>Hydrogen facility availability</v>
      </c>
      <c r="E13" s="587">
        <f xml:space="preserve"> Input!F$49</f>
        <v>1</v>
      </c>
      <c r="F13" s="441" t="str">
        <f xml:space="preserve"> Input!G$49</f>
        <v>%</v>
      </c>
      <c r="G13" s="303"/>
      <c r="H13" s="440" t="str">
        <f xml:space="preserve"> Analysis!E$68</f>
        <v>Equity NPV</v>
      </c>
      <c r="I13" s="458">
        <f xml:space="preserve"> Analysis!F$68</f>
        <v>331.89932567686657</v>
      </c>
      <c r="J13" s="441" t="str">
        <f xml:space="preserve"> Analysis!G$68</f>
        <v>£ MM</v>
      </c>
      <c r="K13" s="303"/>
      <c r="L13" s="440" t="str">
        <f xml:space="preserve"> Input!E$39</f>
        <v>Indexation growth rate % - capex</v>
      </c>
      <c r="M13" s="587">
        <f xml:space="preserve"> Input!F$39</f>
        <v>0</v>
      </c>
      <c r="N13" s="441" t="str">
        <f xml:space="preserve"> Input!G$39</f>
        <v>% p.a.</v>
      </c>
      <c r="O13" s="432"/>
    </row>
    <row r="14" spans="1:15">
      <c r="C14" s="445"/>
      <c r="D14" s="440" t="str">
        <f xml:space="preserve"> Input!E$52</f>
        <v>Hydrogen sales price</v>
      </c>
      <c r="E14" s="630">
        <f xml:space="preserve"> Input!F$52</f>
        <v>10</v>
      </c>
      <c r="F14" s="441" t="str">
        <f xml:space="preserve"> Input!G$52</f>
        <v>pence per kWh</v>
      </c>
      <c r="G14" s="303"/>
      <c r="H14" s="442"/>
      <c r="I14" s="443"/>
      <c r="J14" s="444"/>
      <c r="K14" s="303"/>
      <c r="L14" s="599"/>
      <c r="M14" s="443"/>
      <c r="N14" s="444"/>
      <c r="O14" s="432"/>
    </row>
    <row r="15" spans="1:15">
      <c r="C15" s="445"/>
      <c r="D15" s="440"/>
      <c r="E15" s="303"/>
      <c r="F15" s="441"/>
      <c r="G15" s="303"/>
      <c r="H15" s="192"/>
      <c r="I15" s="303"/>
      <c r="J15" s="303"/>
      <c r="K15" s="303"/>
      <c r="L15" s="597"/>
      <c r="M15" s="303"/>
      <c r="N15" s="303"/>
      <c r="O15" s="432"/>
    </row>
    <row r="16" spans="1:15" ht="18">
      <c r="C16" s="445"/>
      <c r="D16" s="440" t="str">
        <f xml:space="preserve"> Input!E$69</f>
        <v>Power price (industrial retail)</v>
      </c>
      <c r="E16" s="571">
        <f xml:space="preserve"> Input!F$69</f>
        <v>9.245500924078879</v>
      </c>
      <c r="F16" s="441" t="str">
        <f xml:space="preserve"> Input!G$69</f>
        <v>pence per kWh</v>
      </c>
      <c r="G16" s="303"/>
      <c r="H16" s="433" t="s">
        <v>592</v>
      </c>
      <c r="I16" s="434"/>
      <c r="J16" s="435"/>
      <c r="K16" s="303"/>
      <c r="L16" s="433" t="s">
        <v>593</v>
      </c>
      <c r="M16" s="434"/>
      <c r="N16" s="435"/>
      <c r="O16" s="432"/>
    </row>
    <row r="17" spans="1:15">
      <c r="C17" s="445"/>
      <c r="D17" s="440" t="str">
        <f xml:space="preserve"> Input!E$70</f>
        <v>Power price (Offshore wind PPA)</v>
      </c>
      <c r="E17" s="571">
        <f xml:space="preserve"> Input!F$70</f>
        <v>0</v>
      </c>
      <c r="F17" s="441" t="str">
        <f xml:space="preserve"> Input!G$70</f>
        <v>£ per MWh</v>
      </c>
      <c r="G17" s="303"/>
      <c r="H17" s="437"/>
      <c r="I17" s="438"/>
      <c r="J17" s="439"/>
      <c r="K17" s="303"/>
      <c r="L17" s="437"/>
      <c r="M17" s="438"/>
      <c r="N17" s="439"/>
      <c r="O17" s="432"/>
    </row>
    <row r="18" spans="1:15">
      <c r="C18" s="445"/>
      <c r="D18" s="440"/>
      <c r="E18" s="303"/>
      <c r="F18" s="441"/>
      <c r="G18" s="303"/>
      <c r="H18" s="639" t="str">
        <f xml:space="preserve"> Analysis!E$243</f>
        <v>CAPEX</v>
      </c>
      <c r="I18" s="572">
        <f xml:space="preserve"> Analysis!F$243</f>
        <v>22.029958098467798</v>
      </c>
      <c r="J18" s="441" t="str">
        <f xml:space="preserve"> Analysis!G$243</f>
        <v>£ per MWh H2</v>
      </c>
      <c r="K18" s="303"/>
      <c r="L18" s="440" t="str">
        <f xml:space="preserve"> Analysis!E$196</f>
        <v>Capital cost - real</v>
      </c>
      <c r="M18" s="572">
        <f xml:space="preserve"> Analysis!F$196</f>
        <v>521.27083333333326</v>
      </c>
      <c r="N18" s="441" t="str">
        <f xml:space="preserve"> Analysis!G$196</f>
        <v>£ MM</v>
      </c>
      <c r="O18" s="432"/>
    </row>
    <row r="19" spans="1:15">
      <c r="C19" s="445"/>
      <c r="D19" s="440" t="str">
        <f xml:space="preserve"> Input!E$85</f>
        <v>Natural gas feedstock</v>
      </c>
      <c r="E19" s="571">
        <f xml:space="preserve"> Input!F$85</f>
        <v>30</v>
      </c>
      <c r="F19" s="441" t="str">
        <f xml:space="preserve"> Input!G$85</f>
        <v>MMscfd</v>
      </c>
      <c r="G19" s="303"/>
      <c r="H19" s="639" t="str">
        <f xml:space="preserve"> Analysis!E$238</f>
        <v>Fixed OPEX</v>
      </c>
      <c r="I19" s="572">
        <f xml:space="preserve"> Analysis!F$238</f>
        <v>6.0760452139225771</v>
      </c>
      <c r="J19" s="441" t="str">
        <f xml:space="preserve"> Analysis!G$238</f>
        <v>£ per MWh H2</v>
      </c>
      <c r="K19" s="303"/>
      <c r="L19" s="440" t="str">
        <f xml:space="preserve"> Analysis!E$121</f>
        <v>Fixed operating cost - real</v>
      </c>
      <c r="M19" s="572">
        <f xml:space="preserve"> Analysis!F$121</f>
        <v>372.82500000000016</v>
      </c>
      <c r="N19" s="441" t="str">
        <f xml:space="preserve"> Analysis!G$121</f>
        <v>£ MM</v>
      </c>
      <c r="O19" s="432"/>
    </row>
    <row r="20" spans="1:15">
      <c r="C20" s="445"/>
      <c r="D20" s="440" t="str">
        <f xml:space="preserve"> Input!E$87</f>
        <v>Natural gas price - domestic</v>
      </c>
      <c r="E20" s="571">
        <f xml:space="preserve"> Input!F$87</f>
        <v>2.3529428811160606</v>
      </c>
      <c r="F20" s="441" t="str">
        <f xml:space="preserve"> Input!G$87</f>
        <v>pence per kWh</v>
      </c>
      <c r="G20" s="303"/>
      <c r="H20" s="639" t="str">
        <f xml:space="preserve"> Analysis!E$145</f>
        <v>Electricity (blue)</v>
      </c>
      <c r="I20" s="572">
        <f xml:space="preserve"> Analysis!F$145</f>
        <v>13.207858462969831</v>
      </c>
      <c r="J20" s="441" t="str">
        <f xml:space="preserve"> Analysis!G$145</f>
        <v>£ per MWh H2</v>
      </c>
      <c r="K20" s="303"/>
      <c r="L20" s="440" t="str">
        <f xml:space="preserve"> Analysis!E$136</f>
        <v>Blue hydrogen power consumption cost - real</v>
      </c>
      <c r="M20" s="572">
        <f xml:space="preserve"> Analysis!F$136</f>
        <v>810.46061100475447</v>
      </c>
      <c r="N20" s="441" t="str">
        <f xml:space="preserve"> Analysis!G$136</f>
        <v>£ MM</v>
      </c>
      <c r="O20" s="432"/>
    </row>
    <row r="21" spans="1:15">
      <c r="C21" s="445"/>
      <c r="D21" s="440" t="str">
        <f xml:space="preserve"> Input!E$88</f>
        <v>Natural gas price - interconnector premium</v>
      </c>
      <c r="E21" s="587">
        <f xml:space="preserve"> Input!F$88</f>
        <v>0.2</v>
      </c>
      <c r="F21" s="441" t="str">
        <f xml:space="preserve"> Input!G$88</f>
        <v>%</v>
      </c>
      <c r="G21" s="303"/>
      <c r="H21" s="639" t="str">
        <f xml:space="preserve"> Analysis!E$160</f>
        <v>Electricity (green)</v>
      </c>
      <c r="I21" s="572">
        <f xml:space="preserve"> Analysis!F$160</f>
        <v>0</v>
      </c>
      <c r="J21" s="441" t="str">
        <f xml:space="preserve"> Analysis!G$160</f>
        <v>£ per MWh H2</v>
      </c>
      <c r="K21" s="303"/>
      <c r="L21" s="440" t="str">
        <f xml:space="preserve"> Analysis!E$151</f>
        <v>Green hydrogen power consumption cost - real</v>
      </c>
      <c r="M21" s="572">
        <f xml:space="preserve"> Analysis!F$151</f>
        <v>0</v>
      </c>
      <c r="N21" s="441" t="str">
        <f xml:space="preserve"> Analysis!G$151</f>
        <v>£ MM</v>
      </c>
      <c r="O21" s="432"/>
    </row>
    <row r="22" spans="1:15">
      <c r="C22" s="445"/>
      <c r="D22" s="440"/>
      <c r="F22" s="441"/>
      <c r="G22" s="303"/>
      <c r="H22" s="639" t="str">
        <f xml:space="preserve"> Analysis!E$242</f>
        <v>Feed gas</v>
      </c>
      <c r="I22" s="572">
        <f xml:space="preserve"> Analysis!F$242</f>
        <v>25.940503842900686</v>
      </c>
      <c r="J22" s="441" t="str">
        <f xml:space="preserve"> Analysis!G$242</f>
        <v>£ per MWh H2</v>
      </c>
      <c r="K22" s="303"/>
      <c r="L22" s="440" t="str">
        <f xml:space="preserve"> Analysis!E$181</f>
        <v>Natural gas consumption - real</v>
      </c>
      <c r="M22" s="572">
        <f xml:space="preserve"> Analysis!F$181</f>
        <v>1591.7611968080714</v>
      </c>
      <c r="N22" s="441" t="str">
        <f xml:space="preserve"> Analysis!G$181</f>
        <v>£ MM</v>
      </c>
      <c r="O22" s="432"/>
    </row>
    <row r="23" spans="1:15">
      <c r="C23" s="445"/>
      <c r="D23" s="440" t="str">
        <f xml:space="preserve"> Input!E$94</f>
        <v>Natural gas emissions factor</v>
      </c>
      <c r="E23" s="571">
        <f xml:space="preserve"> Input!F$94</f>
        <v>76.904590242730137</v>
      </c>
      <c r="F23" s="441" t="str">
        <f xml:space="preserve"> Input!G$94</f>
        <v>kg CO2 per Mscf</v>
      </c>
      <c r="G23" s="303"/>
      <c r="H23" s="639" t="str">
        <f xml:space="preserve"> Analysis!E$241</f>
        <v>Water tariff</v>
      </c>
      <c r="I23" s="572">
        <f xml:space="preserve"> Analysis!F$241</f>
        <v>0</v>
      </c>
      <c r="J23" s="441" t="str">
        <f xml:space="preserve"> Analysis!G$241</f>
        <v>£ per MWh H2</v>
      </c>
      <c r="K23" s="303"/>
      <c r="L23" s="440" t="str">
        <f xml:space="preserve"> Analysis!E$166</f>
        <v>Water consumption tariff - real</v>
      </c>
      <c r="M23" s="572">
        <f xml:space="preserve"> Analysis!F$166</f>
        <v>0</v>
      </c>
      <c r="N23" s="441" t="str">
        <f xml:space="preserve"> Analysis!G$166</f>
        <v>£ MM</v>
      </c>
      <c r="O23" s="432"/>
    </row>
    <row r="24" spans="1:15">
      <c r="C24" s="445"/>
      <c r="D24" s="440"/>
      <c r="E24" s="303"/>
      <c r="F24" s="441"/>
      <c r="G24" s="303"/>
      <c r="H24" s="639" t="str">
        <f xml:space="preserve"> Analysis!E$220</f>
        <v>Carbon cost</v>
      </c>
      <c r="I24" s="572">
        <f xml:space="preserve"> Analysis!F$220</f>
        <v>0.59738387063549336</v>
      </c>
      <c r="J24" s="441" t="str">
        <f xml:space="preserve"> Analysis!G$220</f>
        <v>£ per MWh H2</v>
      </c>
      <c r="L24" s="440" t="str">
        <f xml:space="preserve"> Analysis!E$211</f>
        <v>Carbon cost - real</v>
      </c>
      <c r="M24" s="572">
        <f xml:space="preserve"> Analysis!F$211</f>
        <v>36.656669069935127</v>
      </c>
      <c r="N24" s="441" t="str">
        <f xml:space="preserve"> Analysis!G$211</f>
        <v>£ MM</v>
      </c>
      <c r="O24" s="432"/>
    </row>
    <row r="25" spans="1:15">
      <c r="C25" s="445"/>
      <c r="D25" s="440" t="str">
        <f xml:space="preserve"> Input!E$95</f>
        <v>Carbon capture rate</v>
      </c>
      <c r="E25" s="587">
        <f xml:space="preserve"> Input!F$95</f>
        <v>0.95</v>
      </c>
      <c r="F25" s="441" t="str">
        <f xml:space="preserve"> Input!G$95</f>
        <v>%</v>
      </c>
      <c r="G25" s="303"/>
      <c r="H25" s="639" t="str">
        <f xml:space="preserve"> Analysis!E$235</f>
        <v>T&amp;S tariff</v>
      </c>
      <c r="I25" s="572">
        <f xml:space="preserve"> Analysis!F$235</f>
        <v>0</v>
      </c>
      <c r="J25" s="441" t="str">
        <f xml:space="preserve"> Analysis!G$235</f>
        <v>£ per MWh H2</v>
      </c>
      <c r="L25" s="440" t="str">
        <f xml:space="preserve"> Analysis!E$226</f>
        <v>T&amp;S tariff cost - real</v>
      </c>
      <c r="M25" s="572">
        <f xml:space="preserve"> Analysis!F$226</f>
        <v>0</v>
      </c>
      <c r="N25" s="441" t="str">
        <f xml:space="preserve"> Analysis!G$226</f>
        <v>£ MM</v>
      </c>
      <c r="O25" s="432"/>
    </row>
    <row r="26" spans="1:15">
      <c r="C26" s="445"/>
      <c r="D26" s="440" t="str">
        <f xml:space="preserve"> Input!E$97</f>
        <v>Carbon price</v>
      </c>
      <c r="E26" s="572">
        <f xml:space="preserve"> Input!F$97</f>
        <v>43.5</v>
      </c>
      <c r="F26" s="441" t="str">
        <f xml:space="preserve"> Input!G$97</f>
        <v>£ per tonne CO2</v>
      </c>
      <c r="G26" s="303"/>
      <c r="H26" s="639" t="str">
        <f xml:space="preserve"> Analysis!E$246</f>
        <v>Net LCOH</v>
      </c>
      <c r="I26" s="572">
        <f xml:space="preserve"> Analysis!F$246</f>
        <v>67.851749488896388</v>
      </c>
      <c r="J26" s="441" t="str">
        <f xml:space="preserve"> Analysis!G$246</f>
        <v>£ per MWh H2 (HHV)</v>
      </c>
      <c r="K26" s="303"/>
      <c r="L26" s="440" t="s">
        <v>589</v>
      </c>
      <c r="M26" s="572">
        <f>SUM(M18:M25)</f>
        <v>3332.9743102160942</v>
      </c>
      <c r="N26" s="441" t="s">
        <v>560</v>
      </c>
      <c r="O26" s="432"/>
    </row>
    <row r="27" spans="1:15">
      <c r="C27" s="445"/>
      <c r="D27" s="442"/>
      <c r="E27" s="443"/>
      <c r="F27" s="444"/>
      <c r="G27" s="303"/>
      <c r="H27" s="442"/>
      <c r="I27" s="652"/>
      <c r="J27" s="444"/>
      <c r="K27" s="303"/>
      <c r="L27" s="442"/>
      <c r="M27" s="601"/>
      <c r="N27" s="444"/>
      <c r="O27" s="432"/>
    </row>
    <row r="28" spans="1:15" ht="8.1" customHeight="1" thickBot="1">
      <c r="C28" s="446"/>
      <c r="D28" s="447"/>
      <c r="E28" s="447"/>
      <c r="F28" s="447"/>
      <c r="G28" s="447"/>
      <c r="H28" s="448"/>
      <c r="I28" s="447"/>
      <c r="J28" s="447"/>
      <c r="K28" s="447"/>
      <c r="L28" s="448"/>
      <c r="M28" s="447"/>
      <c r="N28" s="447"/>
      <c r="O28" s="449"/>
    </row>
    <row r="29" spans="1:15" ht="15" customHeight="1" thickTop="1" thickBot="1">
      <c r="A29" s="175" t="s">
        <v>376</v>
      </c>
      <c r="C29" s="175"/>
    </row>
    <row r="30" spans="1:15" ht="20.100000000000001" customHeight="1" thickTop="1">
      <c r="C30" s="450"/>
      <c r="D30" s="451" t="s">
        <v>291</v>
      </c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2"/>
    </row>
    <row r="31" spans="1:15">
      <c r="C31" s="430"/>
      <c r="D31" s="303"/>
      <c r="E31" s="303"/>
      <c r="F31" s="192"/>
      <c r="G31" s="303"/>
      <c r="H31" s="303"/>
      <c r="I31" s="303"/>
      <c r="J31" s="303"/>
      <c r="K31" s="303"/>
      <c r="L31" s="303"/>
      <c r="M31" s="303"/>
      <c r="N31" s="303"/>
      <c r="O31" s="432"/>
    </row>
    <row r="32" spans="1:15">
      <c r="C32" s="430"/>
      <c r="D32" s="303"/>
      <c r="E32" s="303"/>
      <c r="F32" s="192"/>
      <c r="G32" s="303"/>
      <c r="H32" s="303"/>
      <c r="I32" s="303"/>
      <c r="J32" s="303"/>
      <c r="K32" s="303"/>
      <c r="L32" s="303"/>
      <c r="M32" s="303"/>
      <c r="N32" s="303"/>
      <c r="O32" s="432"/>
    </row>
    <row r="33" spans="3:15">
      <c r="C33" s="430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432"/>
    </row>
    <row r="34" spans="3:15">
      <c r="C34" s="430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432"/>
    </row>
    <row r="35" spans="3:15">
      <c r="C35" s="430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432"/>
    </row>
    <row r="36" spans="3:15">
      <c r="C36" s="430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432"/>
    </row>
    <row r="37" spans="3:15">
      <c r="C37" s="430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432"/>
    </row>
    <row r="38" spans="3:15">
      <c r="C38" s="430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432"/>
    </row>
    <row r="39" spans="3:15">
      <c r="C39" s="430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432"/>
    </row>
    <row r="40" spans="3:15">
      <c r="C40" s="430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432"/>
    </row>
    <row r="41" spans="3:15">
      <c r="C41" s="430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432"/>
    </row>
    <row r="42" spans="3:15">
      <c r="C42" s="430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432"/>
    </row>
    <row r="43" spans="3:15">
      <c r="C43" s="430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432"/>
    </row>
    <row r="44" spans="3:15">
      <c r="C44" s="430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432"/>
    </row>
    <row r="45" spans="3:15">
      <c r="C45" s="430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432"/>
    </row>
    <row r="46" spans="3:15">
      <c r="C46" s="430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432"/>
    </row>
    <row r="47" spans="3:15">
      <c r="C47" s="430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432"/>
    </row>
    <row r="48" spans="3:15">
      <c r="C48" s="430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432"/>
    </row>
    <row r="49" spans="3:15">
      <c r="C49" s="430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432"/>
    </row>
    <row r="50" spans="3:15">
      <c r="C50" s="430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432"/>
    </row>
    <row r="51" spans="3:15">
      <c r="C51" s="430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432"/>
    </row>
    <row r="52" spans="3:15">
      <c r="C52" s="430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432"/>
    </row>
    <row r="53" spans="3:15">
      <c r="C53" s="430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432"/>
    </row>
    <row r="54" spans="3:15">
      <c r="C54" s="430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432"/>
    </row>
    <row r="55" spans="3:15">
      <c r="C55" s="430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432"/>
    </row>
    <row r="56" spans="3:15" ht="5.0999999999999996" customHeight="1" thickBot="1">
      <c r="C56" s="453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9"/>
    </row>
    <row r="57" spans="3:15" ht="14.25" thickTop="1" thickBot="1"/>
    <row r="58" spans="3:15" ht="20.100000000000001" customHeight="1" thickTop="1">
      <c r="C58" s="450"/>
      <c r="D58" s="451" t="s">
        <v>274</v>
      </c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2"/>
    </row>
    <row r="59" spans="3:15">
      <c r="C59" s="430"/>
      <c r="D59" s="303"/>
      <c r="E59" s="303"/>
      <c r="F59" s="192"/>
      <c r="G59" s="303"/>
      <c r="H59" s="303"/>
      <c r="I59" s="303"/>
      <c r="J59" s="303"/>
      <c r="K59" s="303"/>
      <c r="L59" s="303"/>
      <c r="M59" s="303"/>
      <c r="N59" s="303"/>
      <c r="O59" s="432"/>
    </row>
    <row r="60" spans="3:15">
      <c r="C60" s="430"/>
      <c r="D60" s="303"/>
      <c r="E60" s="303"/>
      <c r="F60" s="192"/>
      <c r="G60" s="303"/>
      <c r="H60" s="303"/>
      <c r="I60" s="303"/>
      <c r="J60" s="303"/>
      <c r="K60" s="303"/>
      <c r="L60" s="303"/>
      <c r="M60" s="303"/>
      <c r="N60" s="303"/>
      <c r="O60" s="432"/>
    </row>
    <row r="61" spans="3:15">
      <c r="C61" s="430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432"/>
    </row>
    <row r="62" spans="3:15">
      <c r="C62" s="430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432"/>
    </row>
    <row r="63" spans="3:15">
      <c r="C63" s="430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432"/>
    </row>
    <row r="64" spans="3:15">
      <c r="C64" s="430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432"/>
    </row>
    <row r="65" spans="3:15">
      <c r="C65" s="430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432"/>
    </row>
    <row r="66" spans="3:15">
      <c r="C66" s="430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432"/>
    </row>
    <row r="67" spans="3:15">
      <c r="C67" s="430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432"/>
    </row>
    <row r="68" spans="3:15">
      <c r="C68" s="430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432"/>
    </row>
    <row r="69" spans="3:15">
      <c r="C69" s="430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432"/>
    </row>
    <row r="70" spans="3:15">
      <c r="C70" s="430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432"/>
    </row>
    <row r="71" spans="3:15">
      <c r="C71" s="430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432"/>
    </row>
    <row r="72" spans="3:15">
      <c r="C72" s="430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432"/>
    </row>
    <row r="73" spans="3:15">
      <c r="C73" s="430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432"/>
    </row>
    <row r="74" spans="3:15">
      <c r="C74" s="430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432"/>
    </row>
    <row r="75" spans="3:15">
      <c r="C75" s="430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432"/>
    </row>
    <row r="76" spans="3:15">
      <c r="C76" s="430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432"/>
    </row>
    <row r="77" spans="3:15">
      <c r="C77" s="430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432"/>
    </row>
    <row r="78" spans="3:15">
      <c r="C78" s="430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432"/>
    </row>
    <row r="79" spans="3:15">
      <c r="C79" s="430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432"/>
    </row>
    <row r="80" spans="3:15">
      <c r="C80" s="430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432"/>
    </row>
    <row r="81" spans="3:15">
      <c r="C81" s="430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432"/>
    </row>
    <row r="82" spans="3:15">
      <c r="C82" s="430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432"/>
    </row>
    <row r="83" spans="3:15">
      <c r="C83" s="430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432"/>
    </row>
    <row r="84" spans="3:15" ht="5.0999999999999996" customHeight="1" thickBot="1">
      <c r="C84" s="453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449"/>
    </row>
    <row r="85" spans="3:15" ht="14.25" thickTop="1" thickBot="1"/>
    <row r="86" spans="3:15" ht="20.100000000000001" customHeight="1" thickTop="1">
      <c r="C86" s="450"/>
      <c r="D86" s="451" t="s">
        <v>275</v>
      </c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2"/>
    </row>
    <row r="87" spans="3:15">
      <c r="C87" s="430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432"/>
    </row>
    <row r="88" spans="3:15">
      <c r="C88" s="430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432"/>
    </row>
    <row r="89" spans="3:15">
      <c r="C89" s="430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432"/>
    </row>
    <row r="90" spans="3:15">
      <c r="C90" s="430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432"/>
    </row>
    <row r="91" spans="3:15">
      <c r="C91" s="430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432"/>
    </row>
    <row r="92" spans="3:15">
      <c r="C92" s="430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432"/>
    </row>
    <row r="93" spans="3:15">
      <c r="C93" s="430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432"/>
    </row>
    <row r="94" spans="3:15">
      <c r="C94" s="430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432"/>
    </row>
    <row r="95" spans="3:15">
      <c r="C95" s="430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432"/>
    </row>
    <row r="96" spans="3:15">
      <c r="C96" s="430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432"/>
    </row>
    <row r="97" spans="3:15">
      <c r="C97" s="430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432"/>
    </row>
    <row r="98" spans="3:15">
      <c r="C98" s="430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432"/>
    </row>
    <row r="99" spans="3:15">
      <c r="C99" s="430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432"/>
    </row>
    <row r="100" spans="3:15">
      <c r="C100" s="430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432"/>
    </row>
    <row r="101" spans="3:15">
      <c r="C101" s="430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432"/>
    </row>
    <row r="102" spans="3:15">
      <c r="C102" s="430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432"/>
    </row>
    <row r="103" spans="3:15">
      <c r="C103" s="430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432"/>
    </row>
    <row r="104" spans="3:15">
      <c r="C104" s="430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432"/>
    </row>
    <row r="105" spans="3:15">
      <c r="C105" s="430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432"/>
    </row>
    <row r="106" spans="3:15">
      <c r="C106" s="430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432"/>
    </row>
    <row r="107" spans="3:15">
      <c r="C107" s="430"/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432"/>
    </row>
    <row r="108" spans="3:15">
      <c r="C108" s="430"/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432"/>
    </row>
    <row r="109" spans="3:15">
      <c r="C109" s="430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432"/>
    </row>
    <row r="110" spans="3:15">
      <c r="C110" s="430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432"/>
    </row>
    <row r="111" spans="3:15">
      <c r="C111" s="430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432"/>
    </row>
    <row r="112" spans="3:15" ht="5.0999999999999996" customHeight="1" thickBot="1">
      <c r="C112" s="453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9"/>
    </row>
    <row r="113" spans="3:15" ht="14.25" thickTop="1" thickBot="1"/>
    <row r="114" spans="3:15" ht="20.100000000000001" customHeight="1" thickTop="1">
      <c r="C114" s="450"/>
      <c r="D114" s="451" t="s">
        <v>276</v>
      </c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2"/>
    </row>
    <row r="115" spans="3:15">
      <c r="C115" s="430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432"/>
    </row>
    <row r="116" spans="3:15">
      <c r="C116" s="430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  <c r="O116" s="432"/>
    </row>
    <row r="117" spans="3:15">
      <c r="C117" s="430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  <c r="O117" s="432"/>
    </row>
    <row r="118" spans="3:15">
      <c r="C118" s="430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432"/>
    </row>
    <row r="119" spans="3:15">
      <c r="C119" s="430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432"/>
    </row>
    <row r="120" spans="3:15">
      <c r="C120" s="430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432"/>
    </row>
    <row r="121" spans="3:15">
      <c r="C121" s="430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  <c r="O121" s="432"/>
    </row>
    <row r="122" spans="3:15">
      <c r="C122" s="430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432"/>
    </row>
    <row r="123" spans="3:15">
      <c r="C123" s="430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432"/>
    </row>
    <row r="124" spans="3:15">
      <c r="C124" s="430"/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  <c r="O124" s="432"/>
    </row>
    <row r="125" spans="3:15">
      <c r="C125" s="430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  <c r="O125" s="432"/>
    </row>
    <row r="126" spans="3:15">
      <c r="C126" s="430"/>
      <c r="D126" s="303"/>
      <c r="E126" s="303"/>
      <c r="F126" s="303"/>
      <c r="G126" s="303"/>
      <c r="H126" s="303"/>
      <c r="I126" s="303"/>
      <c r="J126" s="303"/>
      <c r="K126" s="303"/>
      <c r="L126" s="303"/>
      <c r="M126" s="303"/>
      <c r="N126" s="303"/>
      <c r="O126" s="432"/>
    </row>
    <row r="127" spans="3:15">
      <c r="C127" s="430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432"/>
    </row>
    <row r="128" spans="3:15">
      <c r="C128" s="430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432"/>
    </row>
    <row r="129" spans="3:15">
      <c r="C129" s="430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3"/>
      <c r="O129" s="432"/>
    </row>
    <row r="130" spans="3:15">
      <c r="C130" s="430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432"/>
    </row>
    <row r="131" spans="3:15">
      <c r="C131" s="430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  <c r="N131" s="303"/>
      <c r="O131" s="432"/>
    </row>
    <row r="132" spans="3:15">
      <c r="C132" s="430"/>
      <c r="D132" s="303"/>
      <c r="E132" s="303"/>
      <c r="F132" s="303"/>
      <c r="G132" s="303"/>
      <c r="H132" s="303"/>
      <c r="I132" s="303"/>
      <c r="J132" s="303"/>
      <c r="K132" s="303"/>
      <c r="L132" s="303"/>
      <c r="M132" s="303"/>
      <c r="N132" s="303"/>
      <c r="O132" s="432"/>
    </row>
    <row r="133" spans="3:15">
      <c r="C133" s="430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432"/>
    </row>
    <row r="134" spans="3:15">
      <c r="C134" s="430"/>
      <c r="D134" s="303"/>
      <c r="E134" s="303"/>
      <c r="F134" s="303"/>
      <c r="G134" s="303"/>
      <c r="H134" s="303"/>
      <c r="I134" s="303"/>
      <c r="J134" s="303"/>
      <c r="K134" s="303"/>
      <c r="L134" s="303"/>
      <c r="M134" s="303"/>
      <c r="N134" s="303"/>
      <c r="O134" s="432"/>
    </row>
    <row r="135" spans="3:15">
      <c r="C135" s="430"/>
      <c r="D135" s="303"/>
      <c r="E135" s="303"/>
      <c r="F135" s="303"/>
      <c r="G135" s="303"/>
      <c r="H135" s="303"/>
      <c r="I135" s="303"/>
      <c r="J135" s="303"/>
      <c r="K135" s="303"/>
      <c r="L135" s="303"/>
      <c r="M135" s="303"/>
      <c r="N135" s="303"/>
      <c r="O135" s="432"/>
    </row>
    <row r="136" spans="3:15">
      <c r="C136" s="430"/>
      <c r="D136" s="303"/>
      <c r="E136" s="303"/>
      <c r="F136" s="303"/>
      <c r="G136" s="303"/>
      <c r="H136" s="303"/>
      <c r="I136" s="303"/>
      <c r="J136" s="303"/>
      <c r="K136" s="303"/>
      <c r="L136" s="303"/>
      <c r="M136" s="303"/>
      <c r="N136" s="303"/>
      <c r="O136" s="432"/>
    </row>
    <row r="137" spans="3:15">
      <c r="C137" s="430"/>
      <c r="D137" s="303"/>
      <c r="E137" s="303"/>
      <c r="F137" s="303"/>
      <c r="G137" s="303"/>
      <c r="H137" s="303"/>
      <c r="I137" s="303"/>
      <c r="J137" s="303"/>
      <c r="K137" s="303"/>
      <c r="L137" s="303"/>
      <c r="M137" s="303"/>
      <c r="N137" s="303"/>
      <c r="O137" s="432"/>
    </row>
    <row r="138" spans="3:15">
      <c r="C138" s="430"/>
      <c r="D138" s="303"/>
      <c r="E138" s="303"/>
      <c r="F138" s="303"/>
      <c r="G138" s="303"/>
      <c r="H138" s="303"/>
      <c r="I138" s="303"/>
      <c r="J138" s="303"/>
      <c r="K138" s="303"/>
      <c r="L138" s="303"/>
      <c r="M138" s="303"/>
      <c r="N138" s="303"/>
      <c r="O138" s="432"/>
    </row>
    <row r="139" spans="3:15">
      <c r="C139" s="430"/>
      <c r="D139" s="303"/>
      <c r="E139" s="303"/>
      <c r="F139" s="303"/>
      <c r="G139" s="303"/>
      <c r="H139" s="303"/>
      <c r="I139" s="303"/>
      <c r="J139" s="303"/>
      <c r="K139" s="303"/>
      <c r="L139" s="303"/>
      <c r="M139" s="303"/>
      <c r="N139" s="303"/>
      <c r="O139" s="432"/>
    </row>
    <row r="140" spans="3:15" ht="5.0999999999999996" customHeight="1" thickBot="1">
      <c r="C140" s="453"/>
      <c r="D140" s="447"/>
      <c r="E140" s="447"/>
      <c r="F140" s="447"/>
      <c r="G140" s="447"/>
      <c r="H140" s="447"/>
      <c r="I140" s="447"/>
      <c r="J140" s="447"/>
      <c r="K140" s="447"/>
      <c r="L140" s="447"/>
      <c r="M140" s="447"/>
      <c r="N140" s="447"/>
      <c r="O140" s="449"/>
    </row>
    <row r="141" spans="3:15" ht="13.5" thickTop="1"/>
    <row r="142" spans="3:15">
      <c r="D142" s="517" t="str">
        <f xml:space="preserve"> Check!E$9</f>
        <v>Total checks</v>
      </c>
      <c r="E142" s="101">
        <f xml:space="preserve"> Check!$F$9</f>
        <v>0</v>
      </c>
      <c r="F142" s="106" t="s">
        <v>30</v>
      </c>
    </row>
    <row r="143" spans="3:15">
      <c r="D143" s="47" t="s">
        <v>375</v>
      </c>
      <c r="E143" s="104">
        <f xml:space="preserve"> Track!$J$2</f>
        <v>0</v>
      </c>
      <c r="F143" s="107" t="s">
        <v>32</v>
      </c>
    </row>
    <row r="144" spans="3:15">
      <c r="D144" s="4" t="s">
        <v>42</v>
      </c>
      <c r="E144" s="104">
        <f xml:space="preserve"> Check!$F$32</f>
        <v>0</v>
      </c>
      <c r="F144" s="107" t="s">
        <v>31</v>
      </c>
    </row>
    <row r="147" spans="1:1">
      <c r="A147" s="9" t="s">
        <v>300</v>
      </c>
    </row>
  </sheetData>
  <conditionalFormatting sqref="E143:E144">
    <cfRule type="cellIs" dxfId="335" priority="1" stopIfTrue="1" operator="notEqual">
      <formula>0</formula>
    </cfRule>
    <cfRule type="cellIs" dxfId="334" priority="2" stopIfTrue="1" operator="equal">
      <formula>""</formula>
    </cfRule>
  </conditionalFormatting>
  <conditionalFormatting sqref="E142">
    <cfRule type="cellIs" dxfId="333" priority="3" stopIfTrue="1" operator="notEqual">
      <formula>0</formula>
    </cfRule>
    <cfRule type="cellIs" dxfId="332" priority="4" stopIfTrue="1" operator="equal">
      <formula>""</formula>
    </cfRule>
  </conditionalFormatting>
  <dataValidations count="1">
    <dataValidation type="list" showInputMessage="1" showErrorMessage="1" sqref="E7" xr:uid="{7D64D736-D7EE-40FA-A64E-8B0E0EE44619}">
      <formula1>"1, 2, 3, 4, 5, 6"</formula1>
    </dataValidation>
  </dataValidations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F4F72-2605-4E2D-AEBE-7C8BC13019F4}">
  <dimension ref="A2"/>
  <sheetViews>
    <sheetView workbookViewId="0"/>
  </sheetViews>
  <sheetFormatPr defaultRowHeight="12.75"/>
  <sheetData>
    <row r="2" spans="1:1">
      <c r="A2" t="s">
        <v>723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3"/>
    <outlinePr summaryBelow="0" summaryRight="0"/>
  </sheetPr>
  <dimension ref="A1:GE211"/>
  <sheetViews>
    <sheetView showGridLines="0" defaultGridColor="0" colorId="22" zoomScale="80" zoomScaleNormal="80" workbookViewId="0">
      <pane xSplit="16" ySplit="10" topLeftCell="Q12" activePane="bottomRight" state="frozen"/>
      <selection pane="topRight" activeCell="Q1" sqref="Q1"/>
      <selection pane="bottomLeft" activeCell="A11" sqref="A11"/>
      <selection pane="bottomRight"/>
    </sheetView>
  </sheetViews>
  <sheetFormatPr defaultColWidth="0" defaultRowHeight="12.75" outlineLevelCol="1"/>
  <cols>
    <col min="1" max="1" width="1.42578125" style="9" customWidth="1"/>
    <col min="2" max="2" width="1.42578125" style="1" customWidth="1"/>
    <col min="3" max="3" width="1.42578125" style="15" customWidth="1"/>
    <col min="4" max="4" width="1.42578125" style="24" customWidth="1"/>
    <col min="5" max="5" width="40.5703125" style="25" customWidth="1"/>
    <col min="6" max="6" width="12.5703125" style="25" customWidth="1"/>
    <col min="7" max="7" width="11.5703125" style="25" customWidth="1"/>
    <col min="8" max="8" width="5.42578125" style="25" customWidth="1" collapsed="1"/>
    <col min="9" max="9" width="42" style="25" hidden="1" customWidth="1" outlineLevel="1"/>
    <col min="10" max="12" width="2.85546875" style="18" customWidth="1"/>
    <col min="13" max="13" width="2.85546875" style="18" customWidth="1" collapsed="1"/>
    <col min="14" max="16" width="12.5703125" style="25" hidden="1" customWidth="1" outlineLevel="1"/>
    <col min="17" max="17" width="3" style="67" customWidth="1"/>
    <col min="18" max="20" width="12.5703125" style="25" customWidth="1"/>
    <col min="21" max="21" width="2.85546875" style="18" customWidth="1"/>
    <col min="22" max="24" width="12.5703125" style="25" customWidth="1"/>
    <col min="25" max="25" width="2.85546875" style="18" customWidth="1"/>
    <col min="26" max="28" width="12.5703125" style="25" customWidth="1"/>
    <col min="29" max="29" width="2.85546875" style="18" customWidth="1"/>
    <col min="30" max="32" width="12.5703125" style="25" customWidth="1"/>
    <col min="33" max="33" width="2.85546875" style="18" customWidth="1"/>
    <col min="34" max="36" width="12.5703125" style="25" customWidth="1"/>
    <col min="37" max="37" width="2.85546875" style="18" customWidth="1"/>
    <col min="38" max="40" width="12.5703125" style="25" customWidth="1"/>
    <col min="41" max="41" width="2.85546875" style="67" customWidth="1"/>
    <col min="42" max="107" width="10.5703125" style="25" customWidth="1"/>
    <col min="108" max="187" width="0" style="25" hidden="1" customWidth="1"/>
    <col min="188" max="16384" width="10.5703125" style="25" hidden="1"/>
  </cols>
  <sheetData>
    <row r="1" spans="1:107" s="4" customFormat="1" ht="26.25">
      <c r="A1" s="426" t="str">
        <f ca="1" xml:space="preserve"> RIGHT(CELL("filename", $A$1), LEN(CELL("filename", $A$1)) - SEARCH("]", CELL("filename", $A$1)))</f>
        <v>Input</v>
      </c>
      <c r="B1" s="1"/>
      <c r="C1" s="51"/>
      <c r="D1" s="3"/>
      <c r="J1" s="46"/>
      <c r="K1" s="46"/>
      <c r="L1" s="46"/>
      <c r="M1" s="46"/>
      <c r="Q1" s="120"/>
      <c r="U1" s="46"/>
      <c r="Y1" s="46"/>
      <c r="AC1" s="46"/>
      <c r="AG1" s="46"/>
      <c r="AK1" s="46"/>
      <c r="AO1" s="120"/>
    </row>
    <row r="2" spans="1:107" s="66" customFormat="1">
      <c r="A2" s="62"/>
      <c r="B2" s="63"/>
      <c r="C2" s="65"/>
      <c r="F2" s="101">
        <f xml:space="preserve"> Check!$F$9</f>
        <v>0</v>
      </c>
      <c r="G2" s="106" t="s">
        <v>30</v>
      </c>
      <c r="J2" s="91"/>
      <c r="K2" s="91"/>
      <c r="L2" s="91" t="s">
        <v>422</v>
      </c>
      <c r="M2" s="91"/>
      <c r="N2" s="91"/>
      <c r="O2" s="91"/>
      <c r="P2" s="91"/>
      <c r="Q2" s="18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18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</row>
    <row r="3" spans="1:107" s="47" customFormat="1">
      <c r="A3" s="9"/>
      <c r="B3" s="1"/>
      <c r="C3" s="15"/>
      <c r="D3" s="49"/>
      <c r="F3" s="104">
        <f xml:space="preserve"> Track!$J$2</f>
        <v>0</v>
      </c>
      <c r="G3" s="107" t="s">
        <v>32</v>
      </c>
      <c r="J3" s="18"/>
      <c r="K3" s="18"/>
      <c r="L3" s="18" t="s">
        <v>423</v>
      </c>
      <c r="M3" s="18"/>
      <c r="N3" s="46"/>
      <c r="O3" s="46"/>
      <c r="P3" s="46"/>
      <c r="Q3" s="67"/>
      <c r="R3" s="46"/>
      <c r="S3" s="46"/>
      <c r="T3" s="46"/>
      <c r="U3" s="18"/>
      <c r="V3" s="46"/>
      <c r="W3" s="46"/>
      <c r="X3" s="46"/>
      <c r="Y3" s="18"/>
      <c r="Z3" s="46"/>
      <c r="AA3" s="46"/>
      <c r="AB3" s="46"/>
      <c r="AC3" s="18"/>
      <c r="AD3" s="46"/>
      <c r="AE3" s="46"/>
      <c r="AF3" s="46"/>
      <c r="AG3" s="18"/>
      <c r="AH3" s="46"/>
      <c r="AI3" s="46"/>
      <c r="AJ3" s="46"/>
      <c r="AK3" s="18"/>
      <c r="AL3" s="46"/>
      <c r="AM3" s="46"/>
      <c r="AN3" s="46"/>
      <c r="AO3" s="67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</row>
    <row r="4" spans="1:107" s="4" customFormat="1">
      <c r="A4" s="9"/>
      <c r="B4" s="1"/>
      <c r="C4" s="51"/>
      <c r="D4" s="3"/>
      <c r="F4" s="104">
        <f xml:space="preserve"> Check!$F$32</f>
        <v>0</v>
      </c>
      <c r="G4" s="107" t="s">
        <v>31</v>
      </c>
      <c r="J4" s="46"/>
      <c r="K4" s="46"/>
      <c r="L4" s="46" t="s">
        <v>424</v>
      </c>
      <c r="M4" s="46"/>
      <c r="N4" s="46"/>
      <c r="O4" s="46"/>
      <c r="P4" s="1"/>
      <c r="Q4" s="120"/>
      <c r="R4" s="46"/>
      <c r="S4" s="208">
        <v>1</v>
      </c>
      <c r="T4" s="1"/>
      <c r="U4" s="46"/>
      <c r="V4" s="1"/>
      <c r="W4" s="208">
        <v>2</v>
      </c>
      <c r="X4" s="1"/>
      <c r="Y4" s="46"/>
      <c r="Z4" s="1"/>
      <c r="AA4" s="208">
        <v>3</v>
      </c>
      <c r="AB4" s="1"/>
      <c r="AC4" s="46"/>
      <c r="AD4" s="1"/>
      <c r="AE4" s="208">
        <v>4</v>
      </c>
      <c r="AF4" s="1"/>
      <c r="AG4" s="46"/>
      <c r="AH4" s="1"/>
      <c r="AI4" s="208">
        <v>5</v>
      </c>
      <c r="AJ4" s="1"/>
      <c r="AK4" s="46"/>
      <c r="AL4" s="1"/>
      <c r="AM4" s="208">
        <v>6</v>
      </c>
      <c r="AN4" s="1"/>
      <c r="AO4" s="120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</row>
    <row r="5" spans="1:107" s="4" customFormat="1">
      <c r="A5" s="9"/>
      <c r="B5" s="1"/>
      <c r="C5" s="51"/>
      <c r="D5" s="3"/>
      <c r="G5" s="107"/>
      <c r="K5" s="46"/>
      <c r="L5" s="46" t="s">
        <v>425</v>
      </c>
      <c r="M5" s="46"/>
      <c r="N5" s="46"/>
      <c r="O5" s="46"/>
      <c r="P5" s="46"/>
      <c r="Q5" s="120"/>
      <c r="R5" s="46"/>
      <c r="S5" s="551" t="s">
        <v>606</v>
      </c>
      <c r="T5" s="531"/>
      <c r="U5" s="531"/>
      <c r="V5" s="531"/>
      <c r="W5" s="551" t="s">
        <v>607</v>
      </c>
      <c r="X5" s="531"/>
      <c r="Y5" s="531"/>
      <c r="Z5" s="531"/>
      <c r="AA5" s="551" t="s">
        <v>608</v>
      </c>
      <c r="AB5" s="531"/>
      <c r="AC5" s="531"/>
      <c r="AD5" s="531"/>
      <c r="AE5" s="551" t="s">
        <v>609</v>
      </c>
      <c r="AF5" s="531"/>
      <c r="AG5" s="531"/>
      <c r="AH5" s="531"/>
      <c r="AI5" s="551" t="s">
        <v>713</v>
      </c>
      <c r="AJ5" s="531"/>
      <c r="AK5" s="531"/>
      <c r="AL5" s="531"/>
      <c r="AM5" s="551" t="s">
        <v>714</v>
      </c>
      <c r="AN5" s="531"/>
      <c r="AO5" s="120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</row>
    <row r="6" spans="1:107" s="4" customFormat="1">
      <c r="A6" s="9"/>
      <c r="B6" s="1"/>
      <c r="C6" s="51"/>
      <c r="D6" s="3"/>
      <c r="E6" s="231" t="str">
        <f xml:space="preserve"> Dashboard!D$7</f>
        <v>Case selection (1 = Core, 2 = Core-BO, 3 = 2040-BO, 4 = 2050-BO, 5 = 2040-BO Blue, 6 = 2040-BO Green)</v>
      </c>
      <c r="F6" s="544">
        <f xml:space="preserve"> Dashboard!E$7</f>
        <v>1</v>
      </c>
      <c r="G6" s="9"/>
      <c r="J6" s="123"/>
      <c r="K6" s="536"/>
      <c r="L6" s="536"/>
      <c r="M6" s="536"/>
      <c r="N6" s="535" t="s">
        <v>419</v>
      </c>
      <c r="O6" s="535" t="s">
        <v>420</v>
      </c>
      <c r="P6" s="535" t="s">
        <v>421</v>
      </c>
      <c r="Q6" s="120"/>
      <c r="R6" s="535" t="s">
        <v>419</v>
      </c>
      <c r="S6" s="535" t="s">
        <v>420</v>
      </c>
      <c r="T6" s="535" t="s">
        <v>421</v>
      </c>
      <c r="U6" s="536"/>
      <c r="V6" s="535" t="s">
        <v>419</v>
      </c>
      <c r="W6" s="535" t="s">
        <v>420</v>
      </c>
      <c r="X6" s="535" t="s">
        <v>421</v>
      </c>
      <c r="Y6" s="536"/>
      <c r="Z6" s="535" t="s">
        <v>419</v>
      </c>
      <c r="AA6" s="535" t="s">
        <v>420</v>
      </c>
      <c r="AB6" s="535" t="s">
        <v>421</v>
      </c>
      <c r="AC6" s="536"/>
      <c r="AD6" s="535" t="s">
        <v>419</v>
      </c>
      <c r="AE6" s="535" t="s">
        <v>420</v>
      </c>
      <c r="AF6" s="535" t="s">
        <v>421</v>
      </c>
      <c r="AG6" s="536"/>
      <c r="AH6" s="535" t="s">
        <v>419</v>
      </c>
      <c r="AI6" s="535" t="s">
        <v>420</v>
      </c>
      <c r="AJ6" s="535" t="s">
        <v>421</v>
      </c>
      <c r="AK6" s="536"/>
      <c r="AL6" s="535" t="s">
        <v>419</v>
      </c>
      <c r="AM6" s="535" t="s">
        <v>420</v>
      </c>
      <c r="AN6" s="535" t="s">
        <v>421</v>
      </c>
      <c r="AO6" s="120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</row>
    <row r="7" spans="1:107" s="4" customFormat="1">
      <c r="A7" s="9"/>
      <c r="B7" s="1"/>
      <c r="C7" s="51"/>
      <c r="D7" s="3"/>
      <c r="F7" s="530"/>
      <c r="G7" s="9"/>
      <c r="H7" s="3" t="s">
        <v>427</v>
      </c>
      <c r="J7" s="542">
        <f xml:space="preserve"> SUM($J$11:$J$184)</f>
        <v>0</v>
      </c>
      <c r="K7" s="46" t="s">
        <v>428</v>
      </c>
      <c r="L7" s="46"/>
      <c r="M7" s="46"/>
      <c r="N7" s="1"/>
      <c r="O7" s="1"/>
      <c r="P7" s="1"/>
      <c r="Q7" s="120"/>
      <c r="R7" s="1"/>
      <c r="S7" s="1"/>
      <c r="T7" s="1"/>
      <c r="U7" s="46"/>
      <c r="V7" s="1"/>
      <c r="W7" s="1"/>
      <c r="X7" s="1"/>
      <c r="Y7" s="46"/>
      <c r="Z7" s="1"/>
      <c r="AA7" s="1"/>
      <c r="AB7" s="1"/>
      <c r="AC7" s="46"/>
      <c r="AD7" s="1"/>
      <c r="AE7" s="1"/>
      <c r="AF7" s="1"/>
      <c r="AG7" s="46"/>
      <c r="AH7" s="1"/>
      <c r="AI7" s="1"/>
      <c r="AJ7" s="1"/>
      <c r="AK7" s="46"/>
      <c r="AL7" s="1"/>
      <c r="AM7" s="1"/>
      <c r="AN7" s="1"/>
      <c r="AO7" s="120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</row>
    <row r="8" spans="1:107" s="533" customFormat="1">
      <c r="A8" s="530"/>
      <c r="B8" s="531"/>
      <c r="C8" s="532"/>
      <c r="F8" s="530"/>
      <c r="G8" s="530"/>
      <c r="J8" s="536"/>
      <c r="K8" s="536"/>
      <c r="L8" s="536"/>
      <c r="M8" s="536"/>
      <c r="N8" s="481" t="str">
        <f xml:space="preserve"> "Case " &amp; $F$6 &amp; " " &amp; N$6</f>
        <v>Case 1 Low</v>
      </c>
      <c r="O8" s="481" t="str">
        <f xml:space="preserve"> "Case " &amp; $F$6 &amp; " " &amp; O$6</f>
        <v>Case 1 Base</v>
      </c>
      <c r="P8" s="481" t="str">
        <f xml:space="preserve"> "Case " &amp; $F$6 &amp; " " &amp; P$6</f>
        <v>Case 1 High</v>
      </c>
      <c r="Q8" s="534"/>
      <c r="R8" s="537" t="str">
        <f xml:space="preserve"> "Case " &amp; $S$4 &amp; " " &amp; R$6</f>
        <v>Case 1 Low</v>
      </c>
      <c r="S8" s="537" t="str">
        <f xml:space="preserve"> "Case " &amp; $S$4 &amp; " " &amp; S$6</f>
        <v>Case 1 Base</v>
      </c>
      <c r="T8" s="537" t="str">
        <f xml:space="preserve"> "Case " &amp; $S$4 &amp; " " &amp; T$6</f>
        <v>Case 1 High</v>
      </c>
      <c r="U8" s="536"/>
      <c r="V8" s="537" t="str">
        <f xml:space="preserve"> "Case " &amp; $W$4 &amp; " " &amp; V$6</f>
        <v>Case 2 Low</v>
      </c>
      <c r="W8" s="537" t="str">
        <f xml:space="preserve"> "Case " &amp; $W$4 &amp; " " &amp; W$6</f>
        <v>Case 2 Base</v>
      </c>
      <c r="X8" s="537" t="str">
        <f xml:space="preserve"> "Case " &amp; $W$4 &amp; " " &amp; X$6</f>
        <v>Case 2 High</v>
      </c>
      <c r="Y8" s="536"/>
      <c r="Z8" s="537" t="str">
        <f xml:space="preserve"> "Case " &amp; $AA$4 &amp; " " &amp; Z$6</f>
        <v>Case 3 Low</v>
      </c>
      <c r="AA8" s="537" t="str">
        <f t="shared" ref="AA8:AB8" si="0" xml:space="preserve"> "Case " &amp; $AA$4 &amp; " " &amp; AA$6</f>
        <v>Case 3 Base</v>
      </c>
      <c r="AB8" s="537" t="str">
        <f t="shared" si="0"/>
        <v>Case 3 High</v>
      </c>
      <c r="AC8" s="536"/>
      <c r="AD8" s="537" t="str">
        <f xml:space="preserve"> "Case " &amp; $AE$4 &amp; " " &amp; AD$6</f>
        <v>Case 4 Low</v>
      </c>
      <c r="AE8" s="537" t="str">
        <f t="shared" ref="AE8:AF8" si="1" xml:space="preserve"> "Case " &amp; $AE$4 &amp; " " &amp; AE$6</f>
        <v>Case 4 Base</v>
      </c>
      <c r="AF8" s="537" t="str">
        <f t="shared" si="1"/>
        <v>Case 4 High</v>
      </c>
      <c r="AG8" s="536"/>
      <c r="AH8" s="537" t="str">
        <f xml:space="preserve"> "Case " &amp; $AI$4 &amp; " " &amp; AH$6</f>
        <v>Case 5 Low</v>
      </c>
      <c r="AI8" s="537" t="str">
        <f t="shared" ref="AI8:AJ8" si="2" xml:space="preserve"> "Case " &amp; $AI$4 &amp; " " &amp; AI$6</f>
        <v>Case 5 Base</v>
      </c>
      <c r="AJ8" s="537" t="str">
        <f t="shared" si="2"/>
        <v>Case 5 High</v>
      </c>
      <c r="AK8" s="536"/>
      <c r="AL8" s="537" t="str">
        <f xml:space="preserve"> "Case " &amp; $AM$4 &amp; " " &amp; AL$6</f>
        <v>Case 6 Low</v>
      </c>
      <c r="AM8" s="537" t="str">
        <f t="shared" ref="AM8:AN8" si="3" xml:space="preserve"> "Case " &amp; $AM$4 &amp; " " &amp; AM$6</f>
        <v>Case 6 Base</v>
      </c>
      <c r="AN8" s="537" t="str">
        <f t="shared" si="3"/>
        <v>Case 6 High</v>
      </c>
      <c r="AO8" s="120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</row>
    <row r="9" spans="1:107" s="4" customFormat="1">
      <c r="A9" s="9"/>
      <c r="B9" s="1"/>
      <c r="C9" s="51"/>
      <c r="D9" s="3"/>
      <c r="F9" s="76" t="s">
        <v>25</v>
      </c>
      <c r="G9" s="76" t="s">
        <v>23</v>
      </c>
      <c r="H9" s="9" t="s">
        <v>70</v>
      </c>
      <c r="I9" s="9"/>
      <c r="J9" s="46"/>
      <c r="K9" s="46"/>
      <c r="L9" s="46"/>
      <c r="M9" s="46"/>
      <c r="N9" s="481">
        <f xml:space="preserve"> MATCH( N8, $Q8:$AO8, 0)</f>
        <v>2</v>
      </c>
      <c r="O9" s="481">
        <f xml:space="preserve"> MATCH( O8, $Q8:$AO8, 0)</f>
        <v>3</v>
      </c>
      <c r="P9" s="481">
        <f xml:space="preserve"> MATCH( P8, $Q8:$AO8, 0)</f>
        <v>4</v>
      </c>
      <c r="Q9" s="120"/>
      <c r="R9" s="1"/>
      <c r="S9" s="1"/>
      <c r="T9" s="1"/>
      <c r="U9" s="46"/>
      <c r="V9" s="1"/>
      <c r="W9" s="1"/>
      <c r="X9" s="1"/>
      <c r="Y9" s="46"/>
      <c r="Z9" s="1"/>
      <c r="AA9" s="1"/>
      <c r="AB9" s="1"/>
      <c r="AC9" s="46"/>
      <c r="AD9" s="1"/>
      <c r="AE9" s="1"/>
      <c r="AF9" s="1"/>
      <c r="AG9" s="46"/>
      <c r="AH9" s="1"/>
      <c r="AI9" s="1"/>
      <c r="AJ9" s="1"/>
      <c r="AK9" s="46"/>
      <c r="AL9" s="1"/>
      <c r="AM9" s="1"/>
      <c r="AN9" s="1"/>
      <c r="AO9" s="120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</row>
    <row r="10" spans="1:107" s="533" customFormat="1">
      <c r="A10" s="530"/>
      <c r="B10" s="531"/>
      <c r="C10" s="532"/>
      <c r="F10" s="530"/>
      <c r="G10" s="530"/>
      <c r="Q10" s="534"/>
      <c r="AO10" s="534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  <c r="BC10" s="536"/>
      <c r="BD10" s="536"/>
      <c r="BE10" s="536"/>
      <c r="BF10" s="536"/>
      <c r="BG10" s="536"/>
      <c r="BH10" s="536"/>
      <c r="BI10" s="536"/>
      <c r="BJ10" s="536"/>
      <c r="BK10" s="536"/>
      <c r="BL10" s="536"/>
      <c r="BM10" s="536"/>
      <c r="BN10" s="536"/>
      <c r="BO10" s="536"/>
      <c r="BP10" s="536"/>
      <c r="BQ10" s="536"/>
      <c r="BR10" s="536"/>
      <c r="BS10" s="536"/>
      <c r="BT10" s="536"/>
      <c r="BU10" s="536"/>
      <c r="BV10" s="536"/>
      <c r="BW10" s="536"/>
      <c r="BX10" s="536"/>
      <c r="BY10" s="536"/>
      <c r="BZ10" s="536"/>
      <c r="CA10" s="536"/>
      <c r="CB10" s="536"/>
      <c r="CC10" s="536"/>
      <c r="CD10" s="536"/>
      <c r="CE10" s="536"/>
      <c r="CF10" s="536"/>
      <c r="CG10" s="536"/>
      <c r="CH10" s="536"/>
      <c r="CI10" s="536"/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536"/>
      <c r="CV10" s="536"/>
      <c r="CW10" s="536"/>
      <c r="CX10" s="536"/>
      <c r="CY10" s="536"/>
      <c r="CZ10" s="536"/>
      <c r="DA10" s="536"/>
      <c r="DB10" s="536"/>
      <c r="DC10" s="536"/>
    </row>
    <row r="11" spans="1:107" s="120" customFormat="1">
      <c r="A11" s="117"/>
      <c r="B11" s="117"/>
      <c r="C11" s="118"/>
      <c r="D11" s="119"/>
      <c r="E11" s="543" t="s">
        <v>426</v>
      </c>
      <c r="F11" s="117"/>
      <c r="G11" s="117"/>
      <c r="J11" s="425"/>
      <c r="K11" s="425"/>
      <c r="L11" s="425"/>
      <c r="M11" s="425"/>
      <c r="N11" s="117"/>
      <c r="O11" s="117"/>
      <c r="P11" s="117"/>
      <c r="R11" s="117"/>
      <c r="S11" s="117"/>
      <c r="T11" s="117"/>
      <c r="U11" s="425"/>
      <c r="V11" s="117"/>
      <c r="W11" s="117"/>
      <c r="X11" s="117"/>
      <c r="Y11" s="425"/>
      <c r="Z11" s="117"/>
      <c r="AA11" s="117"/>
      <c r="AB11" s="117"/>
      <c r="AC11" s="425"/>
      <c r="AD11" s="117"/>
      <c r="AE11" s="117"/>
      <c r="AF11" s="117"/>
      <c r="AG11" s="425"/>
      <c r="AH11" s="117"/>
      <c r="AI11" s="117"/>
      <c r="AJ11" s="117"/>
      <c r="AK11" s="425"/>
      <c r="AL11" s="117"/>
      <c r="AM11" s="117"/>
      <c r="AN11" s="117"/>
    </row>
    <row r="12" spans="1:107" s="4" customFormat="1">
      <c r="A12" s="9"/>
      <c r="B12" s="1"/>
      <c r="C12" s="51"/>
      <c r="D12" s="3"/>
      <c r="F12" s="9"/>
      <c r="G12" s="9"/>
      <c r="J12" s="46"/>
      <c r="K12" s="46"/>
      <c r="L12" s="46"/>
      <c r="M12" s="46"/>
      <c r="N12" s="1"/>
      <c r="O12" s="1"/>
      <c r="P12" s="1"/>
      <c r="Q12" s="120"/>
      <c r="R12" s="1"/>
      <c r="S12" s="1"/>
      <c r="T12" s="1"/>
      <c r="U12" s="46"/>
      <c r="V12" s="1"/>
      <c r="W12" s="1"/>
      <c r="X12" s="1"/>
      <c r="Y12" s="46"/>
      <c r="Z12" s="1"/>
      <c r="AA12" s="1"/>
      <c r="AB12" s="1"/>
      <c r="AC12" s="46"/>
      <c r="AD12" s="1"/>
      <c r="AE12" s="1"/>
      <c r="AF12" s="1"/>
      <c r="AG12" s="46"/>
      <c r="AH12" s="1"/>
      <c r="AI12" s="1"/>
      <c r="AJ12" s="1"/>
      <c r="AK12" s="46"/>
      <c r="AL12" s="1"/>
      <c r="AM12" s="1"/>
      <c r="AN12" s="1"/>
      <c r="AO12" s="120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</row>
    <row r="13" spans="1:107" s="297" customFormat="1">
      <c r="A13" s="164" t="s">
        <v>138</v>
      </c>
      <c r="B13" s="164"/>
      <c r="C13" s="292"/>
      <c r="D13" s="293"/>
      <c r="E13" s="294"/>
      <c r="F13" s="294"/>
      <c r="G13" s="294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6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</row>
    <row r="14" spans="1:107" s="19" customFormat="1">
      <c r="A14" s="190"/>
      <c r="B14" s="45"/>
      <c r="C14" s="54"/>
      <c r="D14" s="137"/>
      <c r="E14" s="4"/>
      <c r="F14" s="176"/>
      <c r="G14" s="4"/>
      <c r="N14" s="31"/>
      <c r="O14" s="31"/>
      <c r="P14" s="31"/>
      <c r="Q14" s="163"/>
      <c r="R14" s="31"/>
      <c r="S14" s="31"/>
      <c r="T14" s="31"/>
      <c r="V14" s="31"/>
      <c r="W14" s="31"/>
      <c r="X14" s="31"/>
      <c r="Z14" s="31"/>
      <c r="AA14" s="31"/>
      <c r="AB14" s="31"/>
      <c r="AD14" s="31"/>
      <c r="AE14" s="31"/>
      <c r="AF14" s="31"/>
      <c r="AH14" s="31"/>
      <c r="AI14" s="31"/>
      <c r="AJ14" s="31"/>
      <c r="AL14" s="31"/>
      <c r="AM14" s="31"/>
      <c r="AN14" s="31"/>
      <c r="AO14" s="163"/>
      <c r="AP14" s="29"/>
    </row>
    <row r="15" spans="1:107">
      <c r="A15" s="9" t="s">
        <v>99</v>
      </c>
      <c r="F15" s="18"/>
    </row>
    <row r="17" spans="1:107">
      <c r="B17" s="1" t="s">
        <v>97</v>
      </c>
      <c r="R17" s="116"/>
      <c r="S17" s="590"/>
    </row>
    <row r="18" spans="1:107" s="29" customFormat="1">
      <c r="A18" s="30"/>
      <c r="B18" s="30"/>
      <c r="C18" s="27"/>
      <c r="D18" s="37"/>
      <c r="E18" s="29" t="s">
        <v>429</v>
      </c>
      <c r="F18" s="219">
        <f xml:space="preserve"> INDEX($N18:$P18, $L18)</f>
        <v>44927</v>
      </c>
      <c r="G18" s="29" t="s">
        <v>4</v>
      </c>
      <c r="J18" s="542">
        <f xml:space="preserve"> IF($L18 &lt;&gt; 2, 1, 0)</f>
        <v>0</v>
      </c>
      <c r="K18" s="31"/>
      <c r="L18" s="541">
        <v>2</v>
      </c>
      <c r="M18" s="223"/>
      <c r="N18" s="219">
        <f t="shared" ref="N18:P19" si="4" xml:space="preserve"> INDEX($Q18:$AO18, N$9)</f>
        <v>0</v>
      </c>
      <c r="O18" s="219">
        <f t="shared" si="4"/>
        <v>44927</v>
      </c>
      <c r="P18" s="219">
        <f t="shared" si="4"/>
        <v>0</v>
      </c>
      <c r="Q18" s="125"/>
      <c r="R18" s="220"/>
      <c r="S18" s="220">
        <v>44927</v>
      </c>
      <c r="T18" s="220"/>
      <c r="U18" s="223"/>
      <c r="V18" s="220"/>
      <c r="W18" s="220">
        <v>44927</v>
      </c>
      <c r="X18" s="220"/>
      <c r="Y18" s="223"/>
      <c r="Z18" s="220"/>
      <c r="AA18" s="220">
        <v>48580</v>
      </c>
      <c r="AB18" s="220"/>
      <c r="AC18" s="223"/>
      <c r="AD18" s="220"/>
      <c r="AE18" s="220">
        <v>52232</v>
      </c>
      <c r="AF18" s="220"/>
      <c r="AG18" s="223"/>
      <c r="AH18" s="220"/>
      <c r="AI18" s="220">
        <v>48580</v>
      </c>
      <c r="AJ18" s="220"/>
      <c r="AK18" s="223"/>
      <c r="AL18" s="220"/>
      <c r="AM18" s="220">
        <v>48580</v>
      </c>
      <c r="AN18" s="220"/>
      <c r="AO18" s="1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</row>
    <row r="19" spans="1:107" s="224" customFormat="1">
      <c r="A19" s="190"/>
      <c r="B19" s="190"/>
      <c r="C19" s="225"/>
      <c r="E19" s="224" t="s">
        <v>464</v>
      </c>
      <c r="F19" s="221">
        <f xml:space="preserve"> INDEX($N19:$P19, $L19)</f>
        <v>48</v>
      </c>
      <c r="G19" s="224" t="s">
        <v>13</v>
      </c>
      <c r="J19" s="542">
        <f xml:space="preserve"> IF($L19 &lt;&gt; 2, 1, 0)</f>
        <v>0</v>
      </c>
      <c r="K19" s="31"/>
      <c r="L19" s="570">
        <v>2</v>
      </c>
      <c r="M19" s="188"/>
      <c r="N19" s="221">
        <f t="shared" si="4"/>
        <v>36</v>
      </c>
      <c r="O19" s="221">
        <f t="shared" si="4"/>
        <v>48</v>
      </c>
      <c r="P19" s="221">
        <f t="shared" si="4"/>
        <v>60</v>
      </c>
      <c r="Q19" s="187"/>
      <c r="R19" s="217">
        <v>36</v>
      </c>
      <c r="S19" s="217">
        <v>48</v>
      </c>
      <c r="T19" s="217">
        <v>60</v>
      </c>
      <c r="U19" s="188"/>
      <c r="V19" s="217">
        <v>36</v>
      </c>
      <c r="W19" s="217">
        <v>48</v>
      </c>
      <c r="X19" s="217">
        <v>60</v>
      </c>
      <c r="Y19" s="188"/>
      <c r="Z19" s="217">
        <v>36</v>
      </c>
      <c r="AA19" s="217">
        <v>48</v>
      </c>
      <c r="AB19" s="217">
        <v>60</v>
      </c>
      <c r="AC19" s="188"/>
      <c r="AD19" s="217">
        <v>36</v>
      </c>
      <c r="AE19" s="217">
        <v>48</v>
      </c>
      <c r="AF19" s="217">
        <v>60</v>
      </c>
      <c r="AG19" s="188"/>
      <c r="AH19" s="217">
        <v>36</v>
      </c>
      <c r="AI19" s="217">
        <v>48</v>
      </c>
      <c r="AJ19" s="217">
        <v>60</v>
      </c>
      <c r="AK19" s="188"/>
      <c r="AL19" s="217">
        <v>36</v>
      </c>
      <c r="AM19" s="217">
        <v>48</v>
      </c>
      <c r="AN19" s="217">
        <v>60</v>
      </c>
      <c r="AO19" s="187"/>
    </row>
    <row r="20" spans="1:107" s="29" customFormat="1">
      <c r="A20" s="30"/>
      <c r="B20" s="30"/>
      <c r="C20" s="27"/>
      <c r="D20" s="37"/>
      <c r="E20" s="29" t="s">
        <v>465</v>
      </c>
      <c r="F20" s="219">
        <f xml:space="preserve"> DATE(YEAR(F18), MONTH(F18) + F19, DAY(F18) - 1)</f>
        <v>46387</v>
      </c>
      <c r="G20" s="29" t="s">
        <v>4</v>
      </c>
      <c r="J20" s="18"/>
      <c r="K20" s="18"/>
      <c r="L20" s="18"/>
      <c r="M20" s="18"/>
      <c r="N20" s="18"/>
      <c r="O20" s="18"/>
      <c r="P20" s="18"/>
      <c r="Q20" s="67"/>
      <c r="R20" s="250"/>
      <c r="S20" s="250"/>
      <c r="T20" s="250"/>
      <c r="U20" s="18"/>
      <c r="V20" s="25"/>
      <c r="W20" s="25"/>
      <c r="X20" s="25"/>
      <c r="Y20" s="18"/>
      <c r="Z20" s="25"/>
      <c r="AA20" s="25"/>
      <c r="AB20" s="25"/>
      <c r="AC20" s="18"/>
      <c r="AD20" s="25"/>
      <c r="AE20" s="25"/>
      <c r="AF20" s="25"/>
      <c r="AG20" s="18"/>
      <c r="AH20" s="25"/>
      <c r="AI20" s="25"/>
      <c r="AJ20" s="25"/>
      <c r="AK20" s="18"/>
      <c r="AL20" s="25"/>
      <c r="AM20" s="25"/>
      <c r="AN20" s="25"/>
      <c r="AO20" s="67"/>
      <c r="AQ20" s="25"/>
      <c r="AR20" s="25"/>
      <c r="AS20" s="25"/>
      <c r="AT20" s="25"/>
      <c r="AU20" s="25"/>
      <c r="AV20" s="25"/>
      <c r="AW20" s="25"/>
    </row>
    <row r="21" spans="1:107">
      <c r="F21" s="18"/>
      <c r="N21" s="18"/>
      <c r="O21" s="18"/>
      <c r="P21" s="18"/>
      <c r="AP21" s="29"/>
    </row>
    <row r="22" spans="1:107" s="29" customFormat="1">
      <c r="A22" s="30"/>
      <c r="B22" s="30"/>
      <c r="C22" s="27"/>
      <c r="D22" s="37"/>
      <c r="E22" s="29" t="s">
        <v>456</v>
      </c>
      <c r="F22" s="219">
        <f xml:space="preserve"> F20 + 1</f>
        <v>46388</v>
      </c>
      <c r="G22" s="29" t="s">
        <v>4</v>
      </c>
      <c r="J22" s="18"/>
      <c r="K22" s="18"/>
      <c r="L22" s="18"/>
      <c r="M22" s="18"/>
      <c r="N22" s="18"/>
      <c r="O22" s="18"/>
      <c r="P22" s="18"/>
      <c r="Q22" s="67"/>
      <c r="R22" s="25"/>
      <c r="S22" s="25"/>
      <c r="T22" s="25"/>
      <c r="U22" s="18"/>
      <c r="V22" s="25"/>
      <c r="W22" s="25"/>
      <c r="X22" s="25"/>
      <c r="Y22" s="18"/>
      <c r="Z22" s="25"/>
      <c r="AA22" s="25"/>
      <c r="AB22" s="25"/>
      <c r="AC22" s="18"/>
      <c r="AD22" s="25"/>
      <c r="AE22" s="25"/>
      <c r="AF22" s="25"/>
      <c r="AG22" s="18"/>
      <c r="AH22" s="25"/>
      <c r="AI22" s="25"/>
      <c r="AJ22" s="25"/>
      <c r="AK22" s="18"/>
      <c r="AL22" s="25"/>
      <c r="AM22" s="25"/>
      <c r="AN22" s="25"/>
      <c r="AO22" s="67"/>
      <c r="AQ22" s="25"/>
      <c r="AR22" s="25"/>
      <c r="AS22" s="25"/>
      <c r="AT22" s="25"/>
      <c r="AU22" s="25"/>
      <c r="AV22" s="25"/>
      <c r="AW22" s="25"/>
      <c r="AX22" s="25"/>
    </row>
    <row r="23" spans="1:107" s="224" customFormat="1">
      <c r="A23" s="190"/>
      <c r="B23" s="190"/>
      <c r="C23" s="225"/>
      <c r="E23" s="224" t="s">
        <v>457</v>
      </c>
      <c r="F23" s="221">
        <f xml:space="preserve"> INDEX($N23:$P23, $L23)</f>
        <v>36</v>
      </c>
      <c r="G23" s="224" t="s">
        <v>13</v>
      </c>
      <c r="J23" s="542">
        <f xml:space="preserve"> IF($L23 &lt;&gt; 2, 1, 0)</f>
        <v>0</v>
      </c>
      <c r="K23" s="31"/>
      <c r="L23" s="589">
        <v>2</v>
      </c>
      <c r="M23" s="188"/>
      <c r="N23" s="221">
        <f xml:space="preserve"> INDEX($Q23:$AO23, N$9)</f>
        <v>24</v>
      </c>
      <c r="O23" s="221">
        <f xml:space="preserve"> INDEX($Q23:$AO23, O$9)</f>
        <v>36</v>
      </c>
      <c r="P23" s="221">
        <f xml:space="preserve"> INDEX($Q23:$AO23, P$9)</f>
        <v>48</v>
      </c>
      <c r="Q23" s="187"/>
      <c r="R23" s="217">
        <v>24</v>
      </c>
      <c r="S23" s="217">
        <v>36</v>
      </c>
      <c r="T23" s="217">
        <v>48</v>
      </c>
      <c r="U23" s="188"/>
      <c r="V23" s="217">
        <v>24</v>
      </c>
      <c r="W23" s="217">
        <v>36</v>
      </c>
      <c r="X23" s="217">
        <v>48</v>
      </c>
      <c r="Y23" s="188"/>
      <c r="Z23" s="217">
        <v>24</v>
      </c>
      <c r="AA23" s="217">
        <v>36</v>
      </c>
      <c r="AB23" s="217">
        <v>48</v>
      </c>
      <c r="AC23" s="188"/>
      <c r="AD23" s="217">
        <v>24</v>
      </c>
      <c r="AE23" s="217">
        <v>36</v>
      </c>
      <c r="AF23" s="217">
        <v>48</v>
      </c>
      <c r="AG23" s="188"/>
      <c r="AH23" s="217">
        <v>24</v>
      </c>
      <c r="AI23" s="217">
        <v>36</v>
      </c>
      <c r="AJ23" s="217">
        <v>48</v>
      </c>
      <c r="AK23" s="188"/>
      <c r="AL23" s="217">
        <v>24</v>
      </c>
      <c r="AM23" s="217">
        <v>36</v>
      </c>
      <c r="AN23" s="217">
        <v>48</v>
      </c>
      <c r="AO23" s="187"/>
    </row>
    <row r="24" spans="1:107" s="29" customFormat="1">
      <c r="A24" s="30"/>
      <c r="B24" s="30"/>
      <c r="C24" s="27"/>
      <c r="D24" s="37"/>
      <c r="E24" s="29" t="s">
        <v>458</v>
      </c>
      <c r="F24" s="219">
        <f xml:space="preserve"> DATE(YEAR(F22), MONTH(F22) + F23, DAY(F22) - 1)</f>
        <v>47483</v>
      </c>
      <c r="G24" s="29" t="s">
        <v>4</v>
      </c>
      <c r="J24" s="18"/>
      <c r="K24" s="18"/>
      <c r="L24" s="18"/>
      <c r="M24" s="18"/>
      <c r="N24" s="18"/>
      <c r="O24" s="18"/>
      <c r="P24" s="18"/>
      <c r="Q24" s="67"/>
      <c r="R24" s="250"/>
      <c r="S24" s="250"/>
      <c r="T24" s="250"/>
      <c r="U24" s="18"/>
      <c r="V24" s="25"/>
      <c r="W24" s="25"/>
      <c r="X24" s="25"/>
      <c r="Y24" s="18"/>
      <c r="Z24" s="25"/>
      <c r="AA24" s="25"/>
      <c r="AB24" s="25"/>
      <c r="AC24" s="18"/>
      <c r="AD24" s="25"/>
      <c r="AE24" s="25"/>
      <c r="AF24" s="25"/>
      <c r="AG24" s="18"/>
      <c r="AH24" s="25"/>
      <c r="AI24" s="25"/>
      <c r="AJ24" s="25"/>
      <c r="AK24" s="18"/>
      <c r="AL24" s="25"/>
      <c r="AM24" s="25"/>
      <c r="AN24" s="25"/>
      <c r="AO24" s="67"/>
      <c r="AQ24" s="25"/>
      <c r="AR24" s="25"/>
      <c r="AS24" s="25"/>
      <c r="AT24" s="25"/>
      <c r="AU24" s="25"/>
      <c r="AV24" s="25"/>
      <c r="AW24" s="25"/>
      <c r="AX24" s="25"/>
    </row>
    <row r="25" spans="1:107">
      <c r="F25" s="18"/>
      <c r="N25" s="18"/>
      <c r="O25" s="18"/>
      <c r="P25" s="18"/>
      <c r="AP25" s="29"/>
    </row>
    <row r="26" spans="1:107">
      <c r="B26" s="1" t="s">
        <v>98</v>
      </c>
      <c r="F26" s="18"/>
      <c r="N26" s="18"/>
      <c r="O26" s="18"/>
      <c r="P26" s="18"/>
      <c r="AP26" s="29"/>
    </row>
    <row r="27" spans="1:107" s="29" customFormat="1">
      <c r="A27" s="30"/>
      <c r="B27" s="30"/>
      <c r="C27" s="27"/>
      <c r="D27" s="37"/>
      <c r="E27" s="29" t="s">
        <v>141</v>
      </c>
      <c r="F27" s="219">
        <f xml:space="preserve"> F$24 + 1</f>
        <v>47484</v>
      </c>
      <c r="G27" s="29" t="s">
        <v>4</v>
      </c>
      <c r="J27" s="31"/>
      <c r="K27" s="31"/>
      <c r="L27" s="18"/>
      <c r="M27" s="18"/>
      <c r="N27" s="18"/>
      <c r="O27" s="18"/>
      <c r="P27" s="18"/>
      <c r="Q27" s="67"/>
      <c r="R27" s="25"/>
      <c r="S27" s="25"/>
      <c r="T27" s="25"/>
      <c r="U27" s="18"/>
      <c r="V27" s="25"/>
      <c r="W27" s="25"/>
      <c r="X27" s="25"/>
      <c r="Y27" s="18"/>
      <c r="Z27" s="25"/>
      <c r="AA27" s="25"/>
      <c r="AB27" s="25"/>
      <c r="AC27" s="18"/>
      <c r="AD27" s="25"/>
      <c r="AE27" s="25"/>
      <c r="AF27" s="25"/>
      <c r="AG27" s="18"/>
      <c r="AH27" s="25"/>
      <c r="AI27" s="25"/>
      <c r="AJ27" s="25"/>
      <c r="AK27" s="18"/>
      <c r="AL27" s="25"/>
      <c r="AM27" s="25"/>
      <c r="AN27" s="25"/>
      <c r="AO27" s="67"/>
      <c r="AQ27" s="25"/>
      <c r="AR27" s="25"/>
      <c r="AS27" s="25"/>
      <c r="AT27" s="25"/>
    </row>
    <row r="28" spans="1:107" s="214" customFormat="1">
      <c r="A28" s="175"/>
      <c r="B28" s="175"/>
      <c r="C28" s="222"/>
      <c r="E28" s="223" t="s">
        <v>455</v>
      </c>
      <c r="F28" s="221">
        <f xml:space="preserve"> INDEX($N28:$P28, $L28)</f>
        <v>20</v>
      </c>
      <c r="G28" s="214" t="s">
        <v>2</v>
      </c>
      <c r="J28" s="542">
        <f xml:space="preserve"> IF($L28 &lt;&gt; 2, 1, 0)</f>
        <v>0</v>
      </c>
      <c r="K28" s="31"/>
      <c r="L28" s="541">
        <v>2</v>
      </c>
      <c r="M28" s="223"/>
      <c r="N28" s="221">
        <f xml:space="preserve"> INDEX($Q28:$AO28, N$9)</f>
        <v>20</v>
      </c>
      <c r="O28" s="221">
        <f xml:space="preserve"> INDEX($Q28:$AO28, O$9)</f>
        <v>20</v>
      </c>
      <c r="P28" s="221">
        <f xml:space="preserve"> INDEX($Q28:$AO28, P$9)</f>
        <v>50</v>
      </c>
      <c r="Q28" s="125"/>
      <c r="R28" s="217">
        <v>20</v>
      </c>
      <c r="S28" s="217">
        <v>20</v>
      </c>
      <c r="T28" s="217">
        <v>50</v>
      </c>
      <c r="U28" s="223"/>
      <c r="V28" s="217">
        <v>20</v>
      </c>
      <c r="W28" s="217">
        <v>20</v>
      </c>
      <c r="X28" s="217">
        <v>50</v>
      </c>
      <c r="Y28" s="223"/>
      <c r="Z28" s="217">
        <v>20</v>
      </c>
      <c r="AA28" s="217">
        <v>40</v>
      </c>
      <c r="AB28" s="217">
        <v>50</v>
      </c>
      <c r="AC28" s="223"/>
      <c r="AD28" s="217">
        <v>20</v>
      </c>
      <c r="AE28" s="217">
        <v>40</v>
      </c>
      <c r="AF28" s="217">
        <v>50</v>
      </c>
      <c r="AG28" s="223"/>
      <c r="AH28" s="217">
        <v>20</v>
      </c>
      <c r="AI28" s="217">
        <v>40</v>
      </c>
      <c r="AJ28" s="217">
        <v>50</v>
      </c>
      <c r="AK28" s="223"/>
      <c r="AL28" s="217">
        <v>20</v>
      </c>
      <c r="AM28" s="217">
        <v>40</v>
      </c>
      <c r="AN28" s="217">
        <v>50</v>
      </c>
      <c r="AO28" s="125"/>
      <c r="AP28" s="224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</row>
    <row r="29" spans="1:107" s="31" customFormat="1">
      <c r="A29" s="22"/>
      <c r="B29" s="22"/>
      <c r="C29" s="26"/>
      <c r="D29" s="28"/>
      <c r="Q29" s="182"/>
      <c r="AO29" s="182"/>
      <c r="AP29" s="29"/>
    </row>
    <row r="30" spans="1:107" s="31" customFormat="1">
      <c r="A30" s="22"/>
      <c r="B30" s="22"/>
      <c r="C30" s="26"/>
      <c r="D30" s="28"/>
      <c r="Q30" s="182"/>
      <c r="AO30" s="182"/>
      <c r="AP30" s="29"/>
    </row>
    <row r="31" spans="1:107">
      <c r="A31" s="9" t="s">
        <v>72</v>
      </c>
      <c r="C31" s="51"/>
      <c r="F31" s="18"/>
      <c r="N31" s="18"/>
      <c r="O31" s="18"/>
      <c r="P31" s="18"/>
      <c r="AP31" s="29"/>
    </row>
    <row r="32" spans="1:107">
      <c r="C32" s="51"/>
      <c r="F32" s="18"/>
      <c r="N32" s="18"/>
      <c r="O32" s="18"/>
      <c r="P32" s="18"/>
      <c r="AP32" s="29"/>
    </row>
    <row r="33" spans="1:107">
      <c r="B33" s="1" t="s">
        <v>93</v>
      </c>
      <c r="C33" s="51"/>
      <c r="F33" s="18"/>
      <c r="N33" s="18"/>
      <c r="O33" s="18"/>
      <c r="P33" s="18"/>
      <c r="AP33" s="29"/>
    </row>
    <row r="34" spans="1:107" s="214" customFormat="1">
      <c r="A34" s="175"/>
      <c r="B34" s="175"/>
      <c r="C34" s="222"/>
      <c r="E34" s="223" t="s">
        <v>93</v>
      </c>
      <c r="F34" s="219">
        <f xml:space="preserve"> INDEX($N34:$P34, $L34)</f>
        <v>44562</v>
      </c>
      <c r="G34" s="214" t="s">
        <v>4</v>
      </c>
      <c r="J34" s="542">
        <f xml:space="preserve"> IF($L34 &lt;&gt; 2, 1, 0)</f>
        <v>0</v>
      </c>
      <c r="K34" s="31"/>
      <c r="L34" s="541">
        <v>2</v>
      </c>
      <c r="M34" s="223"/>
      <c r="N34" s="219">
        <f xml:space="preserve"> INDEX($Q34:$AO34, N$9)</f>
        <v>44197</v>
      </c>
      <c r="O34" s="219">
        <f xml:space="preserve"> INDEX($Q34:$AO34, O$9)</f>
        <v>44562</v>
      </c>
      <c r="P34" s="219">
        <f xml:space="preserve"> INDEX($Q34:$AO34, P$9)</f>
        <v>44927</v>
      </c>
      <c r="Q34" s="125"/>
      <c r="R34" s="220">
        <v>44197</v>
      </c>
      <c r="S34" s="220">
        <v>44562</v>
      </c>
      <c r="T34" s="220">
        <v>44927</v>
      </c>
      <c r="U34" s="223"/>
      <c r="V34" s="220">
        <v>44197</v>
      </c>
      <c r="W34" s="220">
        <v>44562</v>
      </c>
      <c r="X34" s="220">
        <v>44927</v>
      </c>
      <c r="Y34" s="223"/>
      <c r="Z34" s="220">
        <v>44197</v>
      </c>
      <c r="AA34" s="220">
        <v>44562</v>
      </c>
      <c r="AB34" s="220">
        <v>44927</v>
      </c>
      <c r="AC34" s="223"/>
      <c r="AD34" s="220">
        <v>44197</v>
      </c>
      <c r="AE34" s="220">
        <v>44562</v>
      </c>
      <c r="AF34" s="220">
        <v>44927</v>
      </c>
      <c r="AG34" s="223"/>
      <c r="AH34" s="220">
        <v>44197</v>
      </c>
      <c r="AI34" s="220">
        <v>44562</v>
      </c>
      <c r="AJ34" s="220">
        <v>44927</v>
      </c>
      <c r="AK34" s="223"/>
      <c r="AL34" s="220">
        <v>44197</v>
      </c>
      <c r="AM34" s="220">
        <v>44562</v>
      </c>
      <c r="AN34" s="220">
        <v>44927</v>
      </c>
      <c r="AO34" s="125"/>
      <c r="AP34" s="224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</row>
    <row r="35" spans="1:107">
      <c r="C35" s="51"/>
      <c r="F35" s="18"/>
      <c r="N35" s="18"/>
      <c r="O35" s="18"/>
      <c r="P35" s="18"/>
      <c r="AP35" s="29"/>
    </row>
    <row r="36" spans="1:107">
      <c r="B36" s="1" t="s">
        <v>100</v>
      </c>
      <c r="C36" s="51"/>
      <c r="F36" s="18"/>
      <c r="N36" s="18"/>
      <c r="O36" s="18"/>
      <c r="P36" s="18"/>
      <c r="AP36" s="29"/>
    </row>
    <row r="37" spans="1:107" s="214" customFormat="1">
      <c r="A37" s="175"/>
      <c r="B37" s="175"/>
      <c r="C37" s="222"/>
      <c r="E37" s="223" t="s">
        <v>590</v>
      </c>
      <c r="F37" s="538">
        <f xml:space="preserve"> INDEX($N37:$P37, $L37)</f>
        <v>0</v>
      </c>
      <c r="G37" s="214" t="s">
        <v>54</v>
      </c>
      <c r="J37" s="542">
        <f xml:space="preserve"> IF($L37 &lt;&gt; 2, 1, 0)</f>
        <v>0</v>
      </c>
      <c r="K37" s="31"/>
      <c r="L37" s="541">
        <v>2</v>
      </c>
      <c r="M37" s="223"/>
      <c r="N37" s="538">
        <f t="shared" ref="N37:P39" si="5" xml:space="preserve"> INDEX($Q37:$AO37, N$9)</f>
        <v>0</v>
      </c>
      <c r="O37" s="538">
        <f t="shared" si="5"/>
        <v>0</v>
      </c>
      <c r="P37" s="538">
        <f t="shared" si="5"/>
        <v>0.02</v>
      </c>
      <c r="Q37" s="125"/>
      <c r="R37" s="211">
        <v>0</v>
      </c>
      <c r="S37" s="211">
        <v>0</v>
      </c>
      <c r="T37" s="211">
        <v>0.02</v>
      </c>
      <c r="U37" s="223"/>
      <c r="V37" s="211">
        <v>0</v>
      </c>
      <c r="W37" s="211">
        <v>0</v>
      </c>
      <c r="X37" s="211">
        <v>0.02</v>
      </c>
      <c r="Y37" s="223"/>
      <c r="Z37" s="211">
        <v>0</v>
      </c>
      <c r="AA37" s="211">
        <v>0</v>
      </c>
      <c r="AB37" s="211">
        <v>0.02</v>
      </c>
      <c r="AC37" s="223"/>
      <c r="AD37" s="211">
        <v>0</v>
      </c>
      <c r="AE37" s="211">
        <v>0</v>
      </c>
      <c r="AF37" s="211">
        <v>0.02</v>
      </c>
      <c r="AG37" s="223"/>
      <c r="AH37" s="211">
        <v>0</v>
      </c>
      <c r="AI37" s="211">
        <v>0</v>
      </c>
      <c r="AJ37" s="211">
        <v>0.02</v>
      </c>
      <c r="AK37" s="223"/>
      <c r="AL37" s="211">
        <v>0</v>
      </c>
      <c r="AM37" s="211">
        <v>0</v>
      </c>
      <c r="AN37" s="211">
        <v>0.02</v>
      </c>
      <c r="AO37" s="125"/>
      <c r="AP37" s="224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</row>
    <row r="38" spans="1:107" s="214" customFormat="1">
      <c r="A38" s="175"/>
      <c r="B38" s="175"/>
      <c r="C38" s="222"/>
      <c r="E38" s="223" t="s">
        <v>86</v>
      </c>
      <c r="F38" s="538">
        <f xml:space="preserve"> INDEX($N38:$P38, $L38)</f>
        <v>0</v>
      </c>
      <c r="G38" s="214" t="s">
        <v>54</v>
      </c>
      <c r="J38" s="542">
        <f xml:space="preserve"> IF($L38 &lt;&gt; 2, 1, 0)</f>
        <v>0</v>
      </c>
      <c r="K38" s="31"/>
      <c r="L38" s="541">
        <v>2</v>
      </c>
      <c r="M38" s="223"/>
      <c r="N38" s="538">
        <f t="shared" si="5"/>
        <v>0</v>
      </c>
      <c r="O38" s="538">
        <f t="shared" si="5"/>
        <v>0</v>
      </c>
      <c r="P38" s="538">
        <f t="shared" si="5"/>
        <v>0.02</v>
      </c>
      <c r="Q38" s="125"/>
      <c r="R38" s="211">
        <v>0</v>
      </c>
      <c r="S38" s="211">
        <v>0</v>
      </c>
      <c r="T38" s="211">
        <v>0.02</v>
      </c>
      <c r="U38" s="223"/>
      <c r="V38" s="211">
        <v>0</v>
      </c>
      <c r="W38" s="211">
        <v>0</v>
      </c>
      <c r="X38" s="211">
        <v>0.02</v>
      </c>
      <c r="Y38" s="223"/>
      <c r="Z38" s="211">
        <v>0</v>
      </c>
      <c r="AA38" s="211">
        <v>0</v>
      </c>
      <c r="AB38" s="211">
        <v>0.02</v>
      </c>
      <c r="AC38" s="223"/>
      <c r="AD38" s="211">
        <v>0</v>
      </c>
      <c r="AE38" s="211">
        <v>0</v>
      </c>
      <c r="AF38" s="211">
        <v>0.02</v>
      </c>
      <c r="AG38" s="223"/>
      <c r="AH38" s="211">
        <v>0</v>
      </c>
      <c r="AI38" s="211">
        <v>0</v>
      </c>
      <c r="AJ38" s="211">
        <v>0.02</v>
      </c>
      <c r="AK38" s="223"/>
      <c r="AL38" s="211">
        <v>0</v>
      </c>
      <c r="AM38" s="211">
        <v>0</v>
      </c>
      <c r="AN38" s="211">
        <v>0.02</v>
      </c>
      <c r="AO38" s="125"/>
      <c r="AP38" s="224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</row>
    <row r="39" spans="1:107" s="214" customFormat="1">
      <c r="A39" s="175"/>
      <c r="B39" s="175"/>
      <c r="C39" s="222"/>
      <c r="E39" s="223" t="s">
        <v>87</v>
      </c>
      <c r="F39" s="538">
        <f xml:space="preserve"> INDEX($N39:$P39, $L39)</f>
        <v>0</v>
      </c>
      <c r="G39" s="214" t="s">
        <v>54</v>
      </c>
      <c r="J39" s="542">
        <f xml:space="preserve"> IF($L39 &lt;&gt; 2, 1, 0)</f>
        <v>0</v>
      </c>
      <c r="K39" s="31"/>
      <c r="L39" s="541">
        <v>2</v>
      </c>
      <c r="M39" s="223"/>
      <c r="N39" s="538">
        <f t="shared" si="5"/>
        <v>0</v>
      </c>
      <c r="O39" s="538">
        <f t="shared" si="5"/>
        <v>0</v>
      </c>
      <c r="P39" s="538">
        <f t="shared" si="5"/>
        <v>0.02</v>
      </c>
      <c r="Q39" s="125"/>
      <c r="R39" s="211">
        <v>0</v>
      </c>
      <c r="S39" s="211">
        <v>0</v>
      </c>
      <c r="T39" s="211">
        <v>0.02</v>
      </c>
      <c r="U39" s="223"/>
      <c r="V39" s="211">
        <v>0</v>
      </c>
      <c r="W39" s="211">
        <v>0</v>
      </c>
      <c r="X39" s="211">
        <v>0.02</v>
      </c>
      <c r="Y39" s="223"/>
      <c r="Z39" s="211">
        <v>0</v>
      </c>
      <c r="AA39" s="211">
        <v>0</v>
      </c>
      <c r="AB39" s="211">
        <v>0.02</v>
      </c>
      <c r="AC39" s="223"/>
      <c r="AD39" s="211">
        <v>0</v>
      </c>
      <c r="AE39" s="211">
        <v>0</v>
      </c>
      <c r="AF39" s="211">
        <v>0.02</v>
      </c>
      <c r="AG39" s="223"/>
      <c r="AH39" s="211">
        <v>0</v>
      </c>
      <c r="AI39" s="211">
        <v>0</v>
      </c>
      <c r="AJ39" s="211">
        <v>0.02</v>
      </c>
      <c r="AK39" s="223"/>
      <c r="AL39" s="211">
        <v>0</v>
      </c>
      <c r="AM39" s="211">
        <v>0</v>
      </c>
      <c r="AN39" s="211">
        <v>0.02</v>
      </c>
      <c r="AO39" s="125"/>
      <c r="AP39" s="224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</row>
    <row r="40" spans="1:107">
      <c r="C40" s="51"/>
      <c r="F40" s="18"/>
      <c r="N40" s="18"/>
      <c r="O40" s="18"/>
      <c r="P40" s="18"/>
      <c r="AP40" s="29"/>
    </row>
    <row r="41" spans="1:107">
      <c r="C41" s="51"/>
      <c r="F41" s="18"/>
      <c r="N41" s="18"/>
      <c r="O41" s="18"/>
      <c r="P41" s="18"/>
      <c r="AP41" s="29"/>
    </row>
    <row r="42" spans="1:107">
      <c r="A42" s="9" t="s">
        <v>67</v>
      </c>
      <c r="F42" s="18"/>
      <c r="N42" s="18"/>
      <c r="O42" s="18"/>
      <c r="P42" s="18"/>
      <c r="AP42" s="29"/>
    </row>
    <row r="43" spans="1:107">
      <c r="F43" s="406"/>
      <c r="N43" s="406"/>
      <c r="O43" s="406"/>
      <c r="P43" s="406"/>
      <c r="R43" s="327"/>
      <c r="S43" s="327"/>
      <c r="T43" s="327"/>
      <c r="V43" s="327"/>
      <c r="X43" s="327"/>
      <c r="Z43" s="327"/>
      <c r="AA43" s="327"/>
      <c r="AB43" s="327"/>
      <c r="AD43" s="327"/>
      <c r="AF43" s="327"/>
      <c r="AH43" s="327"/>
      <c r="AI43" s="327"/>
      <c r="AJ43" s="327"/>
      <c r="AL43" s="327"/>
      <c r="AM43" s="327"/>
      <c r="AN43" s="327"/>
      <c r="AP43" s="29"/>
    </row>
    <row r="44" spans="1:107">
      <c r="B44" s="1" t="s">
        <v>541</v>
      </c>
      <c r="F44" s="18"/>
      <c r="N44" s="18"/>
      <c r="O44" s="18"/>
      <c r="P44" s="18"/>
      <c r="R44" s="479"/>
      <c r="S44" s="479"/>
      <c r="T44" s="479"/>
      <c r="V44" s="479"/>
      <c r="W44" s="479"/>
      <c r="X44" s="479"/>
      <c r="Z44" s="479"/>
      <c r="AA44" s="479"/>
      <c r="AB44" s="479"/>
      <c r="AD44" s="479"/>
      <c r="AE44" s="479"/>
      <c r="AF44" s="479"/>
      <c r="AH44" s="479"/>
      <c r="AI44" s="479"/>
      <c r="AJ44" s="479"/>
      <c r="AL44" s="479"/>
      <c r="AM44" s="479"/>
      <c r="AN44" s="479"/>
      <c r="AP44" s="29"/>
    </row>
    <row r="45" spans="1:107" s="214" customFormat="1">
      <c r="A45" s="175"/>
      <c r="B45" s="175"/>
      <c r="C45" s="222"/>
      <c r="E45" s="223" t="s">
        <v>610</v>
      </c>
      <c r="F45" s="210">
        <f xml:space="preserve"> INDEX($N45:$P45, $L45)</f>
        <v>350</v>
      </c>
      <c r="G45" s="214" t="s">
        <v>639</v>
      </c>
      <c r="J45" s="545">
        <f xml:space="preserve"> IF($L45 &lt;&gt; 2, 1, 0)</f>
        <v>0</v>
      </c>
      <c r="K45" s="188"/>
      <c r="L45" s="660">
        <f xml:space="preserve"> L$47</f>
        <v>2</v>
      </c>
      <c r="M45" s="223"/>
      <c r="N45" s="210">
        <f t="shared" ref="N45:P49" si="6" xml:space="preserve"> INDEX($Q45:$AO45, N$9)</f>
        <v>0</v>
      </c>
      <c r="O45" s="210">
        <f t="shared" si="6"/>
        <v>350</v>
      </c>
      <c r="P45" s="210">
        <f t="shared" si="6"/>
        <v>0</v>
      </c>
      <c r="Q45" s="125"/>
      <c r="R45" s="333"/>
      <c r="S45" s="333">
        <f xml:space="preserve"> ( 1 * 350 )</f>
        <v>350</v>
      </c>
      <c r="T45" s="333"/>
      <c r="U45" s="223"/>
      <c r="V45" s="333"/>
      <c r="W45" s="333">
        <f xml:space="preserve"> (3 * 350)</f>
        <v>1050</v>
      </c>
      <c r="X45" s="333"/>
      <c r="Y45" s="223"/>
      <c r="Z45" s="333"/>
      <c r="AA45" s="333">
        <f xml:space="preserve"> (2 * 1800)</f>
        <v>3600</v>
      </c>
      <c r="AB45" s="333"/>
      <c r="AC45" s="223"/>
      <c r="AD45" s="333"/>
      <c r="AE45" s="333">
        <v>0</v>
      </c>
      <c r="AF45" s="333"/>
      <c r="AG45" s="223"/>
      <c r="AH45" s="333"/>
      <c r="AI45" s="333">
        <f xml:space="preserve"> (2 * 1800)</f>
        <v>3600</v>
      </c>
      <c r="AJ45" s="333"/>
      <c r="AK45" s="223"/>
      <c r="AL45" s="333"/>
      <c r="AM45" s="333"/>
      <c r="AN45" s="333"/>
      <c r="AO45" s="125"/>
      <c r="AP45" s="224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</row>
    <row r="46" spans="1:107" s="214" customFormat="1">
      <c r="A46" s="175"/>
      <c r="B46" s="175"/>
      <c r="C46" s="222"/>
      <c r="E46" s="223" t="s">
        <v>611</v>
      </c>
      <c r="F46" s="210">
        <f xml:space="preserve"> INDEX($N46:$P46, $L46)</f>
        <v>0</v>
      </c>
      <c r="G46" s="214" t="s">
        <v>715</v>
      </c>
      <c r="J46" s="545">
        <f xml:space="preserve"> IF($L46 &lt;&gt; 2, 1, 0)</f>
        <v>0</v>
      </c>
      <c r="K46" s="188"/>
      <c r="L46" s="660">
        <f xml:space="preserve"> L$47</f>
        <v>2</v>
      </c>
      <c r="M46" s="223"/>
      <c r="N46" s="210">
        <f t="shared" si="6"/>
        <v>0</v>
      </c>
      <c r="O46" s="210">
        <f t="shared" si="6"/>
        <v>0</v>
      </c>
      <c r="P46" s="210">
        <f t="shared" si="6"/>
        <v>0</v>
      </c>
      <c r="Q46" s="125"/>
      <c r="R46" s="333"/>
      <c r="S46" s="333">
        <v>0</v>
      </c>
      <c r="T46" s="333"/>
      <c r="U46" s="223"/>
      <c r="V46" s="333"/>
      <c r="W46" s="333">
        <v>0</v>
      </c>
      <c r="X46" s="333"/>
      <c r="Y46" s="223"/>
      <c r="Z46" s="333"/>
      <c r="AA46" s="333">
        <f xml:space="preserve"> (1 * 2100)</f>
        <v>2100</v>
      </c>
      <c r="AB46" s="333"/>
      <c r="AC46" s="223"/>
      <c r="AD46" s="333"/>
      <c r="AE46" s="333">
        <f xml:space="preserve"> ( 2 * 2100)</f>
        <v>4200</v>
      </c>
      <c r="AF46" s="333"/>
      <c r="AG46" s="223"/>
      <c r="AH46" s="333"/>
      <c r="AI46" s="333"/>
      <c r="AJ46" s="333"/>
      <c r="AK46" s="223"/>
      <c r="AL46" s="333"/>
      <c r="AM46" s="333">
        <f xml:space="preserve"> (1 * 2100)</f>
        <v>2100</v>
      </c>
      <c r="AN46" s="333"/>
      <c r="AO46" s="125"/>
      <c r="AP46" s="224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</row>
    <row r="47" spans="1:107" s="214" customFormat="1">
      <c r="A47" s="175"/>
      <c r="B47" s="175"/>
      <c r="C47" s="222"/>
      <c r="E47" s="223" t="s">
        <v>719</v>
      </c>
      <c r="F47" s="210">
        <f xml:space="preserve"> INDEX($N47:$P47, $L47)</f>
        <v>350</v>
      </c>
      <c r="G47" s="214" t="s">
        <v>467</v>
      </c>
      <c r="J47" s="545">
        <f xml:space="preserve"> IF($L47 &lt;&gt; 2, 1, 0)</f>
        <v>0</v>
      </c>
      <c r="K47" s="188"/>
      <c r="L47" s="333">
        <v>2</v>
      </c>
      <c r="M47" s="223"/>
      <c r="N47" s="210">
        <f t="shared" si="6"/>
        <v>0</v>
      </c>
      <c r="O47" s="210">
        <f t="shared" si="6"/>
        <v>350</v>
      </c>
      <c r="P47" s="210">
        <f t="shared" si="6"/>
        <v>0</v>
      </c>
      <c r="Q47" s="125"/>
      <c r="R47" s="210"/>
      <c r="S47" s="210">
        <f>SUM(S45:S46)</f>
        <v>350</v>
      </c>
      <c r="T47" s="210"/>
      <c r="U47" s="223"/>
      <c r="V47" s="210"/>
      <c r="W47" s="210">
        <f>SUM(W45:W46)</f>
        <v>1050</v>
      </c>
      <c r="X47" s="210"/>
      <c r="Y47" s="223"/>
      <c r="Z47" s="210"/>
      <c r="AA47" s="210">
        <f>SUM(AA45:AA46)</f>
        <v>5700</v>
      </c>
      <c r="AB47" s="210"/>
      <c r="AC47" s="223"/>
      <c r="AD47" s="210"/>
      <c r="AE47" s="210">
        <f>SUM(AE45:AE46)</f>
        <v>4200</v>
      </c>
      <c r="AF47" s="210"/>
      <c r="AG47" s="223"/>
      <c r="AH47" s="210"/>
      <c r="AI47" s="210">
        <f>SUM(AI45:AI46)</f>
        <v>3600</v>
      </c>
      <c r="AJ47" s="210"/>
      <c r="AK47" s="223"/>
      <c r="AL47" s="210"/>
      <c r="AM47" s="210">
        <f>SUM(AM45:AM46)</f>
        <v>2100</v>
      </c>
      <c r="AN47" s="210"/>
      <c r="AO47" s="125"/>
      <c r="AP47" s="224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</row>
    <row r="48" spans="1:107">
      <c r="F48" s="406"/>
      <c r="N48" s="406"/>
      <c r="O48" s="406"/>
      <c r="P48" s="406"/>
      <c r="R48" s="327"/>
      <c r="S48" s="327"/>
      <c r="T48" s="327"/>
      <c r="V48" s="327"/>
      <c r="X48" s="327"/>
      <c r="Z48" s="327"/>
      <c r="AA48" s="327"/>
      <c r="AB48" s="327"/>
      <c r="AD48" s="327"/>
      <c r="AF48" s="327"/>
      <c r="AH48" s="327"/>
      <c r="AI48" s="327"/>
      <c r="AJ48" s="327"/>
      <c r="AL48" s="327"/>
      <c r="AM48" s="327"/>
      <c r="AN48" s="327"/>
      <c r="AP48" s="29"/>
    </row>
    <row r="49" spans="1:107" s="214" customFormat="1">
      <c r="A49" s="175"/>
      <c r="B49" s="175"/>
      <c r="C49" s="222"/>
      <c r="E49" s="223" t="s">
        <v>720</v>
      </c>
      <c r="F49" s="540">
        <f xml:space="preserve"> INDEX($N49:$P49, $L49)</f>
        <v>1</v>
      </c>
      <c r="G49" s="214" t="s">
        <v>11</v>
      </c>
      <c r="J49" s="545">
        <f xml:space="preserve"> IF($L49 &lt;&gt; 2, 1, 0)</f>
        <v>0</v>
      </c>
      <c r="K49" s="188"/>
      <c r="L49" s="333">
        <v>2</v>
      </c>
      <c r="M49" s="223"/>
      <c r="N49" s="210">
        <f t="shared" si="6"/>
        <v>0.9</v>
      </c>
      <c r="O49" s="210">
        <f t="shared" si="6"/>
        <v>1</v>
      </c>
      <c r="P49" s="210">
        <f t="shared" si="6"/>
        <v>1</v>
      </c>
      <c r="Q49" s="67"/>
      <c r="R49" s="640">
        <v>0.9</v>
      </c>
      <c r="S49" s="640">
        <v>1</v>
      </c>
      <c r="T49" s="640">
        <v>1</v>
      </c>
      <c r="U49" s="329"/>
      <c r="V49" s="640">
        <v>0.9</v>
      </c>
      <c r="W49" s="640">
        <v>1</v>
      </c>
      <c r="X49" s="640">
        <v>1</v>
      </c>
      <c r="Y49" s="329"/>
      <c r="Z49" s="640">
        <v>0.9</v>
      </c>
      <c r="AA49" s="640">
        <v>1</v>
      </c>
      <c r="AB49" s="640">
        <v>1</v>
      </c>
      <c r="AC49" s="329"/>
      <c r="AD49" s="640">
        <v>0.9</v>
      </c>
      <c r="AE49" s="640">
        <v>1</v>
      </c>
      <c r="AF49" s="640">
        <v>1</v>
      </c>
      <c r="AG49" s="329"/>
      <c r="AH49" s="640">
        <v>0.9</v>
      </c>
      <c r="AI49" s="640">
        <v>1</v>
      </c>
      <c r="AJ49" s="640">
        <v>1</v>
      </c>
      <c r="AK49" s="329"/>
      <c r="AL49" s="640">
        <v>0.9</v>
      </c>
      <c r="AM49" s="640">
        <v>1</v>
      </c>
      <c r="AN49" s="640">
        <v>1</v>
      </c>
      <c r="AO49" s="125"/>
      <c r="AP49" s="224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</row>
    <row r="50" spans="1:107" s="214" customFormat="1">
      <c r="A50" s="175"/>
      <c r="B50" s="175"/>
      <c r="C50" s="222"/>
      <c r="E50" s="223"/>
      <c r="F50" s="216"/>
      <c r="J50" s="223"/>
      <c r="K50" s="223"/>
      <c r="L50" s="223"/>
      <c r="M50" s="223"/>
      <c r="N50" s="216"/>
      <c r="O50" s="216"/>
      <c r="P50" s="216"/>
      <c r="Q50" s="125"/>
      <c r="R50" s="216"/>
      <c r="S50" s="596"/>
      <c r="T50" s="216"/>
      <c r="U50" s="223"/>
      <c r="V50" s="216"/>
      <c r="W50" s="602"/>
      <c r="X50" s="596"/>
      <c r="Y50" s="223"/>
      <c r="Z50" s="216"/>
      <c r="AA50" s="602"/>
      <c r="AB50" s="596"/>
      <c r="AC50" s="223"/>
      <c r="AD50" s="216"/>
      <c r="AE50" s="602"/>
      <c r="AF50" s="596"/>
      <c r="AG50" s="223"/>
      <c r="AH50" s="216"/>
      <c r="AI50" s="602"/>
      <c r="AJ50" s="596"/>
      <c r="AK50" s="223"/>
      <c r="AL50" s="216"/>
      <c r="AM50" s="602"/>
      <c r="AN50" s="596"/>
      <c r="AO50" s="125"/>
      <c r="AP50" s="224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</row>
    <row r="51" spans="1:107">
      <c r="B51" s="1" t="s">
        <v>542</v>
      </c>
      <c r="F51" s="18"/>
      <c r="N51" s="18"/>
      <c r="O51" s="18"/>
      <c r="P51" s="18"/>
      <c r="AP51" s="29"/>
    </row>
    <row r="52" spans="1:107" s="214" customFormat="1">
      <c r="A52" s="175"/>
      <c r="B52" s="175"/>
      <c r="C52" s="222"/>
      <c r="E52" s="223" t="s">
        <v>542</v>
      </c>
      <c r="F52" s="620">
        <f xml:space="preserve"> INDEX($N52:$P52, $L52)</f>
        <v>10</v>
      </c>
      <c r="G52" s="214" t="s">
        <v>564</v>
      </c>
      <c r="J52" s="545">
        <f xml:space="preserve"> IF($L52 &lt;&gt; 2, 1, 0)</f>
        <v>0</v>
      </c>
      <c r="K52" s="188"/>
      <c r="L52" s="333">
        <v>2</v>
      </c>
      <c r="M52" s="223"/>
      <c r="N52" s="210">
        <f xml:space="preserve"> INDEX($Q52:$AO52, N$9)</f>
        <v>5</v>
      </c>
      <c r="O52" s="210">
        <f xml:space="preserve"> INDEX($Q52:$AO52, O$9)</f>
        <v>10</v>
      </c>
      <c r="P52" s="210">
        <f xml:space="preserve"> INDEX($Q52:$AO52, P$9)</f>
        <v>15</v>
      </c>
      <c r="Q52" s="125"/>
      <c r="R52" s="611">
        <v>5</v>
      </c>
      <c r="S52" s="611">
        <v>10</v>
      </c>
      <c r="T52" s="611">
        <v>15</v>
      </c>
      <c r="U52" s="612"/>
      <c r="V52" s="611">
        <v>5</v>
      </c>
      <c r="W52" s="611">
        <v>10</v>
      </c>
      <c r="X52" s="611">
        <v>15</v>
      </c>
      <c r="Y52" s="612"/>
      <c r="Z52" s="611">
        <v>5</v>
      </c>
      <c r="AA52" s="611">
        <v>10</v>
      </c>
      <c r="AB52" s="611">
        <v>15</v>
      </c>
      <c r="AC52" s="612"/>
      <c r="AD52" s="611">
        <v>5</v>
      </c>
      <c r="AE52" s="611">
        <v>10</v>
      </c>
      <c r="AF52" s="611">
        <v>15</v>
      </c>
      <c r="AG52" s="612"/>
      <c r="AH52" s="611">
        <v>5</v>
      </c>
      <c r="AI52" s="611">
        <v>10</v>
      </c>
      <c r="AJ52" s="611">
        <v>15</v>
      </c>
      <c r="AK52" s="612"/>
      <c r="AL52" s="611">
        <v>5</v>
      </c>
      <c r="AM52" s="611">
        <v>10</v>
      </c>
      <c r="AN52" s="611">
        <v>15</v>
      </c>
      <c r="AO52" s="621"/>
      <c r="AP52" s="224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</row>
    <row r="53" spans="1:107">
      <c r="C53" s="51"/>
      <c r="F53" s="593"/>
      <c r="N53" s="18"/>
      <c r="O53" s="18"/>
      <c r="P53" s="18"/>
      <c r="AP53" s="29"/>
    </row>
    <row r="54" spans="1:107">
      <c r="B54" s="1" t="s">
        <v>567</v>
      </c>
      <c r="F54" s="18"/>
      <c r="N54" s="18"/>
      <c r="O54" s="18"/>
      <c r="P54" s="18"/>
      <c r="R54" s="479"/>
      <c r="S54" s="479"/>
      <c r="T54" s="479"/>
      <c r="V54" s="479"/>
      <c r="W54" s="479"/>
      <c r="X54" s="479"/>
      <c r="Z54" s="479"/>
      <c r="AA54" s="479"/>
      <c r="AB54" s="479"/>
      <c r="AD54" s="479"/>
      <c r="AE54" s="479"/>
      <c r="AF54" s="479"/>
      <c r="AH54" s="479"/>
      <c r="AI54" s="479"/>
      <c r="AJ54" s="479"/>
      <c r="AL54" s="479"/>
      <c r="AM54" s="479"/>
      <c r="AN54" s="479"/>
      <c r="AP54" s="29"/>
    </row>
    <row r="55" spans="1:107" s="214" customFormat="1">
      <c r="A55" s="175"/>
      <c r="B55" s="175"/>
      <c r="C55" s="222"/>
      <c r="E55" s="223" t="s">
        <v>567</v>
      </c>
      <c r="F55" s="648">
        <v>3.9370000000000002E-2</v>
      </c>
      <c r="G55" s="214" t="s">
        <v>568</v>
      </c>
      <c r="J55" s="18"/>
      <c r="K55" s="18"/>
      <c r="L55" s="18"/>
      <c r="M55" s="18"/>
      <c r="N55" s="18"/>
      <c r="O55" s="18"/>
      <c r="P55" s="18"/>
      <c r="Q55" s="67"/>
      <c r="R55" s="479"/>
      <c r="S55" s="479"/>
      <c r="T55" s="479"/>
      <c r="U55" s="18"/>
      <c r="V55" s="479"/>
      <c r="W55" s="479"/>
      <c r="X55" s="479"/>
      <c r="Y55" s="18"/>
      <c r="Z55" s="479"/>
      <c r="AA55" s="479"/>
      <c r="AB55" s="479"/>
      <c r="AC55" s="18"/>
      <c r="AD55" s="479"/>
      <c r="AE55" s="479"/>
      <c r="AF55" s="479"/>
      <c r="AG55" s="18"/>
      <c r="AH55" s="479"/>
      <c r="AI55" s="479"/>
      <c r="AJ55" s="479"/>
      <c r="AK55" s="18"/>
      <c r="AL55" s="479"/>
      <c r="AM55" s="479"/>
      <c r="AN55" s="479"/>
      <c r="AO55" s="67"/>
      <c r="AP55" s="224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</row>
    <row r="56" spans="1:107" s="214" customFormat="1">
      <c r="A56" s="175"/>
      <c r="B56" s="175"/>
      <c r="C56" s="222"/>
      <c r="E56" s="223"/>
      <c r="F56" s="216"/>
      <c r="J56" s="223"/>
      <c r="K56" s="223"/>
      <c r="L56" s="223"/>
      <c r="M56" s="223"/>
      <c r="N56" s="216"/>
      <c r="O56" s="216"/>
      <c r="P56" s="216"/>
      <c r="Q56" s="125"/>
      <c r="R56" s="216"/>
      <c r="S56" s="596"/>
      <c r="T56" s="216"/>
      <c r="U56" s="223"/>
      <c r="V56" s="216"/>
      <c r="W56" s="596"/>
      <c r="X56" s="596"/>
      <c r="Y56" s="223"/>
      <c r="Z56" s="216"/>
      <c r="AA56" s="596"/>
      <c r="AB56" s="596"/>
      <c r="AC56" s="223"/>
      <c r="AD56" s="216"/>
      <c r="AE56" s="596"/>
      <c r="AF56" s="596"/>
      <c r="AG56" s="223"/>
      <c r="AH56" s="216"/>
      <c r="AI56" s="596"/>
      <c r="AJ56" s="596"/>
      <c r="AK56" s="223"/>
      <c r="AL56" s="216"/>
      <c r="AM56" s="596"/>
      <c r="AN56" s="596"/>
      <c r="AO56" s="125"/>
      <c r="AP56" s="224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</row>
    <row r="57" spans="1:107">
      <c r="F57" s="18"/>
      <c r="N57" s="18"/>
      <c r="O57" s="18"/>
      <c r="P57" s="18"/>
      <c r="AP57" s="29"/>
    </row>
    <row r="58" spans="1:107">
      <c r="A58" s="9" t="s">
        <v>68</v>
      </c>
      <c r="F58" s="18"/>
      <c r="N58" s="18"/>
      <c r="O58" s="18"/>
      <c r="P58" s="18"/>
      <c r="T58" s="590"/>
      <c r="AP58" s="29"/>
    </row>
    <row r="59" spans="1:107">
      <c r="F59" s="18"/>
      <c r="N59" s="18"/>
      <c r="O59" s="18"/>
      <c r="P59" s="18"/>
      <c r="S59" s="590"/>
      <c r="AP59" s="29"/>
    </row>
    <row r="60" spans="1:107">
      <c r="B60" s="1" t="s">
        <v>515</v>
      </c>
      <c r="F60" s="18"/>
      <c r="N60" s="18"/>
      <c r="O60" s="18"/>
      <c r="P60" s="18"/>
      <c r="AP60" s="29"/>
    </row>
    <row r="61" spans="1:107" s="189" customFormat="1">
      <c r="A61" s="192"/>
      <c r="B61" s="192"/>
      <c r="C61" s="193"/>
      <c r="E61" s="223" t="s">
        <v>637</v>
      </c>
      <c r="F61" s="333">
        <v>50</v>
      </c>
      <c r="G61" s="247" t="s">
        <v>467</v>
      </c>
      <c r="J61" s="18"/>
      <c r="K61" s="18"/>
      <c r="L61" s="18"/>
      <c r="M61" s="18"/>
      <c r="N61" s="18"/>
      <c r="O61" s="18"/>
      <c r="P61" s="18"/>
      <c r="Q61" s="67"/>
      <c r="R61" s="25"/>
      <c r="S61" s="25"/>
      <c r="T61" s="25"/>
      <c r="U61" s="18"/>
      <c r="V61" s="25"/>
      <c r="W61" s="25"/>
      <c r="X61" s="25"/>
      <c r="Y61" s="18"/>
      <c r="Z61" s="25"/>
      <c r="AA61" s="25"/>
      <c r="AB61" s="25"/>
      <c r="AC61" s="18"/>
      <c r="AD61" s="25"/>
      <c r="AE61" s="25"/>
      <c r="AF61" s="25"/>
      <c r="AG61" s="18"/>
      <c r="AH61" s="25"/>
      <c r="AI61" s="25"/>
      <c r="AJ61" s="25"/>
      <c r="AK61" s="18"/>
      <c r="AL61" s="25"/>
      <c r="AM61" s="25"/>
      <c r="AN61" s="25"/>
      <c r="AO61" s="67"/>
      <c r="AP61" s="29"/>
      <c r="AQ61" s="25"/>
    </row>
    <row r="62" spans="1:107" s="189" customFormat="1">
      <c r="A62" s="192"/>
      <c r="B62" s="192"/>
      <c r="C62" s="193"/>
      <c r="E62" s="223" t="s">
        <v>638</v>
      </c>
      <c r="F62" s="333">
        <v>2190</v>
      </c>
      <c r="G62" s="247" t="s">
        <v>467</v>
      </c>
      <c r="I62" s="189" t="s">
        <v>644</v>
      </c>
      <c r="J62" s="18"/>
      <c r="K62" s="18"/>
      <c r="L62" s="18"/>
      <c r="M62" s="18"/>
      <c r="N62" s="18"/>
      <c r="O62" s="18"/>
      <c r="P62" s="18"/>
      <c r="Q62" s="67"/>
      <c r="R62" s="25"/>
      <c r="S62" s="25"/>
      <c r="T62" s="25"/>
      <c r="U62" s="18"/>
      <c r="V62" s="25"/>
      <c r="W62" s="25"/>
      <c r="X62" s="25"/>
      <c r="Y62" s="18"/>
      <c r="Z62" s="25"/>
      <c r="AA62" s="25"/>
      <c r="AB62" s="25"/>
      <c r="AC62" s="18"/>
      <c r="AD62" s="25"/>
      <c r="AE62" s="25"/>
      <c r="AF62" s="25"/>
      <c r="AG62" s="18"/>
      <c r="AH62" s="25"/>
      <c r="AI62" s="25"/>
      <c r="AJ62" s="25"/>
      <c r="AK62" s="18"/>
      <c r="AL62" s="25"/>
      <c r="AM62" s="25"/>
      <c r="AN62" s="25"/>
      <c r="AO62" s="67"/>
      <c r="AP62" s="29"/>
      <c r="AQ62" s="25"/>
    </row>
    <row r="63" spans="1:107">
      <c r="C63" s="51"/>
      <c r="F63" s="18"/>
      <c r="N63" s="18"/>
      <c r="O63" s="18"/>
      <c r="P63" s="18"/>
      <c r="R63" s="250"/>
      <c r="S63" s="250"/>
      <c r="T63" s="250"/>
      <c r="AP63" s="29"/>
    </row>
    <row r="64" spans="1:107">
      <c r="C64" s="51" t="s">
        <v>655</v>
      </c>
      <c r="F64" s="18"/>
      <c r="N64" s="18"/>
      <c r="O64" s="18"/>
      <c r="P64" s="18"/>
      <c r="R64" s="250"/>
      <c r="S64" s="250"/>
      <c r="T64" s="250"/>
      <c r="AP64" s="29"/>
    </row>
    <row r="65" spans="1:107" s="189" customFormat="1">
      <c r="A65" s="192"/>
      <c r="B65" s="192"/>
      <c r="C65" s="193"/>
      <c r="E65" s="223" t="s">
        <v>645</v>
      </c>
      <c r="F65" s="540">
        <f xml:space="preserve"> INDEX($N65:$P65, $L65)</f>
        <v>0.01</v>
      </c>
      <c r="G65" s="247" t="s">
        <v>54</v>
      </c>
      <c r="J65" s="545">
        <f xml:space="preserve"> IF($L65 &lt;&gt; 2, 1, 0)</f>
        <v>0</v>
      </c>
      <c r="K65" s="188"/>
      <c r="L65" s="215">
        <v>2</v>
      </c>
      <c r="N65" s="540">
        <f t="shared" ref="N65:P70" si="7" xml:space="preserve"> INDEX($Q65:$AO65, N$9)</f>
        <v>5.0000000000000001E-3</v>
      </c>
      <c r="O65" s="540">
        <f t="shared" si="7"/>
        <v>0.01</v>
      </c>
      <c r="P65" s="540">
        <f t="shared" si="7"/>
        <v>1.4999999999999999E-2</v>
      </c>
      <c r="Q65" s="248"/>
      <c r="R65" s="640">
        <v>5.0000000000000001E-3</v>
      </c>
      <c r="S65" s="640">
        <v>0.01</v>
      </c>
      <c r="T65" s="640">
        <v>1.4999999999999999E-2</v>
      </c>
      <c r="U65" s="166"/>
      <c r="V65" s="640">
        <v>5.0000000000000001E-3</v>
      </c>
      <c r="W65" s="640">
        <v>0.01</v>
      </c>
      <c r="X65" s="640">
        <v>1.4999999999999999E-2</v>
      </c>
      <c r="Y65" s="166"/>
      <c r="Z65" s="640">
        <v>5.0000000000000001E-3</v>
      </c>
      <c r="AA65" s="640">
        <v>0.01</v>
      </c>
      <c r="AB65" s="640">
        <v>1.4999999999999999E-2</v>
      </c>
      <c r="AC65" s="166"/>
      <c r="AD65" s="640">
        <v>5.0000000000000001E-3</v>
      </c>
      <c r="AE65" s="640">
        <v>0.01</v>
      </c>
      <c r="AF65" s="640">
        <v>1.4999999999999999E-2</v>
      </c>
      <c r="AG65" s="166"/>
      <c r="AH65" s="640">
        <v>5.0000000000000001E-3</v>
      </c>
      <c r="AI65" s="640">
        <v>0.01</v>
      </c>
      <c r="AJ65" s="640">
        <v>1.4999999999999999E-2</v>
      </c>
      <c r="AK65" s="166"/>
      <c r="AL65" s="640">
        <v>5.0000000000000001E-3</v>
      </c>
      <c r="AM65" s="640">
        <v>0.01</v>
      </c>
      <c r="AN65" s="640">
        <v>1.4999999999999999E-2</v>
      </c>
      <c r="AO65" s="248"/>
      <c r="AP65" s="224"/>
    </row>
    <row r="66" spans="1:107" s="189" customFormat="1">
      <c r="A66" s="192"/>
      <c r="B66" s="192"/>
      <c r="C66" s="193"/>
      <c r="E66" s="223" t="s">
        <v>650</v>
      </c>
      <c r="F66" s="669">
        <f xml:space="preserve"> INDEX($N66:$P66, $L66)</f>
        <v>8</v>
      </c>
      <c r="G66" s="247" t="s">
        <v>2</v>
      </c>
      <c r="J66" s="545">
        <f xml:space="preserve"> IF($L66 &lt;&gt; 2, 1, 0)</f>
        <v>0</v>
      </c>
      <c r="K66" s="188"/>
      <c r="L66" s="215">
        <v>2</v>
      </c>
      <c r="N66" s="210">
        <f t="shared" si="7"/>
        <v>4</v>
      </c>
      <c r="O66" s="210">
        <f t="shared" si="7"/>
        <v>8</v>
      </c>
      <c r="P66" s="210">
        <f t="shared" si="7"/>
        <v>12</v>
      </c>
      <c r="Q66" s="248"/>
      <c r="R66" s="333">
        <v>4</v>
      </c>
      <c r="S66" s="333">
        <v>8</v>
      </c>
      <c r="T66" s="333">
        <v>12</v>
      </c>
      <c r="V66" s="333">
        <v>4</v>
      </c>
      <c r="W66" s="333">
        <v>8</v>
      </c>
      <c r="X66" s="333">
        <v>12</v>
      </c>
      <c r="Z66" s="333">
        <v>4</v>
      </c>
      <c r="AA66" s="333">
        <v>8</v>
      </c>
      <c r="AB66" s="333">
        <v>12</v>
      </c>
      <c r="AD66" s="333">
        <v>4</v>
      </c>
      <c r="AE66" s="333">
        <v>8</v>
      </c>
      <c r="AF66" s="333">
        <v>12</v>
      </c>
      <c r="AH66" s="333">
        <v>4</v>
      </c>
      <c r="AI66" s="333">
        <v>8</v>
      </c>
      <c r="AJ66" s="333">
        <v>12</v>
      </c>
      <c r="AL66" s="333">
        <v>4</v>
      </c>
      <c r="AM66" s="333">
        <v>8</v>
      </c>
      <c r="AN66" s="333">
        <v>12</v>
      </c>
      <c r="AO66" s="248"/>
      <c r="AP66" s="224"/>
    </row>
    <row r="67" spans="1:107">
      <c r="C67" s="51"/>
      <c r="F67" s="18"/>
      <c r="N67" s="18"/>
      <c r="O67" s="18"/>
      <c r="P67" s="18"/>
      <c r="R67" s="250"/>
      <c r="S67" s="250"/>
      <c r="T67" s="250"/>
      <c r="AP67" s="29"/>
    </row>
    <row r="68" spans="1:107">
      <c r="C68" s="51" t="s">
        <v>654</v>
      </c>
      <c r="F68" s="18"/>
      <c r="N68" s="18"/>
      <c r="O68" s="18"/>
      <c r="P68" s="18"/>
      <c r="R68" s="250"/>
      <c r="S68" s="250"/>
      <c r="T68" s="250"/>
      <c r="AP68" s="29"/>
    </row>
    <row r="69" spans="1:107" s="214" customFormat="1">
      <c r="A69" s="175"/>
      <c r="B69" s="175"/>
      <c r="C69" s="222"/>
      <c r="E69" s="303" t="s">
        <v>580</v>
      </c>
      <c r="F69" s="539">
        <f xml:space="preserve"> INDEX($N69:$P69, $L69)</f>
        <v>9.245500924078879</v>
      </c>
      <c r="G69" s="216" t="s">
        <v>564</v>
      </c>
      <c r="I69" s="214" t="s">
        <v>570</v>
      </c>
      <c r="J69" s="542">
        <f xml:space="preserve"> IF($L69 &lt;&gt; 2, 1, 0)</f>
        <v>0</v>
      </c>
      <c r="K69" s="31"/>
      <c r="L69" s="541">
        <v>2</v>
      </c>
      <c r="M69" s="223"/>
      <c r="N69" s="539">
        <f t="shared" si="7"/>
        <v>7.8147790581171233</v>
      </c>
      <c r="O69" s="539">
        <f t="shared" si="7"/>
        <v>9.245500924078879</v>
      </c>
      <c r="P69" s="539">
        <f t="shared" si="7"/>
        <v>12.0974152</v>
      </c>
      <c r="Q69" s="125"/>
      <c r="R69" s="212">
        <v>7.8147790581171233</v>
      </c>
      <c r="S69" s="212">
        <v>9.245500924078879</v>
      </c>
      <c r="T69" s="212">
        <v>12.0974152</v>
      </c>
      <c r="U69" s="223"/>
      <c r="V69" s="212">
        <v>7.8147790581171233</v>
      </c>
      <c r="W69" s="212">
        <v>9.245500924078879</v>
      </c>
      <c r="X69" s="212">
        <v>12.0974152</v>
      </c>
      <c r="Y69" s="223"/>
      <c r="Z69" s="212">
        <v>7.8147790581171233</v>
      </c>
      <c r="AA69" s="212">
        <v>9.245500924078879</v>
      </c>
      <c r="AB69" s="212">
        <v>12.0974152</v>
      </c>
      <c r="AC69" s="223"/>
      <c r="AD69" s="212">
        <v>7.8147790581171233</v>
      </c>
      <c r="AE69" s="212">
        <v>9.245500924078879</v>
      </c>
      <c r="AF69" s="212">
        <v>12.0974152</v>
      </c>
      <c r="AG69" s="223"/>
      <c r="AH69" s="212">
        <v>7.8147790581171233</v>
      </c>
      <c r="AI69" s="212">
        <v>9.245500924078879</v>
      </c>
      <c r="AJ69" s="212">
        <v>12.0974152</v>
      </c>
      <c r="AK69" s="223"/>
      <c r="AL69" s="212">
        <v>7.8147790581171233</v>
      </c>
      <c r="AM69" s="212">
        <v>9.245500924078879</v>
      </c>
      <c r="AN69" s="212">
        <v>12.0974152</v>
      </c>
      <c r="AO69" s="125"/>
      <c r="AP69" s="224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</row>
    <row r="70" spans="1:107" s="214" customFormat="1">
      <c r="A70" s="175"/>
      <c r="B70" s="175"/>
      <c r="C70" s="222"/>
      <c r="E70" s="303" t="s">
        <v>724</v>
      </c>
      <c r="F70" s="539">
        <f xml:space="preserve"> INDEX($N70:$P70, $L70)</f>
        <v>0</v>
      </c>
      <c r="G70" s="216" t="s">
        <v>711</v>
      </c>
      <c r="I70" s="214" t="s">
        <v>712</v>
      </c>
      <c r="J70" s="542">
        <f xml:space="preserve"> IF($L70 &lt;&gt; 2, 1, 0)</f>
        <v>0</v>
      </c>
      <c r="K70" s="31"/>
      <c r="L70" s="541">
        <v>2</v>
      </c>
      <c r="M70" s="223"/>
      <c r="N70" s="539">
        <f t="shared" si="7"/>
        <v>0</v>
      </c>
      <c r="O70" s="539">
        <f t="shared" si="7"/>
        <v>0</v>
      </c>
      <c r="P70" s="539">
        <f t="shared" si="7"/>
        <v>0</v>
      </c>
      <c r="Q70" s="125"/>
      <c r="R70" s="332"/>
      <c r="S70" s="332"/>
      <c r="T70" s="332"/>
      <c r="U70" s="223"/>
      <c r="V70" s="332"/>
      <c r="W70" s="332"/>
      <c r="X70" s="332"/>
      <c r="Y70" s="223"/>
      <c r="Z70" s="332">
        <v>35</v>
      </c>
      <c r="AA70" s="332">
        <v>40</v>
      </c>
      <c r="AB70" s="332">
        <v>45</v>
      </c>
      <c r="AC70" s="223"/>
      <c r="AD70" s="332">
        <v>25</v>
      </c>
      <c r="AE70" s="332">
        <v>35</v>
      </c>
      <c r="AF70" s="332">
        <v>40</v>
      </c>
      <c r="AG70" s="223"/>
      <c r="AH70" s="332">
        <v>35</v>
      </c>
      <c r="AI70" s="332">
        <v>40</v>
      </c>
      <c r="AJ70" s="332">
        <v>45</v>
      </c>
      <c r="AK70" s="223"/>
      <c r="AL70" s="332">
        <v>35</v>
      </c>
      <c r="AM70" s="332">
        <v>40</v>
      </c>
      <c r="AN70" s="332">
        <v>45</v>
      </c>
      <c r="AO70" s="125"/>
      <c r="AP70" s="224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</row>
    <row r="71" spans="1:107">
      <c r="C71" s="51"/>
      <c r="F71" s="18"/>
      <c r="N71" s="18"/>
      <c r="O71" s="18"/>
      <c r="P71" s="18"/>
      <c r="R71" s="250"/>
      <c r="S71" s="250"/>
      <c r="T71" s="250"/>
      <c r="AP71" s="29"/>
    </row>
    <row r="72" spans="1:107">
      <c r="B72" s="1" t="s">
        <v>523</v>
      </c>
      <c r="F72" s="18"/>
      <c r="N72" s="18"/>
      <c r="O72" s="18"/>
      <c r="P72" s="18"/>
      <c r="AA72" s="327"/>
      <c r="AI72" s="327"/>
      <c r="AM72" s="327"/>
      <c r="AP72" s="29"/>
    </row>
    <row r="73" spans="1:107" s="189" customFormat="1">
      <c r="A73" s="192"/>
      <c r="B73" s="192"/>
      <c r="C73" s="193"/>
      <c r="E73" s="223" t="s">
        <v>616</v>
      </c>
      <c r="F73" s="581">
        <f xml:space="preserve"> INDEX($N73:$P73, $L73)</f>
        <v>0.12857142857142856</v>
      </c>
      <c r="G73" s="247" t="s">
        <v>614</v>
      </c>
      <c r="I73" s="189" t="s">
        <v>582</v>
      </c>
      <c r="J73" s="545">
        <f xml:space="preserve"> IF($L73 &lt;&gt; 2, 1, 0)</f>
        <v>0</v>
      </c>
      <c r="K73" s="188"/>
      <c r="L73" s="215">
        <v>2</v>
      </c>
      <c r="N73" s="210">
        <f t="shared" ref="N73:P80" si="8" xml:space="preserve"> INDEX($Q73:$AO73, N$9)</f>
        <v>0</v>
      </c>
      <c r="O73" s="210">
        <f t="shared" si="8"/>
        <v>0.12857142857142856</v>
      </c>
      <c r="P73" s="210">
        <f t="shared" si="8"/>
        <v>0</v>
      </c>
      <c r="Q73" s="248"/>
      <c r="R73" s="644"/>
      <c r="S73" s="644">
        <v>0.12857142857142856</v>
      </c>
      <c r="T73" s="644"/>
      <c r="U73" s="176"/>
      <c r="V73" s="644"/>
      <c r="W73" s="644">
        <v>0.12857142857142856</v>
      </c>
      <c r="X73" s="644"/>
      <c r="Y73" s="176"/>
      <c r="Z73" s="644"/>
      <c r="AA73" s="644">
        <v>0.12857142857142856</v>
      </c>
      <c r="AB73" s="644"/>
      <c r="AC73" s="176"/>
      <c r="AD73" s="644"/>
      <c r="AE73" s="644">
        <v>0.12857142857142856</v>
      </c>
      <c r="AF73" s="644"/>
      <c r="AG73" s="176"/>
      <c r="AH73" s="644"/>
      <c r="AI73" s="644">
        <v>0.12857142857142856</v>
      </c>
      <c r="AJ73" s="644"/>
      <c r="AK73" s="176"/>
      <c r="AL73" s="644"/>
      <c r="AM73" s="644">
        <v>0.12857142857142856</v>
      </c>
      <c r="AN73" s="644"/>
      <c r="AO73" s="248"/>
      <c r="AP73" s="224"/>
    </row>
    <row r="74" spans="1:107" s="189" customFormat="1">
      <c r="A74" s="192"/>
      <c r="B74" s="192"/>
      <c r="C74" s="193"/>
      <c r="E74" s="223" t="s">
        <v>617</v>
      </c>
      <c r="F74" s="581">
        <f xml:space="preserve"> INDEX($N74:$P74, $L74)</f>
        <v>2.6000000000000002E-2</v>
      </c>
      <c r="G74" s="247" t="s">
        <v>614</v>
      </c>
      <c r="I74" s="189" t="s">
        <v>582</v>
      </c>
      <c r="J74" s="545">
        <f xml:space="preserve"> IF($L74 &lt;&gt; 2, 1, 0)</f>
        <v>0</v>
      </c>
      <c r="K74" s="188"/>
      <c r="L74" s="215">
        <v>2</v>
      </c>
      <c r="N74" s="210">
        <f t="shared" si="8"/>
        <v>0</v>
      </c>
      <c r="O74" s="210">
        <f t="shared" si="8"/>
        <v>2.6000000000000002E-2</v>
      </c>
      <c r="P74" s="210">
        <f t="shared" si="8"/>
        <v>0</v>
      </c>
      <c r="Q74" s="248"/>
      <c r="R74" s="644"/>
      <c r="S74" s="644">
        <v>2.6000000000000002E-2</v>
      </c>
      <c r="T74" s="644"/>
      <c r="U74" s="176"/>
      <c r="V74" s="644"/>
      <c r="W74" s="644">
        <v>2.6000000000000002E-2</v>
      </c>
      <c r="X74" s="644"/>
      <c r="Y74" s="176"/>
      <c r="Z74" s="644"/>
      <c r="AA74" s="644">
        <v>2.6000000000000002E-2</v>
      </c>
      <c r="AB74" s="644"/>
      <c r="AC74" s="176"/>
      <c r="AD74" s="644"/>
      <c r="AE74" s="644">
        <v>2.6000000000000002E-2</v>
      </c>
      <c r="AF74" s="644"/>
      <c r="AG74" s="176"/>
      <c r="AH74" s="644"/>
      <c r="AI74" s="644">
        <v>2.6000000000000002E-2</v>
      </c>
      <c r="AJ74" s="644"/>
      <c r="AK74" s="176"/>
      <c r="AL74" s="644"/>
      <c r="AM74" s="644">
        <v>2.6000000000000002E-2</v>
      </c>
      <c r="AN74" s="644"/>
      <c r="AO74" s="248"/>
      <c r="AP74" s="224"/>
    </row>
    <row r="75" spans="1:107">
      <c r="C75" s="51"/>
      <c r="F75" s="18"/>
      <c r="N75" s="18"/>
      <c r="O75" s="18"/>
      <c r="P75" s="18"/>
      <c r="R75" s="250"/>
      <c r="S75" s="250"/>
      <c r="T75" s="250"/>
      <c r="AP75" s="29"/>
    </row>
    <row r="76" spans="1:107" s="214" customFormat="1">
      <c r="A76" s="175"/>
      <c r="B76" s="175"/>
      <c r="C76" s="222"/>
      <c r="E76" s="223" t="s">
        <v>615</v>
      </c>
      <c r="F76" s="540">
        <f xml:space="preserve"> INDEX($N76:$P76, $L76)</f>
        <v>0.35</v>
      </c>
      <c r="G76" s="214" t="s">
        <v>11</v>
      </c>
      <c r="J76" s="545">
        <f xml:space="preserve"> IF($L76 &lt;&gt; 2, 1, 0)</f>
        <v>0</v>
      </c>
      <c r="K76" s="188"/>
      <c r="L76" s="333">
        <v>2</v>
      </c>
      <c r="M76" s="223"/>
      <c r="N76" s="210">
        <f xml:space="preserve"> INDEX($Q76:$AO76, N$9)</f>
        <v>0</v>
      </c>
      <c r="O76" s="210">
        <f xml:space="preserve"> INDEX($Q76:$AO76, O$9)</f>
        <v>0.35</v>
      </c>
      <c r="P76" s="210">
        <f xml:space="preserve"> INDEX($Q76:$AO76, P$9)</f>
        <v>0</v>
      </c>
      <c r="Q76" s="67"/>
      <c r="R76" s="640"/>
      <c r="S76" s="640">
        <v>0.35</v>
      </c>
      <c r="T76" s="640"/>
      <c r="U76" s="329"/>
      <c r="V76" s="640"/>
      <c r="W76" s="640">
        <v>0.35</v>
      </c>
      <c r="X76" s="640"/>
      <c r="Y76" s="329"/>
      <c r="Z76" s="640"/>
      <c r="AA76" s="640">
        <v>0.35</v>
      </c>
      <c r="AB76" s="640"/>
      <c r="AC76" s="329"/>
      <c r="AD76" s="640"/>
      <c r="AE76" s="640">
        <v>0.35</v>
      </c>
      <c r="AF76" s="640"/>
      <c r="AG76" s="329"/>
      <c r="AH76" s="640"/>
      <c r="AI76" s="640">
        <v>0.35</v>
      </c>
      <c r="AJ76" s="640"/>
      <c r="AK76" s="329"/>
      <c r="AL76" s="640"/>
      <c r="AM76" s="640">
        <v>0.35</v>
      </c>
      <c r="AN76" s="640"/>
      <c r="AO76" s="125"/>
      <c r="AP76" s="224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</row>
    <row r="77" spans="1:107">
      <c r="C77" s="51"/>
      <c r="F77" s="18"/>
      <c r="N77" s="18"/>
      <c r="O77" s="18"/>
      <c r="P77" s="18"/>
      <c r="R77" s="250"/>
      <c r="S77" s="250"/>
      <c r="T77" s="250"/>
      <c r="AP77" s="29"/>
    </row>
    <row r="78" spans="1:107" s="214" customFormat="1">
      <c r="A78" s="175"/>
      <c r="B78" s="175"/>
      <c r="C78" s="222"/>
      <c r="E78" s="223" t="s">
        <v>618</v>
      </c>
      <c r="F78" s="581">
        <f xml:space="preserve"> INDEX($N78:$P78, $L78)</f>
        <v>17.142857142857142</v>
      </c>
      <c r="G78" s="214" t="s">
        <v>619</v>
      </c>
      <c r="J78" s="545">
        <f xml:space="preserve"> IF($L78 &lt;&gt; 2, 1, 0)</f>
        <v>0</v>
      </c>
      <c r="K78" s="188"/>
      <c r="L78" s="333">
        <v>2</v>
      </c>
      <c r="M78" s="223"/>
      <c r="N78" s="210">
        <f xml:space="preserve"> INDEX($Q78:$AO78, N$9)</f>
        <v>0</v>
      </c>
      <c r="O78" s="210">
        <f xml:space="preserve"> INDEX($Q78:$AO78, O$9)</f>
        <v>17.142857142857142</v>
      </c>
      <c r="P78" s="210">
        <f xml:space="preserve"> INDEX($Q78:$AO78, P$9)</f>
        <v>0</v>
      </c>
      <c r="Q78" s="67"/>
      <c r="R78" s="644"/>
      <c r="S78" s="644">
        <v>17.142857142857142</v>
      </c>
      <c r="T78" s="644"/>
      <c r="U78" s="406"/>
      <c r="V78" s="644"/>
      <c r="W78" s="644">
        <v>17.142857142857142</v>
      </c>
      <c r="X78" s="644"/>
      <c r="Y78" s="406"/>
      <c r="Z78" s="644"/>
      <c r="AA78" s="644">
        <v>17.142857142857142</v>
      </c>
      <c r="AB78" s="644"/>
      <c r="AC78" s="406"/>
      <c r="AD78" s="644"/>
      <c r="AE78" s="644">
        <v>17.142857142857142</v>
      </c>
      <c r="AF78" s="644"/>
      <c r="AG78" s="406"/>
      <c r="AH78" s="644"/>
      <c r="AI78" s="644">
        <v>17.142857142857142</v>
      </c>
      <c r="AJ78" s="644"/>
      <c r="AK78" s="406"/>
      <c r="AL78" s="644"/>
      <c r="AM78" s="644">
        <v>17.142857142857142</v>
      </c>
      <c r="AN78" s="644"/>
      <c r="AO78" s="125"/>
      <c r="AP78" s="224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  <c r="BZ78" s="223"/>
      <c r="CA78" s="223"/>
      <c r="CB78" s="223"/>
      <c r="CC78" s="223"/>
      <c r="CD78" s="223"/>
      <c r="CE78" s="223"/>
      <c r="CF78" s="223"/>
      <c r="CG78" s="223"/>
      <c r="CH78" s="223"/>
      <c r="CI78" s="223"/>
      <c r="CJ78" s="223"/>
      <c r="CK78" s="223"/>
      <c r="CL78" s="223"/>
      <c r="CM78" s="223"/>
      <c r="CN78" s="223"/>
      <c r="CO78" s="223"/>
      <c r="CP78" s="223"/>
      <c r="CQ78" s="223"/>
      <c r="CR78" s="223"/>
      <c r="CS78" s="223"/>
      <c r="CT78" s="223"/>
      <c r="CU78" s="223"/>
      <c r="CV78" s="223"/>
      <c r="CW78" s="223"/>
      <c r="CX78" s="223"/>
      <c r="CY78" s="223"/>
      <c r="CZ78" s="223"/>
      <c r="DA78" s="223"/>
      <c r="DB78" s="223"/>
      <c r="DC78" s="223"/>
    </row>
    <row r="79" spans="1:107">
      <c r="C79" s="51"/>
      <c r="F79" s="18"/>
      <c r="N79" s="18"/>
      <c r="O79" s="18"/>
      <c r="P79" s="18"/>
      <c r="R79" s="250"/>
      <c r="S79" s="250"/>
      <c r="T79" s="250"/>
      <c r="AP79" s="29"/>
    </row>
    <row r="80" spans="1:107" s="214" customFormat="1">
      <c r="A80" s="175"/>
      <c r="B80" s="175"/>
      <c r="C80" s="222"/>
      <c r="E80" s="303" t="s">
        <v>524</v>
      </c>
      <c r="F80" s="539">
        <f xml:space="preserve"> INDEX($N80:$P80, $L80)</f>
        <v>0</v>
      </c>
      <c r="G80" s="303" t="s">
        <v>558</v>
      </c>
      <c r="I80" s="214" t="s">
        <v>583</v>
      </c>
      <c r="J80" s="542">
        <f xml:space="preserve"> IF($L80 &lt;&gt; 2, 1, 0)</f>
        <v>0</v>
      </c>
      <c r="K80" s="31"/>
      <c r="L80" s="541">
        <v>2</v>
      </c>
      <c r="M80" s="223"/>
      <c r="N80" s="539">
        <f t="shared" si="8"/>
        <v>0</v>
      </c>
      <c r="O80" s="539">
        <f t="shared" si="8"/>
        <v>0</v>
      </c>
      <c r="P80" s="539">
        <f t="shared" si="8"/>
        <v>0.29230769230769232</v>
      </c>
      <c r="Q80" s="125"/>
      <c r="R80" s="212"/>
      <c r="S80" s="212">
        <v>0</v>
      </c>
      <c r="T80" s="212">
        <v>0.29230769230769232</v>
      </c>
      <c r="U80" s="223"/>
      <c r="V80" s="212"/>
      <c r="W80" s="212">
        <v>0</v>
      </c>
      <c r="X80" s="212">
        <v>0.29230769230769232</v>
      </c>
      <c r="Y80" s="223"/>
      <c r="Z80" s="212"/>
      <c r="AA80" s="212">
        <v>0</v>
      </c>
      <c r="AB80" s="212">
        <v>0.29230769230769232</v>
      </c>
      <c r="AC80" s="223"/>
      <c r="AD80" s="212"/>
      <c r="AE80" s="212">
        <v>0</v>
      </c>
      <c r="AF80" s="212">
        <v>0.29230769230769232</v>
      </c>
      <c r="AG80" s="223"/>
      <c r="AH80" s="212"/>
      <c r="AI80" s="212">
        <v>0</v>
      </c>
      <c r="AJ80" s="212">
        <v>0.29230769230769232</v>
      </c>
      <c r="AK80" s="223"/>
      <c r="AL80" s="212"/>
      <c r="AM80" s="212">
        <v>0</v>
      </c>
      <c r="AN80" s="212">
        <v>0.29230769230769232</v>
      </c>
      <c r="AO80" s="125"/>
      <c r="AP80" s="224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  <c r="BV80" s="223"/>
      <c r="BW80" s="223"/>
      <c r="BX80" s="223"/>
      <c r="BY80" s="223"/>
      <c r="BZ80" s="223"/>
      <c r="CA80" s="223"/>
      <c r="CB80" s="223"/>
      <c r="CC80" s="223"/>
      <c r="CD80" s="223"/>
      <c r="CE80" s="223"/>
      <c r="CF80" s="223"/>
      <c r="CG80" s="223"/>
      <c r="CH80" s="223"/>
      <c r="CI80" s="223"/>
      <c r="CJ80" s="223"/>
      <c r="CK80" s="223"/>
      <c r="CL80" s="223"/>
      <c r="CM80" s="223"/>
      <c r="CN80" s="223"/>
      <c r="CO80" s="223"/>
      <c r="CP80" s="223"/>
      <c r="CQ80" s="223"/>
      <c r="CR80" s="223"/>
      <c r="CS80" s="223"/>
      <c r="CT80" s="223"/>
      <c r="CU80" s="223"/>
      <c r="CV80" s="223"/>
      <c r="CW80" s="223"/>
      <c r="CX80" s="223"/>
      <c r="CY80" s="223"/>
      <c r="CZ80" s="223"/>
      <c r="DA80" s="223"/>
      <c r="DB80" s="223"/>
      <c r="DC80" s="223"/>
    </row>
    <row r="81" spans="1:107">
      <c r="C81" s="51"/>
      <c r="F81" s="18"/>
      <c r="N81" s="18"/>
      <c r="O81" s="18"/>
      <c r="P81" s="18"/>
      <c r="R81" s="250"/>
      <c r="S81" s="250"/>
      <c r="T81" s="250"/>
      <c r="AP81" s="29"/>
    </row>
    <row r="82" spans="1:107">
      <c r="B82" s="1" t="s">
        <v>545</v>
      </c>
      <c r="F82" s="18"/>
      <c r="N82" s="18"/>
      <c r="O82" s="18"/>
      <c r="P82" s="18"/>
      <c r="AP82" s="29"/>
    </row>
    <row r="83" spans="1:107" s="189" customFormat="1">
      <c r="A83" s="192"/>
      <c r="B83" s="192"/>
      <c r="C83" s="193"/>
      <c r="E83" s="627" t="s">
        <v>621</v>
      </c>
      <c r="F83" s="210">
        <f xml:space="preserve"> INDEX($N83:$P83, $L83)</f>
        <v>30</v>
      </c>
      <c r="G83" s="247" t="s">
        <v>553</v>
      </c>
      <c r="J83" s="545">
        <f xml:space="preserve"> IF($L83 &lt;&gt; 2, 1, 0)</f>
        <v>0</v>
      </c>
      <c r="K83" s="188"/>
      <c r="L83" s="215">
        <v>2</v>
      </c>
      <c r="N83" s="210">
        <f t="shared" ref="N83:P87" si="9" xml:space="preserve"> INDEX($Q83:$AO83, N$9)</f>
        <v>0</v>
      </c>
      <c r="O83" s="210">
        <f t="shared" si="9"/>
        <v>30</v>
      </c>
      <c r="P83" s="210">
        <f t="shared" si="9"/>
        <v>0</v>
      </c>
      <c r="Q83" s="248"/>
      <c r="R83" s="333"/>
      <c r="S83" s="333">
        <v>30</v>
      </c>
      <c r="T83" s="333"/>
      <c r="V83" s="333"/>
      <c r="W83" s="333">
        <v>82</v>
      </c>
      <c r="X83" s="333"/>
      <c r="Z83" s="333"/>
      <c r="AA83" s="333">
        <v>82</v>
      </c>
      <c r="AB83" s="333"/>
      <c r="AD83" s="333"/>
      <c r="AE83" s="333">
        <v>0</v>
      </c>
      <c r="AF83" s="333"/>
      <c r="AH83" s="333"/>
      <c r="AI83" s="333">
        <v>82</v>
      </c>
      <c r="AJ83" s="333"/>
      <c r="AL83" s="333"/>
      <c r="AM83" s="333"/>
      <c r="AN83" s="333"/>
      <c r="AO83" s="248"/>
      <c r="AP83" s="224"/>
    </row>
    <row r="84" spans="1:107" s="189" customFormat="1">
      <c r="A84" s="192"/>
      <c r="B84" s="192"/>
      <c r="C84" s="193"/>
      <c r="E84" s="627" t="s">
        <v>622</v>
      </c>
      <c r="F84" s="210">
        <f xml:space="preserve"> INDEX($N84:$P84, $L84)</f>
        <v>0</v>
      </c>
      <c r="G84" s="247" t="s">
        <v>553</v>
      </c>
      <c r="J84" s="545">
        <f xml:space="preserve"> IF($L84 &lt;&gt; 2, 1, 0)</f>
        <v>0</v>
      </c>
      <c r="K84" s="188"/>
      <c r="L84" s="215">
        <v>2</v>
      </c>
      <c r="N84" s="210">
        <f t="shared" si="9"/>
        <v>0</v>
      </c>
      <c r="O84" s="210">
        <f t="shared" si="9"/>
        <v>0</v>
      </c>
      <c r="P84" s="210">
        <f t="shared" si="9"/>
        <v>0</v>
      </c>
      <c r="Q84" s="248"/>
      <c r="R84" s="333"/>
      <c r="S84" s="333">
        <v>0</v>
      </c>
      <c r="T84" s="333"/>
      <c r="V84" s="333"/>
      <c r="W84" s="333">
        <v>0</v>
      </c>
      <c r="X84" s="333"/>
      <c r="Z84" s="333"/>
      <c r="AA84" s="333">
        <f xml:space="preserve"> 356 - AA83</f>
        <v>274</v>
      </c>
      <c r="AB84" s="333"/>
      <c r="AD84" s="333"/>
      <c r="AE84" s="333">
        <v>0</v>
      </c>
      <c r="AF84" s="333"/>
      <c r="AH84" s="333"/>
      <c r="AI84" s="333">
        <f xml:space="preserve"> 356 - AI83</f>
        <v>274</v>
      </c>
      <c r="AJ84" s="333"/>
      <c r="AL84" s="333"/>
      <c r="AM84" s="333"/>
      <c r="AN84" s="333"/>
      <c r="AO84" s="248"/>
      <c r="AP84" s="224"/>
    </row>
    <row r="85" spans="1:107" s="189" customFormat="1">
      <c r="A85" s="192"/>
      <c r="B85" s="192"/>
      <c r="C85" s="193"/>
      <c r="E85" s="627" t="s">
        <v>554</v>
      </c>
      <c r="F85" s="514">
        <f>SUM(F83:F84)</f>
        <v>30</v>
      </c>
      <c r="G85" s="247" t="s">
        <v>553</v>
      </c>
      <c r="J85" s="18"/>
      <c r="K85" s="18"/>
      <c r="L85" s="18"/>
      <c r="M85" s="18"/>
      <c r="N85" s="18"/>
      <c r="O85" s="18"/>
      <c r="P85" s="18"/>
      <c r="Q85" s="67"/>
      <c r="R85" s="250"/>
      <c r="S85" s="250"/>
      <c r="T85" s="250"/>
      <c r="U85" s="18"/>
      <c r="V85" s="25"/>
      <c r="W85" s="25"/>
      <c r="X85" s="25"/>
      <c r="Y85" s="18"/>
      <c r="Z85" s="25"/>
      <c r="AA85" s="25"/>
      <c r="AB85" s="25"/>
      <c r="AC85" s="18"/>
      <c r="AD85" s="25"/>
      <c r="AE85" s="25"/>
      <c r="AF85" s="25"/>
      <c r="AG85" s="18"/>
      <c r="AH85" s="25"/>
      <c r="AI85" s="25"/>
      <c r="AJ85" s="25"/>
      <c r="AK85" s="18"/>
      <c r="AL85" s="25"/>
      <c r="AM85" s="25"/>
      <c r="AN85" s="25"/>
      <c r="AO85" s="67"/>
      <c r="AP85" s="29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</row>
    <row r="86" spans="1:107">
      <c r="C86" s="51"/>
      <c r="F86" s="18"/>
      <c r="N86" s="18"/>
      <c r="O86" s="18"/>
      <c r="P86" s="18"/>
      <c r="R86" s="250"/>
      <c r="S86" s="250"/>
      <c r="T86" s="250"/>
      <c r="AP86" s="29"/>
    </row>
    <row r="87" spans="1:107" s="214" customFormat="1">
      <c r="A87" s="175"/>
      <c r="B87" s="175"/>
      <c r="C87" s="222"/>
      <c r="E87" s="303" t="s">
        <v>623</v>
      </c>
      <c r="F87" s="620">
        <f xml:space="preserve"> INDEX($N87:$P87, $L87)</f>
        <v>2.3529428811160606</v>
      </c>
      <c r="G87" s="216" t="s">
        <v>564</v>
      </c>
      <c r="I87" s="214" t="s">
        <v>570</v>
      </c>
      <c r="J87" s="545">
        <f xml:space="preserve"> IF($L87 &lt;&gt; 2, 1, 0)</f>
        <v>0</v>
      </c>
      <c r="K87" s="188"/>
      <c r="L87" s="651">
        <v>2</v>
      </c>
      <c r="M87" s="223"/>
      <c r="N87" s="210">
        <f t="shared" si="9"/>
        <v>1.5902522523598097</v>
      </c>
      <c r="O87" s="210">
        <f t="shared" si="9"/>
        <v>2.3529428811160606</v>
      </c>
      <c r="P87" s="210">
        <f t="shared" si="9"/>
        <v>3.2245893139803474</v>
      </c>
      <c r="Q87" s="125"/>
      <c r="R87" s="628">
        <v>1.5902522523598097</v>
      </c>
      <c r="S87" s="628">
        <v>2.3529428811160606</v>
      </c>
      <c r="T87" s="611">
        <v>3.2245893139803474</v>
      </c>
      <c r="U87" s="612"/>
      <c r="V87" s="628">
        <v>1.5902522523598097</v>
      </c>
      <c r="W87" s="628">
        <v>2.3529428811160606</v>
      </c>
      <c r="X87" s="611">
        <v>3.2245893139803474</v>
      </c>
      <c r="Y87" s="612"/>
      <c r="Z87" s="628">
        <v>1.5902522523598097</v>
      </c>
      <c r="AA87" s="628">
        <v>2.3529428811160606</v>
      </c>
      <c r="AB87" s="611">
        <v>3.2245893139803474</v>
      </c>
      <c r="AC87" s="612"/>
      <c r="AD87" s="628">
        <v>1.5902522523598097</v>
      </c>
      <c r="AE87" s="628">
        <v>2.3529428811160606</v>
      </c>
      <c r="AF87" s="611">
        <v>3.2245893139803474</v>
      </c>
      <c r="AG87" s="612"/>
      <c r="AH87" s="628">
        <v>1.5902522523598097</v>
      </c>
      <c r="AI87" s="628">
        <v>2.3529428811160606</v>
      </c>
      <c r="AJ87" s="611">
        <v>3.2245893139803474</v>
      </c>
      <c r="AK87" s="612"/>
      <c r="AL87" s="628">
        <v>1.5902522523598097</v>
      </c>
      <c r="AM87" s="628">
        <v>2.3529428811160606</v>
      </c>
      <c r="AN87" s="611">
        <v>3.2245893139803474</v>
      </c>
      <c r="AO87" s="125"/>
      <c r="AP87" s="224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  <c r="CG87" s="223"/>
      <c r="CH87" s="223"/>
      <c r="CI87" s="223"/>
      <c r="CJ87" s="223"/>
      <c r="CK87" s="223"/>
      <c r="CL87" s="223"/>
      <c r="CM87" s="223"/>
      <c r="CN87" s="223"/>
      <c r="CO87" s="223"/>
      <c r="CP87" s="223"/>
      <c r="CQ87" s="223"/>
      <c r="CR87" s="223"/>
      <c r="CS87" s="223"/>
      <c r="CT87" s="223"/>
      <c r="CU87" s="223"/>
      <c r="CV87" s="223"/>
      <c r="CW87" s="223"/>
      <c r="CX87" s="223"/>
      <c r="CY87" s="223"/>
      <c r="CZ87" s="223"/>
      <c r="DA87" s="223"/>
      <c r="DB87" s="223"/>
      <c r="DC87" s="223"/>
    </row>
    <row r="88" spans="1:107" s="214" customFormat="1">
      <c r="A88" s="175"/>
      <c r="B88" s="175"/>
      <c r="C88" s="222"/>
      <c r="E88" s="223" t="s">
        <v>717</v>
      </c>
      <c r="F88" s="540">
        <f xml:space="preserve"> INDEX($N88:$P88, $L88)</f>
        <v>0.2</v>
      </c>
      <c r="G88" s="214" t="s">
        <v>11</v>
      </c>
      <c r="J88" s="545">
        <f xml:space="preserve"> IF($L88 &lt;&gt; 2, 1, 0)</f>
        <v>0</v>
      </c>
      <c r="K88" s="188"/>
      <c r="L88" s="333">
        <v>2</v>
      </c>
      <c r="M88" s="223"/>
      <c r="N88" s="210">
        <f xml:space="preserve"> INDEX($Q88:$AO88, N$9)</f>
        <v>0</v>
      </c>
      <c r="O88" s="210">
        <f xml:space="preserve"> INDEX($Q88:$AO88, O$9)</f>
        <v>0.2</v>
      </c>
      <c r="P88" s="210">
        <f xml:space="preserve"> INDEX($Q88:$AO88, P$9)</f>
        <v>0</v>
      </c>
      <c r="Q88" s="67"/>
      <c r="R88" s="640"/>
      <c r="S88" s="640">
        <v>0.2</v>
      </c>
      <c r="T88" s="640"/>
      <c r="U88" s="329"/>
      <c r="V88" s="640"/>
      <c r="W88" s="640">
        <v>0.2</v>
      </c>
      <c r="X88" s="640"/>
      <c r="Y88" s="329"/>
      <c r="Z88" s="640"/>
      <c r="AA88" s="640">
        <v>0.2</v>
      </c>
      <c r="AB88" s="640"/>
      <c r="AC88" s="329"/>
      <c r="AD88" s="640"/>
      <c r="AE88" s="640">
        <v>0.2</v>
      </c>
      <c r="AF88" s="640"/>
      <c r="AG88" s="329"/>
      <c r="AH88" s="640"/>
      <c r="AI88" s="640">
        <v>0.2</v>
      </c>
      <c r="AJ88" s="640"/>
      <c r="AK88" s="329"/>
      <c r="AL88" s="640"/>
      <c r="AM88" s="640">
        <v>0.2</v>
      </c>
      <c r="AN88" s="640"/>
      <c r="AO88" s="125"/>
      <c r="AP88" s="224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  <c r="CG88" s="223"/>
      <c r="CH88" s="223"/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3"/>
      <c r="CW88" s="223"/>
      <c r="CX88" s="223"/>
      <c r="CY88" s="223"/>
      <c r="CZ88" s="223"/>
      <c r="DA88" s="223"/>
      <c r="DB88" s="223"/>
      <c r="DC88" s="223"/>
    </row>
    <row r="89" spans="1:107">
      <c r="C89" s="51"/>
      <c r="F89" s="18"/>
      <c r="N89" s="18"/>
      <c r="O89" s="18"/>
      <c r="P89" s="18"/>
      <c r="R89" s="250"/>
      <c r="S89" s="250"/>
      <c r="T89" s="250"/>
      <c r="AP89" s="29"/>
    </row>
    <row r="90" spans="1:107" s="189" customFormat="1">
      <c r="A90" s="192"/>
      <c r="B90" s="192"/>
      <c r="C90" s="193"/>
      <c r="E90" s="627" t="s">
        <v>579</v>
      </c>
      <c r="F90" s="644">
        <v>29.307108334876538</v>
      </c>
      <c r="G90" s="247" t="s">
        <v>594</v>
      </c>
      <c r="I90" s="189" t="s">
        <v>581</v>
      </c>
      <c r="J90" s="18"/>
      <c r="K90" s="18"/>
      <c r="L90" s="18"/>
      <c r="M90" s="18"/>
      <c r="N90" s="18"/>
      <c r="O90" s="18"/>
      <c r="P90" s="18"/>
      <c r="Q90" s="67"/>
      <c r="R90" s="250"/>
      <c r="U90" s="18"/>
      <c r="V90" s="25"/>
      <c r="W90" s="327"/>
      <c r="X90" s="247"/>
      <c r="Y90" s="18"/>
      <c r="Z90" s="25"/>
      <c r="AA90" s="327"/>
      <c r="AB90" s="25"/>
      <c r="AC90" s="18"/>
      <c r="AD90" s="25"/>
      <c r="AE90" s="25"/>
      <c r="AF90" s="25"/>
      <c r="AG90" s="18"/>
      <c r="AH90" s="25"/>
      <c r="AI90" s="327"/>
      <c r="AJ90" s="25"/>
      <c r="AK90" s="18"/>
      <c r="AL90" s="25"/>
      <c r="AM90" s="327"/>
      <c r="AN90" s="25"/>
      <c r="AO90" s="67"/>
      <c r="AP90" s="29"/>
    </row>
    <row r="91" spans="1:107" s="189" customFormat="1">
      <c r="A91" s="192"/>
      <c r="B91" s="192"/>
      <c r="C91" s="193"/>
      <c r="E91" s="627" t="s">
        <v>576</v>
      </c>
      <c r="F91" s="644">
        <v>10.532999999999999</v>
      </c>
      <c r="G91" s="247" t="s">
        <v>573</v>
      </c>
      <c r="I91" s="189" t="s">
        <v>578</v>
      </c>
      <c r="J91" s="18"/>
      <c r="K91" s="18"/>
      <c r="L91" s="18"/>
      <c r="M91" s="18"/>
      <c r="N91" s="18"/>
      <c r="O91" s="18"/>
      <c r="P91" s="18"/>
      <c r="Q91" s="67"/>
      <c r="R91" s="250"/>
      <c r="S91" s="247"/>
      <c r="T91" s="25"/>
      <c r="U91" s="18"/>
      <c r="V91" s="25"/>
      <c r="W91" s="247"/>
      <c r="X91" s="676"/>
      <c r="Y91" s="18"/>
      <c r="Z91" s="25"/>
      <c r="AA91" s="327"/>
      <c r="AB91" s="25"/>
      <c r="AC91" s="18"/>
      <c r="AD91" s="25"/>
      <c r="AE91" s="327"/>
      <c r="AF91" s="25"/>
      <c r="AG91" s="18"/>
      <c r="AH91" s="25"/>
      <c r="AI91" s="327"/>
      <c r="AJ91" s="25"/>
      <c r="AK91" s="18"/>
      <c r="AL91" s="25"/>
      <c r="AM91" s="327"/>
      <c r="AN91" s="25"/>
      <c r="AO91" s="67"/>
      <c r="AP91" s="29"/>
    </row>
    <row r="92" spans="1:107">
      <c r="C92" s="51"/>
      <c r="F92" s="18"/>
      <c r="N92" s="18"/>
      <c r="O92" s="18"/>
      <c r="P92" s="18"/>
      <c r="R92" s="250"/>
      <c r="S92" s="189"/>
      <c r="T92" s="189"/>
      <c r="W92" s="247"/>
      <c r="AA92" s="250"/>
      <c r="AE92" s="250"/>
      <c r="AI92" s="250"/>
      <c r="AM92" s="250"/>
      <c r="AP92" s="29"/>
    </row>
    <row r="93" spans="1:107">
      <c r="B93" s="1" t="s">
        <v>569</v>
      </c>
      <c r="F93" s="18"/>
      <c r="N93" s="18"/>
      <c r="O93" s="18"/>
      <c r="P93" s="18"/>
      <c r="S93" s="189"/>
      <c r="T93" s="189"/>
      <c r="W93" s="189"/>
      <c r="X93" s="189"/>
      <c r="AA93" s="116"/>
      <c r="AE93" s="116"/>
      <c r="AI93" s="116"/>
      <c r="AM93" s="116"/>
      <c r="AP93" s="29"/>
    </row>
    <row r="94" spans="1:107" s="189" customFormat="1">
      <c r="A94" s="192"/>
      <c r="B94" s="192"/>
      <c r="C94" s="193"/>
      <c r="E94" s="223" t="s">
        <v>718</v>
      </c>
      <c r="F94" s="674">
        <v>76.904590242730137</v>
      </c>
      <c r="G94" s="247" t="s">
        <v>683</v>
      </c>
      <c r="J94" s="18"/>
      <c r="K94" s="18"/>
      <c r="L94" s="18"/>
      <c r="M94" s="18"/>
      <c r="N94" s="18"/>
      <c r="O94" s="18"/>
      <c r="P94" s="18"/>
      <c r="Q94" s="67"/>
      <c r="R94" s="25"/>
      <c r="S94" s="176"/>
      <c r="U94" s="18"/>
      <c r="V94" s="25"/>
      <c r="W94" s="176"/>
      <c r="Y94" s="18"/>
      <c r="Z94" s="25"/>
      <c r="AA94" s="116"/>
      <c r="AB94" s="25"/>
      <c r="AC94" s="18"/>
      <c r="AD94" s="25"/>
      <c r="AE94" s="116"/>
      <c r="AF94" s="25"/>
      <c r="AG94" s="18"/>
      <c r="AH94" s="25"/>
      <c r="AI94" s="116"/>
      <c r="AJ94" s="25"/>
      <c r="AK94" s="18"/>
      <c r="AL94" s="25"/>
      <c r="AM94" s="116"/>
      <c r="AN94" s="25"/>
      <c r="AO94" s="67"/>
      <c r="AP94" s="224"/>
    </row>
    <row r="95" spans="1:107" s="189" customFormat="1">
      <c r="A95" s="192"/>
      <c r="B95" s="192"/>
      <c r="C95" s="193"/>
      <c r="E95" s="223" t="s">
        <v>601</v>
      </c>
      <c r="F95" s="540">
        <f xml:space="preserve"> INDEX($N95:$P95, $L95)</f>
        <v>0.95</v>
      </c>
      <c r="G95" s="247" t="s">
        <v>11</v>
      </c>
      <c r="J95" s="545">
        <f xml:space="preserve"> IF($L95 &lt;&gt; 2, 1, 0)</f>
        <v>0</v>
      </c>
      <c r="K95" s="188"/>
      <c r="L95" s="215">
        <v>2</v>
      </c>
      <c r="N95" s="210">
        <f t="shared" ref="N95:P97" si="10" xml:space="preserve"> INDEX($Q95:$AO95, N$9)</f>
        <v>0.85</v>
      </c>
      <c r="O95" s="210">
        <f t="shared" si="10"/>
        <v>0.95</v>
      </c>
      <c r="P95" s="210">
        <f t="shared" si="10"/>
        <v>0.97</v>
      </c>
      <c r="Q95" s="248"/>
      <c r="R95" s="640">
        <v>0.85</v>
      </c>
      <c r="S95" s="640">
        <v>0.95</v>
      </c>
      <c r="T95" s="640">
        <v>0.97</v>
      </c>
      <c r="U95" s="166"/>
      <c r="V95" s="640">
        <v>0.85</v>
      </c>
      <c r="W95" s="640">
        <v>0.95</v>
      </c>
      <c r="X95" s="640">
        <v>0.97</v>
      </c>
      <c r="Y95" s="166"/>
      <c r="Z95" s="640">
        <v>0.85</v>
      </c>
      <c r="AA95" s="640">
        <v>0.95</v>
      </c>
      <c r="AB95" s="640">
        <v>0.97</v>
      </c>
      <c r="AC95" s="166"/>
      <c r="AD95" s="640">
        <v>0.85</v>
      </c>
      <c r="AE95" s="640">
        <v>0.95</v>
      </c>
      <c r="AF95" s="640">
        <v>0.97</v>
      </c>
      <c r="AG95" s="166"/>
      <c r="AH95" s="640">
        <v>0.85</v>
      </c>
      <c r="AI95" s="640">
        <v>0.95</v>
      </c>
      <c r="AJ95" s="640">
        <v>0.97</v>
      </c>
      <c r="AK95" s="166"/>
      <c r="AL95" s="640">
        <v>0.85</v>
      </c>
      <c r="AM95" s="640">
        <v>0.95</v>
      </c>
      <c r="AN95" s="640">
        <v>0.97</v>
      </c>
      <c r="AO95" s="248"/>
      <c r="AP95" s="224"/>
    </row>
    <row r="96" spans="1:107">
      <c r="C96" s="51"/>
      <c r="F96" s="18"/>
      <c r="N96" s="18"/>
      <c r="O96" s="18"/>
      <c r="P96" s="18"/>
      <c r="R96" s="250"/>
      <c r="S96" s="250"/>
      <c r="T96" s="250"/>
      <c r="W96" s="250"/>
      <c r="AA96" s="250"/>
      <c r="AE96" s="250"/>
      <c r="AI96" s="250"/>
      <c r="AM96" s="250"/>
      <c r="AP96" s="29"/>
    </row>
    <row r="97" spans="1:107" s="214" customFormat="1">
      <c r="A97" s="175"/>
      <c r="B97" s="175"/>
      <c r="C97" s="222"/>
      <c r="E97" s="303" t="s">
        <v>496</v>
      </c>
      <c r="F97" s="539">
        <f xml:space="preserve"> INDEX($N97:$P97, $L97)</f>
        <v>43.5</v>
      </c>
      <c r="G97" s="303" t="s">
        <v>572</v>
      </c>
      <c r="I97" s="214" t="s">
        <v>710</v>
      </c>
      <c r="J97" s="542">
        <f xml:space="preserve"> IF($L97 &lt;&gt; 2, 1, 0)</f>
        <v>0</v>
      </c>
      <c r="K97" s="31"/>
      <c r="L97" s="541">
        <v>2</v>
      </c>
      <c r="M97" s="223"/>
      <c r="N97" s="539">
        <f t="shared" si="10"/>
        <v>0</v>
      </c>
      <c r="O97" s="539">
        <f t="shared" si="10"/>
        <v>43.5</v>
      </c>
      <c r="P97" s="539">
        <f t="shared" si="10"/>
        <v>100</v>
      </c>
      <c r="Q97" s="125"/>
      <c r="R97" s="643">
        <v>0</v>
      </c>
      <c r="S97" s="643">
        <v>43.5</v>
      </c>
      <c r="T97" s="643">
        <v>100</v>
      </c>
      <c r="U97" s="311"/>
      <c r="V97" s="643">
        <v>0</v>
      </c>
      <c r="W97" s="643">
        <v>43.5</v>
      </c>
      <c r="X97" s="643">
        <v>100</v>
      </c>
      <c r="Y97" s="311"/>
      <c r="Z97" s="643">
        <v>0</v>
      </c>
      <c r="AA97" s="643">
        <v>43.5</v>
      </c>
      <c r="AB97" s="643">
        <v>100</v>
      </c>
      <c r="AC97" s="311"/>
      <c r="AD97" s="643">
        <v>0</v>
      </c>
      <c r="AE97" s="643">
        <v>43.5</v>
      </c>
      <c r="AF97" s="643">
        <v>100</v>
      </c>
      <c r="AG97" s="311"/>
      <c r="AH97" s="643">
        <v>0</v>
      </c>
      <c r="AI97" s="643">
        <v>43.5</v>
      </c>
      <c r="AJ97" s="643">
        <v>100</v>
      </c>
      <c r="AK97" s="311"/>
      <c r="AL97" s="643">
        <v>0</v>
      </c>
      <c r="AM97" s="643">
        <v>43.5</v>
      </c>
      <c r="AN97" s="643">
        <v>100</v>
      </c>
      <c r="AO97" s="125"/>
      <c r="AP97" s="224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  <c r="CG97" s="223"/>
      <c r="CH97" s="223"/>
      <c r="CI97" s="223"/>
      <c r="CJ97" s="223"/>
      <c r="CK97" s="223"/>
      <c r="CL97" s="223"/>
      <c r="CM97" s="223"/>
      <c r="CN97" s="223"/>
      <c r="CO97" s="223"/>
      <c r="CP97" s="223"/>
      <c r="CQ97" s="223"/>
      <c r="CR97" s="223"/>
      <c r="CS97" s="223"/>
      <c r="CT97" s="223"/>
      <c r="CU97" s="223"/>
      <c r="CV97" s="223"/>
      <c r="CW97" s="223"/>
      <c r="CX97" s="223"/>
      <c r="CY97" s="223"/>
      <c r="CZ97" s="223"/>
      <c r="DA97" s="223"/>
      <c r="DB97" s="223"/>
      <c r="DC97" s="223"/>
    </row>
    <row r="98" spans="1:107">
      <c r="C98" s="51"/>
      <c r="F98" s="18"/>
      <c r="N98" s="18"/>
      <c r="O98" s="18"/>
      <c r="P98" s="18"/>
      <c r="R98" s="250"/>
      <c r="S98" s="250"/>
      <c r="T98" s="250"/>
      <c r="AP98" s="29"/>
    </row>
    <row r="99" spans="1:107">
      <c r="B99" s="1" t="s">
        <v>699</v>
      </c>
      <c r="F99" s="18"/>
      <c r="N99" s="18"/>
      <c r="O99" s="18"/>
      <c r="P99" s="18"/>
      <c r="S99" s="189"/>
      <c r="T99" s="189"/>
      <c r="W99" s="189"/>
      <c r="X99" s="189"/>
      <c r="AA99" s="116"/>
      <c r="AE99" s="116"/>
      <c r="AI99" s="116"/>
      <c r="AM99" s="116"/>
      <c r="AP99" s="29"/>
    </row>
    <row r="100" spans="1:107" s="189" customFormat="1">
      <c r="A100" s="192"/>
      <c r="B100" s="192"/>
      <c r="C100" s="193"/>
      <c r="E100" s="223" t="s">
        <v>695</v>
      </c>
      <c r="F100" s="669">
        <f xml:space="preserve"> INDEX($N100:$P100, $L100)</f>
        <v>0</v>
      </c>
      <c r="G100" s="247" t="s">
        <v>572</v>
      </c>
      <c r="J100" s="545">
        <f xml:space="preserve"> IF($L100 &lt;&gt; 2, 1, 0)</f>
        <v>0</v>
      </c>
      <c r="K100" s="188"/>
      <c r="L100" s="215">
        <v>2</v>
      </c>
      <c r="N100" s="210">
        <f t="shared" ref="N100:P100" si="11" xml:space="preserve"> INDEX($Q100:$AO100, N$9)</f>
        <v>0</v>
      </c>
      <c r="O100" s="210">
        <f t="shared" si="11"/>
        <v>0</v>
      </c>
      <c r="P100" s="210">
        <f t="shared" si="11"/>
        <v>28</v>
      </c>
      <c r="Q100" s="248"/>
      <c r="R100" s="674">
        <v>0</v>
      </c>
      <c r="S100" s="674">
        <v>0</v>
      </c>
      <c r="T100" s="674">
        <v>28</v>
      </c>
      <c r="V100" s="674">
        <v>0</v>
      </c>
      <c r="W100" s="674">
        <v>0</v>
      </c>
      <c r="X100" s="674">
        <v>28</v>
      </c>
      <c r="Z100" s="674">
        <v>0</v>
      </c>
      <c r="AA100" s="674">
        <v>0</v>
      </c>
      <c r="AB100" s="674">
        <v>28</v>
      </c>
      <c r="AD100" s="674">
        <v>0</v>
      </c>
      <c r="AE100" s="674">
        <v>0</v>
      </c>
      <c r="AF100" s="674">
        <v>28</v>
      </c>
      <c r="AH100" s="674">
        <v>0</v>
      </c>
      <c r="AI100" s="674">
        <v>0</v>
      </c>
      <c r="AJ100" s="674">
        <v>28</v>
      </c>
      <c r="AL100" s="674">
        <v>0</v>
      </c>
      <c r="AM100" s="674">
        <v>0</v>
      </c>
      <c r="AN100" s="674">
        <v>28</v>
      </c>
      <c r="AO100" s="248"/>
      <c r="AP100" s="224"/>
    </row>
    <row r="101" spans="1:107">
      <c r="C101" s="51"/>
      <c r="F101" s="18"/>
      <c r="N101" s="18"/>
      <c r="O101" s="18"/>
      <c r="P101" s="18"/>
      <c r="R101" s="250"/>
      <c r="S101" s="250"/>
      <c r="T101" s="250"/>
      <c r="W101" s="250"/>
      <c r="AA101" s="250"/>
      <c r="AE101" s="250"/>
      <c r="AI101" s="250"/>
      <c r="AM101" s="250"/>
      <c r="AP101" s="29"/>
    </row>
    <row r="102" spans="1:107">
      <c r="B102" s="1" t="s">
        <v>448</v>
      </c>
      <c r="F102" s="18"/>
      <c r="N102" s="18"/>
      <c r="O102" s="18"/>
      <c r="P102" s="18"/>
      <c r="AP102" s="29"/>
    </row>
    <row r="103" spans="1:107" s="189" customFormat="1">
      <c r="A103" s="192"/>
      <c r="B103" s="192"/>
      <c r="C103" s="193"/>
      <c r="E103" s="247" t="s">
        <v>671</v>
      </c>
      <c r="F103" s="669">
        <f t="shared" ref="F103:F108" si="12" xml:space="preserve"> INDEX($N103:$P103, $L103)</f>
        <v>1.4662499999999998</v>
      </c>
      <c r="G103" s="247" t="s">
        <v>559</v>
      </c>
      <c r="J103" s="545">
        <f t="shared" ref="J103:J108" si="13" xml:space="preserve"> IF($L103 &lt;&gt; 2, 1, 0)</f>
        <v>0</v>
      </c>
      <c r="K103" s="188"/>
      <c r="L103" s="673">
        <f xml:space="preserve"> L$129</f>
        <v>2</v>
      </c>
      <c r="N103" s="210">
        <f t="shared" ref="N103:P108" si="14" xml:space="preserve"> INDEX($Q103:$AO103, N$9)</f>
        <v>0</v>
      </c>
      <c r="O103" s="210">
        <f t="shared" si="14"/>
        <v>1.4662499999999998</v>
      </c>
      <c r="P103" s="210">
        <f t="shared" si="14"/>
        <v>0</v>
      </c>
      <c r="Q103" s="248"/>
      <c r="R103" s="674"/>
      <c r="S103" s="674">
        <v>1.4662499999999998</v>
      </c>
      <c r="T103" s="674"/>
      <c r="U103" s="313"/>
      <c r="V103" s="674"/>
      <c r="W103" s="674">
        <v>3</v>
      </c>
      <c r="X103" s="674"/>
      <c r="Y103" s="313"/>
      <c r="Z103" s="674"/>
      <c r="AA103" s="674">
        <v>4.5</v>
      </c>
      <c r="AB103" s="674"/>
      <c r="AC103" s="313"/>
      <c r="AD103" s="674"/>
      <c r="AE103" s="674">
        <v>0</v>
      </c>
      <c r="AF103" s="674"/>
      <c r="AG103" s="313"/>
      <c r="AH103" s="674"/>
      <c r="AI103" s="674">
        <v>4.5</v>
      </c>
      <c r="AJ103" s="674"/>
      <c r="AK103" s="313"/>
      <c r="AL103" s="674"/>
      <c r="AM103" s="674">
        <v>4.5</v>
      </c>
      <c r="AN103" s="674"/>
      <c r="AO103" s="248"/>
      <c r="AP103" s="224"/>
    </row>
    <row r="104" spans="1:107" s="189" customFormat="1">
      <c r="A104" s="192"/>
      <c r="B104" s="192"/>
      <c r="C104" s="193"/>
      <c r="E104" s="247" t="s">
        <v>672</v>
      </c>
      <c r="F104" s="669">
        <f t="shared" si="12"/>
        <v>0.125</v>
      </c>
      <c r="G104" s="247" t="s">
        <v>559</v>
      </c>
      <c r="J104" s="545">
        <f t="shared" si="13"/>
        <v>0</v>
      </c>
      <c r="K104" s="188"/>
      <c r="L104" s="673">
        <f xml:space="preserve"> L$130</f>
        <v>2</v>
      </c>
      <c r="N104" s="210">
        <f t="shared" si="14"/>
        <v>0</v>
      </c>
      <c r="O104" s="210">
        <f t="shared" si="14"/>
        <v>0.125</v>
      </c>
      <c r="P104" s="210">
        <f t="shared" si="14"/>
        <v>0</v>
      </c>
      <c r="Q104" s="248"/>
      <c r="R104" s="674"/>
      <c r="S104" s="674">
        <v>0.125</v>
      </c>
      <c r="T104" s="674"/>
      <c r="U104" s="313"/>
      <c r="V104" s="674"/>
      <c r="W104" s="674">
        <v>0.375</v>
      </c>
      <c r="X104" s="674"/>
      <c r="Y104" s="313"/>
      <c r="Z104" s="674"/>
      <c r="AA104" s="674">
        <v>4.166666666666667</v>
      </c>
      <c r="AB104" s="674"/>
      <c r="AC104" s="313"/>
      <c r="AD104" s="674"/>
      <c r="AE104" s="674">
        <v>9.1666666666666679</v>
      </c>
      <c r="AF104" s="674"/>
      <c r="AG104" s="313"/>
      <c r="AH104" s="674"/>
      <c r="AI104" s="674">
        <v>4.166666666666667</v>
      </c>
      <c r="AJ104" s="674"/>
      <c r="AK104" s="313"/>
      <c r="AL104" s="674"/>
      <c r="AM104" s="674">
        <v>4.166666666666667</v>
      </c>
      <c r="AN104" s="674"/>
      <c r="AO104" s="248"/>
      <c r="AP104" s="224"/>
    </row>
    <row r="105" spans="1:107" s="189" customFormat="1">
      <c r="A105" s="192"/>
      <c r="B105" s="192"/>
      <c r="C105" s="193"/>
      <c r="E105" s="247" t="s">
        <v>673</v>
      </c>
      <c r="F105" s="669">
        <f t="shared" si="12"/>
        <v>10.5</v>
      </c>
      <c r="G105" s="247" t="s">
        <v>559</v>
      </c>
      <c r="J105" s="545">
        <f t="shared" si="13"/>
        <v>0</v>
      </c>
      <c r="K105" s="188"/>
      <c r="L105" s="673">
        <f xml:space="preserve"> L$131</f>
        <v>2</v>
      </c>
      <c r="N105" s="210">
        <f t="shared" si="14"/>
        <v>7.35</v>
      </c>
      <c r="O105" s="210">
        <f t="shared" si="14"/>
        <v>10.5</v>
      </c>
      <c r="P105" s="210">
        <f t="shared" si="14"/>
        <v>15.75</v>
      </c>
      <c r="Q105" s="248"/>
      <c r="R105" s="674">
        <f xml:space="preserve"> 70% * S105</f>
        <v>7.35</v>
      </c>
      <c r="S105" s="674">
        <v>10.5</v>
      </c>
      <c r="T105" s="643">
        <f xml:space="preserve"> 150% * S105</f>
        <v>15.75</v>
      </c>
      <c r="U105" s="313"/>
      <c r="V105" s="674"/>
      <c r="W105" s="674">
        <v>29.924999999999997</v>
      </c>
      <c r="X105" s="674"/>
      <c r="Y105" s="313"/>
      <c r="Z105" s="674"/>
      <c r="AA105" s="674">
        <v>82.701631721330756</v>
      </c>
      <c r="AB105" s="674"/>
      <c r="AC105" s="313"/>
      <c r="AD105" s="674"/>
      <c r="AE105" s="674">
        <v>0</v>
      </c>
      <c r="AF105" s="674"/>
      <c r="AG105" s="313"/>
      <c r="AH105" s="674"/>
      <c r="AI105" s="674">
        <v>82.701631721330756</v>
      </c>
      <c r="AJ105" s="674"/>
      <c r="AK105" s="313"/>
      <c r="AL105" s="674"/>
      <c r="AM105" s="674"/>
      <c r="AN105" s="674"/>
      <c r="AO105" s="248"/>
      <c r="AP105" s="224"/>
    </row>
    <row r="106" spans="1:107" s="189" customFormat="1">
      <c r="A106" s="192"/>
      <c r="B106" s="192"/>
      <c r="C106" s="193"/>
      <c r="E106" s="247" t="s">
        <v>674</v>
      </c>
      <c r="F106" s="669">
        <f t="shared" si="12"/>
        <v>0</v>
      </c>
      <c r="G106" s="247" t="s">
        <v>559</v>
      </c>
      <c r="J106" s="545">
        <f t="shared" si="13"/>
        <v>0</v>
      </c>
      <c r="K106" s="188"/>
      <c r="L106" s="673">
        <f xml:space="preserve"> L$132</f>
        <v>2</v>
      </c>
      <c r="N106" s="210">
        <f t="shared" si="14"/>
        <v>0</v>
      </c>
      <c r="O106" s="210">
        <f t="shared" si="14"/>
        <v>0</v>
      </c>
      <c r="P106" s="210">
        <f t="shared" si="14"/>
        <v>0</v>
      </c>
      <c r="Q106" s="248"/>
      <c r="R106" s="674"/>
      <c r="S106" s="674">
        <v>0</v>
      </c>
      <c r="T106" s="674"/>
      <c r="U106" s="313"/>
      <c r="V106" s="674"/>
      <c r="W106" s="674">
        <v>0</v>
      </c>
      <c r="X106" s="674"/>
      <c r="Y106" s="313"/>
      <c r="Z106" s="674"/>
      <c r="AA106" s="674">
        <f xml:space="preserve"> 2% * AA$132</f>
        <v>25.652016</v>
      </c>
      <c r="AB106" s="674"/>
      <c r="AC106" s="313"/>
      <c r="AD106" s="674">
        <f xml:space="preserve"> 2% * AD$132</f>
        <v>28.268521632000002</v>
      </c>
      <c r="AE106" s="674">
        <f xml:space="preserve"> 2% * AE$132</f>
        <v>47.114202719999994</v>
      </c>
      <c r="AF106" s="674">
        <f xml:space="preserve"> 2% * AF$132</f>
        <v>56.537043264000005</v>
      </c>
      <c r="AG106" s="313"/>
      <c r="AH106" s="674"/>
      <c r="AI106" s="674"/>
      <c r="AJ106" s="674"/>
      <c r="AK106" s="313"/>
      <c r="AL106" s="674"/>
      <c r="AM106" s="674">
        <f xml:space="preserve"> 2% * AM$132</f>
        <v>25.652016</v>
      </c>
      <c r="AN106" s="674"/>
      <c r="AO106" s="248"/>
      <c r="AP106" s="224"/>
    </row>
    <row r="107" spans="1:107" s="189" customFormat="1">
      <c r="A107" s="192"/>
      <c r="B107" s="192"/>
      <c r="C107" s="193"/>
      <c r="E107" s="247" t="s">
        <v>675</v>
      </c>
      <c r="F107" s="669">
        <f t="shared" si="12"/>
        <v>0.2</v>
      </c>
      <c r="G107" s="247" t="s">
        <v>559</v>
      </c>
      <c r="J107" s="545">
        <f t="shared" si="13"/>
        <v>0</v>
      </c>
      <c r="K107" s="188"/>
      <c r="L107" s="673">
        <f xml:space="preserve"> L$133</f>
        <v>2</v>
      </c>
      <c r="N107" s="210">
        <f t="shared" si="14"/>
        <v>0</v>
      </c>
      <c r="O107" s="210">
        <f t="shared" si="14"/>
        <v>0.2</v>
      </c>
      <c r="P107" s="210">
        <f t="shared" si="14"/>
        <v>0</v>
      </c>
      <c r="Q107" s="248"/>
      <c r="R107" s="674"/>
      <c r="S107" s="674">
        <v>0.2</v>
      </c>
      <c r="T107" s="674"/>
      <c r="U107" s="313"/>
      <c r="V107" s="674"/>
      <c r="W107" s="674">
        <v>0.4</v>
      </c>
      <c r="X107" s="674"/>
      <c r="Y107" s="313"/>
      <c r="Z107" s="674"/>
      <c r="AA107" s="674">
        <v>0.8</v>
      </c>
      <c r="AB107" s="674"/>
      <c r="AC107" s="313"/>
      <c r="AD107" s="674"/>
      <c r="AE107" s="674">
        <v>0.8</v>
      </c>
      <c r="AF107" s="674"/>
      <c r="AG107" s="313"/>
      <c r="AH107" s="674"/>
      <c r="AI107" s="674">
        <v>0.8</v>
      </c>
      <c r="AJ107" s="674"/>
      <c r="AK107" s="313"/>
      <c r="AL107" s="674"/>
      <c r="AM107" s="674">
        <v>0.8</v>
      </c>
      <c r="AN107" s="674"/>
      <c r="AO107" s="248"/>
      <c r="AP107" s="224"/>
    </row>
    <row r="108" spans="1:107" s="189" customFormat="1">
      <c r="A108" s="192"/>
      <c r="B108" s="192"/>
      <c r="C108" s="193"/>
      <c r="E108" s="247" t="s">
        <v>676</v>
      </c>
      <c r="F108" s="669">
        <f t="shared" si="12"/>
        <v>6.35</v>
      </c>
      <c r="G108" s="247" t="s">
        <v>559</v>
      </c>
      <c r="J108" s="545">
        <f t="shared" si="13"/>
        <v>0</v>
      </c>
      <c r="K108" s="188"/>
      <c r="L108" s="673">
        <f xml:space="preserve"> L$134</f>
        <v>2</v>
      </c>
      <c r="N108" s="210">
        <f t="shared" si="14"/>
        <v>0</v>
      </c>
      <c r="O108" s="210">
        <f t="shared" si="14"/>
        <v>6.35</v>
      </c>
      <c r="P108" s="210">
        <f t="shared" si="14"/>
        <v>0</v>
      </c>
      <c r="Q108" s="248"/>
      <c r="R108" s="674"/>
      <c r="S108" s="674">
        <v>6.35</v>
      </c>
      <c r="T108" s="674"/>
      <c r="U108" s="313"/>
      <c r="V108" s="674"/>
      <c r="W108" s="674">
        <v>6.35</v>
      </c>
      <c r="X108" s="674"/>
      <c r="Y108" s="313"/>
      <c r="Z108" s="674"/>
      <c r="AA108" s="674">
        <v>13.483306747095366</v>
      </c>
      <c r="AB108" s="674"/>
      <c r="AC108" s="313"/>
      <c r="AD108" s="674"/>
      <c r="AE108" s="674">
        <v>0</v>
      </c>
      <c r="AF108" s="674"/>
      <c r="AG108" s="313"/>
      <c r="AH108" s="674"/>
      <c r="AI108" s="674">
        <v>13.483306747095366</v>
      </c>
      <c r="AJ108" s="674"/>
      <c r="AK108" s="313"/>
      <c r="AL108" s="674"/>
      <c r="AM108" s="674">
        <v>13.483306747095366</v>
      </c>
      <c r="AN108" s="674"/>
      <c r="AO108" s="248"/>
      <c r="AP108" s="224"/>
    </row>
    <row r="109" spans="1:107" s="189" customFormat="1">
      <c r="A109" s="192"/>
      <c r="B109" s="192"/>
      <c r="C109" s="193"/>
      <c r="E109" s="247" t="s">
        <v>514</v>
      </c>
      <c r="F109" s="675">
        <f>SUM(F103:F108)</f>
        <v>18.641249999999999</v>
      </c>
      <c r="G109" s="247" t="s">
        <v>557</v>
      </c>
      <c r="J109" s="188"/>
      <c r="K109" s="188"/>
      <c r="L109" s="18"/>
      <c r="M109" s="18"/>
      <c r="N109" s="18"/>
      <c r="O109" s="18"/>
      <c r="P109" s="18"/>
      <c r="Q109" s="67"/>
      <c r="R109" s="605"/>
      <c r="S109" s="605"/>
      <c r="T109" s="605"/>
      <c r="U109" s="605"/>
      <c r="V109" s="605"/>
      <c r="W109" s="605"/>
      <c r="X109" s="605"/>
      <c r="Y109" s="605"/>
      <c r="Z109" s="605"/>
      <c r="AA109" s="605"/>
      <c r="AB109" s="605"/>
      <c r="AC109" s="605"/>
      <c r="AD109" s="605"/>
      <c r="AE109" s="605"/>
      <c r="AF109" s="605"/>
      <c r="AG109" s="605"/>
      <c r="AH109" s="605"/>
      <c r="AI109" s="605"/>
      <c r="AJ109" s="605"/>
      <c r="AK109" s="605"/>
      <c r="AL109" s="605"/>
      <c r="AM109" s="605"/>
      <c r="AN109" s="605"/>
      <c r="AO109" s="67"/>
      <c r="AP109" s="224"/>
    </row>
    <row r="110" spans="1:107">
      <c r="F110" s="18"/>
      <c r="N110" s="18"/>
      <c r="O110" s="18"/>
      <c r="P110" s="18"/>
      <c r="R110" s="605"/>
      <c r="S110" s="605"/>
      <c r="T110" s="605"/>
      <c r="U110" s="605"/>
      <c r="V110" s="605"/>
      <c r="W110" s="605"/>
      <c r="X110" s="605"/>
      <c r="Y110" s="605"/>
      <c r="Z110" s="605"/>
      <c r="AA110" s="605"/>
      <c r="AB110" s="605"/>
      <c r="AC110" s="605"/>
      <c r="AD110" s="605"/>
      <c r="AE110" s="605"/>
      <c r="AF110" s="605"/>
      <c r="AG110" s="605"/>
      <c r="AH110" s="605"/>
      <c r="AI110" s="605"/>
      <c r="AJ110" s="605"/>
      <c r="AK110" s="605"/>
      <c r="AL110" s="605"/>
      <c r="AM110" s="605"/>
      <c r="AN110" s="605"/>
      <c r="AP110" s="29"/>
    </row>
    <row r="111" spans="1:107" s="214" customFormat="1">
      <c r="A111" s="175"/>
      <c r="B111" s="175"/>
      <c r="C111" s="222"/>
      <c r="E111" s="223"/>
      <c r="F111" s="216"/>
      <c r="J111" s="223"/>
      <c r="K111" s="223"/>
      <c r="L111" s="223"/>
      <c r="M111" s="223"/>
      <c r="N111" s="216"/>
      <c r="O111" s="216"/>
      <c r="P111" s="216"/>
      <c r="Q111" s="125"/>
      <c r="R111" s="216"/>
      <c r="S111" s="596"/>
      <c r="T111" s="216"/>
      <c r="U111" s="223"/>
      <c r="V111" s="216"/>
      <c r="W111" s="596"/>
      <c r="X111" s="596"/>
      <c r="Y111" s="223"/>
      <c r="Z111" s="216"/>
      <c r="AA111" s="596"/>
      <c r="AB111" s="596"/>
      <c r="AC111" s="223"/>
      <c r="AD111" s="216"/>
      <c r="AE111" s="596"/>
      <c r="AF111" s="596"/>
      <c r="AG111" s="223"/>
      <c r="AH111" s="216"/>
      <c r="AI111" s="596"/>
      <c r="AJ111" s="596"/>
      <c r="AK111" s="223"/>
      <c r="AL111" s="216"/>
      <c r="AM111" s="596"/>
      <c r="AN111" s="596"/>
      <c r="AO111" s="125"/>
      <c r="AP111" s="224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  <c r="BF111" s="223"/>
      <c r="BG111" s="223"/>
      <c r="BH111" s="223"/>
      <c r="BI111" s="223"/>
      <c r="BJ111" s="223"/>
      <c r="BK111" s="223"/>
      <c r="BL111" s="223"/>
      <c r="BM111" s="223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  <c r="CG111" s="223"/>
      <c r="CH111" s="223"/>
      <c r="CI111" s="223"/>
      <c r="CJ111" s="223"/>
      <c r="CK111" s="223"/>
      <c r="CL111" s="223"/>
      <c r="CM111" s="223"/>
      <c r="CN111" s="223"/>
      <c r="CO111" s="223"/>
      <c r="CP111" s="223"/>
      <c r="CQ111" s="223"/>
      <c r="CR111" s="223"/>
      <c r="CS111" s="223"/>
      <c r="CT111" s="223"/>
      <c r="CU111" s="223"/>
      <c r="CV111" s="223"/>
      <c r="CW111" s="223"/>
      <c r="CX111" s="223"/>
      <c r="CY111" s="223"/>
      <c r="CZ111" s="223"/>
      <c r="DA111" s="223"/>
      <c r="DB111" s="223"/>
      <c r="DC111" s="223"/>
    </row>
    <row r="112" spans="1:107">
      <c r="A112" s="9" t="s">
        <v>169</v>
      </c>
      <c r="F112" s="18"/>
      <c r="N112" s="18"/>
      <c r="O112" s="18"/>
      <c r="P112" s="18"/>
      <c r="AP112" s="29"/>
    </row>
    <row r="113" spans="1:42">
      <c r="F113" s="18"/>
      <c r="N113" s="18"/>
      <c r="O113" s="18"/>
      <c r="P113" s="18"/>
      <c r="AP113" s="29"/>
    </row>
    <row r="114" spans="1:42">
      <c r="B114" s="1" t="s">
        <v>415</v>
      </c>
      <c r="F114" s="18"/>
      <c r="N114" s="18"/>
      <c r="O114" s="18"/>
      <c r="P114" s="18"/>
      <c r="AP114" s="29"/>
    </row>
    <row r="115" spans="1:42" s="189" customFormat="1">
      <c r="A115" s="192"/>
      <c r="B115" s="192"/>
      <c r="C115" s="193"/>
      <c r="E115" s="247" t="s">
        <v>153</v>
      </c>
      <c r="F115" s="333">
        <v>0</v>
      </c>
      <c r="G115" s="247" t="s">
        <v>51</v>
      </c>
      <c r="N115" s="18"/>
      <c r="O115" s="18"/>
      <c r="P115" s="18"/>
      <c r="Q115" s="248"/>
      <c r="R115" s="25"/>
      <c r="S115" s="25"/>
      <c r="T115" s="25"/>
      <c r="V115" s="25"/>
      <c r="W115" s="25"/>
      <c r="X115" s="25"/>
      <c r="Z115" s="25"/>
      <c r="AA115" s="25"/>
      <c r="AB115" s="25"/>
      <c r="AD115" s="25"/>
      <c r="AE115" s="25"/>
      <c r="AF115" s="25"/>
      <c r="AH115" s="25"/>
      <c r="AI115" s="25"/>
      <c r="AJ115" s="25"/>
      <c r="AL115" s="25"/>
      <c r="AM115" s="25"/>
      <c r="AN115" s="25"/>
      <c r="AO115" s="248"/>
      <c r="AP115" s="224"/>
    </row>
    <row r="116" spans="1:42">
      <c r="F116" s="18"/>
      <c r="N116" s="18"/>
      <c r="O116" s="18"/>
      <c r="P116" s="18"/>
      <c r="AP116" s="29"/>
    </row>
    <row r="117" spans="1:42">
      <c r="B117" s="1" t="s">
        <v>416</v>
      </c>
      <c r="F117" s="18"/>
      <c r="N117" s="18"/>
      <c r="O117" s="18"/>
      <c r="P117" s="18"/>
      <c r="AP117" s="29"/>
    </row>
    <row r="118" spans="1:42" s="189" customFormat="1">
      <c r="A118" s="192"/>
      <c r="B118" s="192"/>
      <c r="C118" s="193"/>
      <c r="E118" s="247" t="s">
        <v>163</v>
      </c>
      <c r="F118" s="333">
        <v>0</v>
      </c>
      <c r="G118" s="247" t="s">
        <v>51</v>
      </c>
      <c r="N118" s="18"/>
      <c r="O118" s="18"/>
      <c r="P118" s="18"/>
      <c r="Q118" s="248"/>
      <c r="R118" s="25"/>
      <c r="S118" s="25"/>
      <c r="T118" s="25"/>
      <c r="V118" s="25"/>
      <c r="W118" s="25"/>
      <c r="X118" s="25"/>
      <c r="Z118" s="25"/>
      <c r="AA118" s="25"/>
      <c r="AB118" s="25"/>
      <c r="AD118" s="25"/>
      <c r="AE118" s="25"/>
      <c r="AF118" s="25"/>
      <c r="AH118" s="25"/>
      <c r="AI118" s="25"/>
      <c r="AJ118" s="25"/>
      <c r="AL118" s="25"/>
      <c r="AM118" s="25"/>
      <c r="AN118" s="25"/>
      <c r="AO118" s="248"/>
      <c r="AP118" s="224"/>
    </row>
    <row r="119" spans="1:42">
      <c r="F119" s="18"/>
      <c r="N119" s="18"/>
      <c r="O119" s="18"/>
      <c r="P119" s="18"/>
      <c r="AP119" s="29"/>
    </row>
    <row r="120" spans="1:42">
      <c r="F120" s="18"/>
      <c r="N120" s="18"/>
      <c r="O120" s="18"/>
      <c r="P120" s="18"/>
      <c r="AP120" s="29"/>
    </row>
    <row r="121" spans="1:42">
      <c r="A121" s="9" t="s">
        <v>147</v>
      </c>
      <c r="F121" s="18"/>
      <c r="N121" s="18"/>
      <c r="O121" s="18"/>
      <c r="P121" s="18"/>
      <c r="AP121" s="29"/>
    </row>
    <row r="122" spans="1:42">
      <c r="F122" s="18"/>
      <c r="N122" s="18"/>
      <c r="O122" s="18"/>
      <c r="P122" s="18"/>
      <c r="AP122" s="29"/>
    </row>
    <row r="123" spans="1:42">
      <c r="B123" s="1" t="s">
        <v>679</v>
      </c>
      <c r="F123" s="18"/>
      <c r="N123" s="18"/>
      <c r="O123" s="18"/>
      <c r="P123" s="18"/>
      <c r="AP123" s="29"/>
    </row>
    <row r="124" spans="1:42" s="189" customFormat="1">
      <c r="A124" s="192"/>
      <c r="B124" s="192"/>
      <c r="C124" s="193"/>
      <c r="E124" s="247" t="s">
        <v>680</v>
      </c>
      <c r="F124" s="210">
        <f xml:space="preserve"> INDEX($N124:$P124, $L124)</f>
        <v>0</v>
      </c>
      <c r="G124" s="247" t="s">
        <v>686</v>
      </c>
      <c r="J124" s="545">
        <f xml:space="preserve"> IF($L124 &lt;&gt; 2, 1, 0)</f>
        <v>0</v>
      </c>
      <c r="K124" s="188"/>
      <c r="L124" s="608">
        <v>2</v>
      </c>
      <c r="N124" s="210">
        <f t="shared" ref="N124:P125" si="15" xml:space="preserve"> INDEX($Q124:$AO124, N$9)</f>
        <v>0</v>
      </c>
      <c r="O124" s="210">
        <f t="shared" si="15"/>
        <v>0</v>
      </c>
      <c r="P124" s="210">
        <f t="shared" si="15"/>
        <v>0</v>
      </c>
      <c r="Q124" s="248"/>
      <c r="R124" s="333"/>
      <c r="S124" s="215">
        <v>0</v>
      </c>
      <c r="T124" s="215"/>
      <c r="V124" s="333"/>
      <c r="W124" s="215">
        <v>151088</v>
      </c>
      <c r="X124" s="215"/>
      <c r="Z124" s="333"/>
      <c r="AA124" s="215">
        <f xml:space="preserve"> 192644 + 38975 + 80000 + 98719 + 250674</f>
        <v>661012</v>
      </c>
      <c r="AB124" s="215"/>
      <c r="AD124" s="333"/>
      <c r="AE124" s="215">
        <f xml:space="preserve"> 251886 + 295293 + 227260 + 163149 + 38975 + 227260</f>
        <v>1203823</v>
      </c>
      <c r="AF124" s="215"/>
      <c r="AH124" s="333"/>
      <c r="AI124" s="333">
        <f xml:space="preserve"> 192644 + 38975 + 80000 + 98719 + 250674</f>
        <v>661012</v>
      </c>
      <c r="AJ124" s="215"/>
      <c r="AL124" s="333"/>
      <c r="AM124" s="333">
        <f xml:space="preserve"> 192644 + 38975 + 80000 + 98719 + 250674</f>
        <v>661012</v>
      </c>
      <c r="AN124" s="215"/>
      <c r="AO124" s="248"/>
      <c r="AP124" s="224"/>
    </row>
    <row r="125" spans="1:42" s="189" customFormat="1">
      <c r="A125" s="192"/>
      <c r="B125" s="192"/>
      <c r="C125" s="193"/>
      <c r="E125" s="247" t="s">
        <v>682</v>
      </c>
      <c r="F125" s="210">
        <f xml:space="preserve"> INDEX($N125:$P125, $L125)</f>
        <v>275</v>
      </c>
      <c r="G125" s="247" t="s">
        <v>681</v>
      </c>
      <c r="J125" s="545">
        <f xml:space="preserve"> IF($L125 &lt;&gt; 2, 1, 0)</f>
        <v>0</v>
      </c>
      <c r="K125" s="188"/>
      <c r="L125" s="608">
        <v>2</v>
      </c>
      <c r="N125" s="210">
        <f t="shared" si="15"/>
        <v>0</v>
      </c>
      <c r="O125" s="210">
        <f t="shared" si="15"/>
        <v>275</v>
      </c>
      <c r="P125" s="210">
        <f t="shared" si="15"/>
        <v>500</v>
      </c>
      <c r="Q125" s="248"/>
      <c r="R125" s="333">
        <v>0</v>
      </c>
      <c r="S125" s="215">
        <v>275</v>
      </c>
      <c r="T125" s="215">
        <v>500</v>
      </c>
      <c r="V125" s="333">
        <v>0</v>
      </c>
      <c r="W125" s="215">
        <v>275</v>
      </c>
      <c r="X125" s="215">
        <v>500</v>
      </c>
      <c r="Z125" s="333">
        <v>0</v>
      </c>
      <c r="AA125" s="215">
        <v>275</v>
      </c>
      <c r="AB125" s="215">
        <v>500</v>
      </c>
      <c r="AD125" s="333">
        <v>0</v>
      </c>
      <c r="AE125" s="215">
        <v>275</v>
      </c>
      <c r="AF125" s="215">
        <v>500</v>
      </c>
      <c r="AH125" s="333">
        <v>0</v>
      </c>
      <c r="AI125" s="215">
        <v>275</v>
      </c>
      <c r="AJ125" s="215">
        <v>500</v>
      </c>
      <c r="AL125" s="333">
        <v>0</v>
      </c>
      <c r="AM125" s="215">
        <v>275</v>
      </c>
      <c r="AN125" s="215">
        <v>500</v>
      </c>
      <c r="AO125" s="248"/>
      <c r="AP125" s="224"/>
    </row>
    <row r="126" spans="1:42" s="189" customFormat="1">
      <c r="A126" s="192"/>
      <c r="B126" s="192"/>
      <c r="C126" s="193"/>
      <c r="E126" s="247" t="s">
        <v>688</v>
      </c>
      <c r="F126" s="675">
        <f xml:space="preserve"> F124 * F125 / 10^7</f>
        <v>0</v>
      </c>
      <c r="G126" s="247" t="s">
        <v>559</v>
      </c>
      <c r="J126" s="18"/>
      <c r="K126" s="18"/>
      <c r="L126" s="18"/>
      <c r="M126" s="18"/>
      <c r="N126" s="18"/>
      <c r="O126" s="18"/>
      <c r="P126" s="18"/>
      <c r="Q126" s="67"/>
      <c r="R126" s="25"/>
      <c r="S126" s="25"/>
      <c r="T126" s="25"/>
      <c r="U126" s="18"/>
      <c r="V126" s="25"/>
      <c r="W126" s="25"/>
      <c r="X126" s="25"/>
      <c r="Y126" s="18"/>
      <c r="Z126" s="25"/>
      <c r="AA126" s="25"/>
      <c r="AB126" s="25"/>
      <c r="AC126" s="18"/>
      <c r="AD126" s="25"/>
      <c r="AE126" s="25"/>
      <c r="AF126" s="25"/>
      <c r="AG126" s="18"/>
      <c r="AH126" s="25"/>
      <c r="AI126" s="25"/>
      <c r="AJ126" s="25"/>
      <c r="AK126" s="18"/>
      <c r="AL126" s="25"/>
      <c r="AM126" s="25"/>
      <c r="AN126" s="25"/>
      <c r="AO126" s="67"/>
      <c r="AP126" s="224"/>
    </row>
    <row r="127" spans="1:42">
      <c r="F127" s="18"/>
      <c r="N127" s="18"/>
      <c r="O127" s="18"/>
      <c r="P127" s="18"/>
      <c r="AP127" s="29"/>
    </row>
    <row r="128" spans="1:42">
      <c r="B128" s="1" t="s">
        <v>475</v>
      </c>
      <c r="F128" s="18"/>
      <c r="N128" s="18"/>
      <c r="O128" s="18"/>
      <c r="P128" s="18"/>
      <c r="AP128" s="29"/>
    </row>
    <row r="129" spans="1:42" s="189" customFormat="1">
      <c r="A129" s="192"/>
      <c r="B129" s="192"/>
      <c r="C129" s="193"/>
      <c r="E129" s="247" t="s">
        <v>664</v>
      </c>
      <c r="F129" s="210">
        <f t="shared" ref="F129:F133" si="16" xml:space="preserve"> INDEX($N129:$P129, $L129)</f>
        <v>48.874999999999993</v>
      </c>
      <c r="G129" s="247" t="s">
        <v>559</v>
      </c>
      <c r="J129" s="545">
        <f t="shared" ref="J129:J134" si="17" xml:space="preserve"> IF($L129 &lt;&gt; 2, 1, 0)</f>
        <v>0</v>
      </c>
      <c r="K129" s="188"/>
      <c r="L129" s="608">
        <v>2</v>
      </c>
      <c r="N129" s="210">
        <f t="shared" ref="N129:P134" si="18" xml:space="preserve"> INDEX($Q129:$AO129, N$9)</f>
        <v>0</v>
      </c>
      <c r="O129" s="210">
        <f t="shared" si="18"/>
        <v>48.874999999999993</v>
      </c>
      <c r="P129" s="210">
        <f t="shared" si="18"/>
        <v>0</v>
      </c>
      <c r="Q129" s="248"/>
      <c r="R129" s="333"/>
      <c r="S129" s="215">
        <v>48.874999999999993</v>
      </c>
      <c r="T129" s="215"/>
      <c r="V129" s="333"/>
      <c r="W129" s="215">
        <v>100</v>
      </c>
      <c r="X129" s="215"/>
      <c r="Z129" s="333"/>
      <c r="AA129" s="215">
        <v>150</v>
      </c>
      <c r="AB129" s="215"/>
      <c r="AD129" s="333"/>
      <c r="AE129" s="215">
        <v>0</v>
      </c>
      <c r="AF129" s="215"/>
      <c r="AH129" s="333"/>
      <c r="AI129" s="215">
        <v>150</v>
      </c>
      <c r="AJ129" s="215"/>
      <c r="AL129" s="333"/>
      <c r="AM129" s="215">
        <v>0</v>
      </c>
      <c r="AN129" s="215"/>
      <c r="AO129" s="248"/>
      <c r="AP129" s="224"/>
    </row>
    <row r="130" spans="1:42" s="189" customFormat="1">
      <c r="A130" s="192"/>
      <c r="B130" s="192"/>
      <c r="C130" s="193"/>
      <c r="E130" s="247" t="s">
        <v>665</v>
      </c>
      <c r="F130" s="210">
        <f t="shared" si="16"/>
        <v>2.3958333333333335</v>
      </c>
      <c r="G130" s="247" t="s">
        <v>559</v>
      </c>
      <c r="J130" s="545">
        <f t="shared" si="17"/>
        <v>0</v>
      </c>
      <c r="K130" s="188"/>
      <c r="L130" s="608">
        <v>2</v>
      </c>
      <c r="N130" s="210">
        <f t="shared" si="18"/>
        <v>0</v>
      </c>
      <c r="O130" s="210">
        <f t="shared" si="18"/>
        <v>2.3958333333333335</v>
      </c>
      <c r="P130" s="210">
        <f t="shared" si="18"/>
        <v>0</v>
      </c>
      <c r="Q130" s="248"/>
      <c r="R130" s="333"/>
      <c r="S130" s="215">
        <v>2.3958333333333335</v>
      </c>
      <c r="T130" s="215"/>
      <c r="V130" s="333"/>
      <c r="W130" s="215">
        <v>7.1875</v>
      </c>
      <c r="X130" s="215"/>
      <c r="Z130" s="333"/>
      <c r="AA130" s="215">
        <v>73.3125</v>
      </c>
      <c r="AB130" s="215"/>
      <c r="AD130" s="333"/>
      <c r="AE130" s="215">
        <v>99.1875</v>
      </c>
      <c r="AF130" s="215"/>
      <c r="AH130" s="333"/>
      <c r="AI130" s="215">
        <v>73.3125</v>
      </c>
      <c r="AJ130" s="215"/>
      <c r="AL130" s="333"/>
      <c r="AM130" s="215">
        <f xml:space="preserve"> W130 * 3.5</f>
        <v>25.15625</v>
      </c>
      <c r="AN130" s="215"/>
      <c r="AO130" s="248"/>
      <c r="AP130" s="224"/>
    </row>
    <row r="131" spans="1:42" s="189" customFormat="1">
      <c r="A131" s="192"/>
      <c r="B131" s="192"/>
      <c r="C131" s="193"/>
      <c r="E131" s="247" t="s">
        <v>666</v>
      </c>
      <c r="F131" s="210">
        <f t="shared" si="16"/>
        <v>350</v>
      </c>
      <c r="G131" s="247" t="s">
        <v>559</v>
      </c>
      <c r="J131" s="545">
        <f t="shared" si="17"/>
        <v>0</v>
      </c>
      <c r="K131" s="188"/>
      <c r="L131" s="608">
        <v>2</v>
      </c>
      <c r="N131" s="210">
        <f t="shared" si="18"/>
        <v>244.99999999999997</v>
      </c>
      <c r="O131" s="210">
        <f t="shared" si="18"/>
        <v>350</v>
      </c>
      <c r="P131" s="210">
        <f t="shared" si="18"/>
        <v>525</v>
      </c>
      <c r="Q131" s="248"/>
      <c r="R131" s="333">
        <f xml:space="preserve"> 70% * S131</f>
        <v>244.99999999999997</v>
      </c>
      <c r="S131" s="215">
        <v>350</v>
      </c>
      <c r="T131" s="215">
        <f xml:space="preserve"> 150% * S131</f>
        <v>525</v>
      </c>
      <c r="V131" s="333"/>
      <c r="W131" s="215">
        <v>997.5</v>
      </c>
      <c r="X131" s="215"/>
      <c r="Z131" s="333"/>
      <c r="AA131" s="215">
        <v>2756.721057377692</v>
      </c>
      <c r="AB131" s="215"/>
      <c r="AD131" s="333"/>
      <c r="AE131" s="215">
        <v>35</v>
      </c>
      <c r="AF131" s="215"/>
      <c r="AH131" s="333"/>
      <c r="AI131" s="215">
        <v>2756.721057377692</v>
      </c>
      <c r="AJ131" s="215"/>
      <c r="AL131" s="333"/>
      <c r="AM131" s="215"/>
      <c r="AN131" s="215"/>
      <c r="AO131" s="248"/>
      <c r="AP131" s="224"/>
    </row>
    <row r="132" spans="1:42" s="189" customFormat="1">
      <c r="A132" s="192"/>
      <c r="B132" s="192"/>
      <c r="C132" s="193"/>
      <c r="E132" s="247" t="s">
        <v>667</v>
      </c>
      <c r="F132" s="210">
        <f t="shared" si="16"/>
        <v>0</v>
      </c>
      <c r="G132" s="247" t="s">
        <v>559</v>
      </c>
      <c r="J132" s="545">
        <f t="shared" si="17"/>
        <v>0</v>
      </c>
      <c r="K132" s="188"/>
      <c r="L132" s="608">
        <v>2</v>
      </c>
      <c r="N132" s="210">
        <f t="shared" si="18"/>
        <v>0</v>
      </c>
      <c r="O132" s="210">
        <f t="shared" si="18"/>
        <v>0</v>
      </c>
      <c r="P132" s="210">
        <f t="shared" si="18"/>
        <v>0</v>
      </c>
      <c r="Q132" s="248"/>
      <c r="R132" s="333"/>
      <c r="S132" s="215">
        <v>0</v>
      </c>
      <c r="T132" s="215"/>
      <c r="V132" s="333"/>
      <c r="W132" s="215">
        <v>0</v>
      </c>
      <c r="X132" s="215"/>
      <c r="Z132" s="333">
        <f xml:space="preserve"> 3533.565204 * ( 1 - 60% )</f>
        <v>1413.4260816000001</v>
      </c>
      <c r="AA132" s="333">
        <v>1282.6007999999999</v>
      </c>
      <c r="AB132" s="215">
        <f xml:space="preserve"> 3533.565204 * ( 1 - 20% )</f>
        <v>2826.8521632000002</v>
      </c>
      <c r="AD132" s="333">
        <f xml:space="preserve"> 3533.565204 * ( 1 - 60% )</f>
        <v>1413.4260816000001</v>
      </c>
      <c r="AE132" s="333">
        <v>2355.7101359999997</v>
      </c>
      <c r="AF132" s="215">
        <f xml:space="preserve"> 3533.565204 * ( 1 - 20% )</f>
        <v>2826.8521632000002</v>
      </c>
      <c r="AH132" s="333"/>
      <c r="AI132" s="333"/>
      <c r="AJ132" s="215"/>
      <c r="AL132" s="333">
        <f xml:space="preserve"> 3533.565204 * ( 1 - 60% )</f>
        <v>1413.4260816000001</v>
      </c>
      <c r="AM132" s="333">
        <f xml:space="preserve"> 2137.668 * 0.6</f>
        <v>1282.6007999999999</v>
      </c>
      <c r="AN132" s="215">
        <f xml:space="preserve"> 3533.565204 * ( 1 - 20% )</f>
        <v>2826.8521632000002</v>
      </c>
      <c r="AO132" s="248"/>
      <c r="AP132" s="224"/>
    </row>
    <row r="133" spans="1:42" s="189" customFormat="1">
      <c r="A133" s="192"/>
      <c r="B133" s="192"/>
      <c r="C133" s="193"/>
      <c r="E133" s="247" t="s">
        <v>668</v>
      </c>
      <c r="F133" s="210">
        <f t="shared" si="16"/>
        <v>5</v>
      </c>
      <c r="G133" s="247" t="s">
        <v>559</v>
      </c>
      <c r="J133" s="545">
        <f t="shared" si="17"/>
        <v>0</v>
      </c>
      <c r="K133" s="188"/>
      <c r="L133" s="608">
        <v>2</v>
      </c>
      <c r="N133" s="210">
        <f t="shared" si="18"/>
        <v>0</v>
      </c>
      <c r="O133" s="210">
        <f t="shared" si="18"/>
        <v>5</v>
      </c>
      <c r="P133" s="210">
        <f t="shared" si="18"/>
        <v>0</v>
      </c>
      <c r="Q133" s="248"/>
      <c r="R133" s="333"/>
      <c r="S133" s="215">
        <v>5</v>
      </c>
      <c r="T133" s="215"/>
      <c r="V133" s="333"/>
      <c r="W133" s="215">
        <v>10</v>
      </c>
      <c r="X133" s="215"/>
      <c r="Z133" s="333"/>
      <c r="AA133" s="215">
        <v>20</v>
      </c>
      <c r="AB133" s="215"/>
      <c r="AD133" s="333"/>
      <c r="AE133" s="215">
        <v>20</v>
      </c>
      <c r="AF133" s="215"/>
      <c r="AH133" s="333"/>
      <c r="AI133" s="215">
        <v>20</v>
      </c>
      <c r="AJ133" s="215"/>
      <c r="AL133" s="333"/>
      <c r="AM133" s="215">
        <v>20</v>
      </c>
      <c r="AN133" s="215"/>
      <c r="AO133" s="248"/>
      <c r="AP133" s="224"/>
    </row>
    <row r="134" spans="1:42" s="189" customFormat="1">
      <c r="A134" s="192"/>
      <c r="B134" s="192"/>
      <c r="C134" s="193"/>
      <c r="E134" s="247" t="s">
        <v>669</v>
      </c>
      <c r="F134" s="210">
        <f t="shared" ref="F134" si="19" xml:space="preserve"> INDEX($N134:$P134, $L134)</f>
        <v>115</v>
      </c>
      <c r="G134" s="247" t="s">
        <v>559</v>
      </c>
      <c r="J134" s="545">
        <f t="shared" si="17"/>
        <v>0</v>
      </c>
      <c r="K134" s="188"/>
      <c r="L134" s="608">
        <v>2</v>
      </c>
      <c r="N134" s="210">
        <f t="shared" si="18"/>
        <v>0</v>
      </c>
      <c r="O134" s="210">
        <f t="shared" si="18"/>
        <v>115</v>
      </c>
      <c r="P134" s="210">
        <f t="shared" si="18"/>
        <v>0</v>
      </c>
      <c r="Q134" s="248"/>
      <c r="R134" s="333"/>
      <c r="S134" s="215">
        <v>115</v>
      </c>
      <c r="T134" s="215"/>
      <c r="V134" s="333"/>
      <c r="W134" s="215">
        <v>175</v>
      </c>
      <c r="X134" s="215"/>
      <c r="Z134" s="333"/>
      <c r="AA134" s="215">
        <v>552</v>
      </c>
      <c r="AB134" s="215"/>
      <c r="AD134" s="333"/>
      <c r="AE134" s="215">
        <v>0</v>
      </c>
      <c r="AF134" s="215"/>
      <c r="AH134" s="333"/>
      <c r="AI134" s="215">
        <v>552</v>
      </c>
      <c r="AJ134" s="215"/>
      <c r="AL134" s="333"/>
      <c r="AM134" s="215">
        <v>0</v>
      </c>
      <c r="AN134" s="215"/>
      <c r="AO134" s="248"/>
      <c r="AP134" s="224"/>
    </row>
    <row r="135" spans="1:42" s="189" customFormat="1">
      <c r="A135" s="192"/>
      <c r="B135" s="192"/>
      <c r="C135" s="193"/>
      <c r="E135" s="247" t="s">
        <v>661</v>
      </c>
      <c r="F135" s="513">
        <f>SUM(F129:F134)</f>
        <v>521.27083333333326</v>
      </c>
      <c r="G135" s="247" t="s">
        <v>559</v>
      </c>
      <c r="J135" s="18"/>
      <c r="K135" s="18"/>
      <c r="L135" s="18"/>
      <c r="M135" s="18"/>
      <c r="N135" s="18"/>
      <c r="O135" s="18"/>
      <c r="P135" s="18"/>
      <c r="Q135" s="67"/>
      <c r="R135" s="25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25"/>
      <c r="AG135" s="18"/>
      <c r="AH135" s="18"/>
      <c r="AI135" s="18"/>
      <c r="AJ135" s="18"/>
      <c r="AK135" s="18"/>
      <c r="AL135" s="18"/>
      <c r="AM135" s="18"/>
      <c r="AN135" s="18"/>
      <c r="AO135" s="67"/>
      <c r="AP135" s="224"/>
    </row>
    <row r="136" spans="1:42">
      <c r="N136" s="18"/>
      <c r="O136" s="18"/>
      <c r="P136" s="18"/>
      <c r="S136" s="18"/>
      <c r="T136" s="18"/>
      <c r="V136" s="18"/>
      <c r="W136" s="18"/>
      <c r="X136" s="18"/>
      <c r="Z136" s="18"/>
      <c r="AA136" s="18"/>
      <c r="AB136" s="18"/>
      <c r="AD136" s="18"/>
      <c r="AE136" s="18"/>
      <c r="AH136" s="18"/>
      <c r="AI136" s="18"/>
      <c r="AJ136" s="18"/>
      <c r="AL136" s="18"/>
      <c r="AM136" s="18"/>
      <c r="AN136" s="18"/>
      <c r="AP136" s="29"/>
    </row>
    <row r="137" spans="1:42">
      <c r="B137" s="1" t="s">
        <v>517</v>
      </c>
      <c r="F137" s="18"/>
      <c r="N137" s="18"/>
      <c r="O137" s="18"/>
      <c r="P137" s="18"/>
      <c r="AP137" s="29"/>
    </row>
    <row r="138" spans="1:42" s="189" customFormat="1">
      <c r="A138" s="192"/>
      <c r="B138" s="192"/>
      <c r="C138" s="193"/>
      <c r="E138" s="247" t="s">
        <v>492</v>
      </c>
      <c r="F138" s="581">
        <f t="shared" ref="F138:F139" si="20" xml:space="preserve"> INDEX($N138:$P138, $L138)</f>
        <v>2.2000000000000002</v>
      </c>
      <c r="G138" s="340" t="s">
        <v>44</v>
      </c>
      <c r="I138" s="189" t="s">
        <v>487</v>
      </c>
      <c r="J138" s="545">
        <f t="shared" ref="J138:J139" si="21" xml:space="preserve"> IF($L138 &lt;&gt; 2, 1, 0)</f>
        <v>0</v>
      </c>
      <c r="K138" s="188"/>
      <c r="L138" s="215">
        <v>2</v>
      </c>
      <c r="N138" s="210">
        <f t="shared" ref="N138:P139" si="22" xml:space="preserve"> INDEX($Q138:$AO138, N$9)</f>
        <v>2</v>
      </c>
      <c r="O138" s="210">
        <f t="shared" si="22"/>
        <v>2.2000000000000002</v>
      </c>
      <c r="P138" s="210">
        <f t="shared" si="22"/>
        <v>6</v>
      </c>
      <c r="Q138" s="248"/>
      <c r="R138" s="580">
        <v>2</v>
      </c>
      <c r="S138" s="580">
        <v>2.2000000000000002</v>
      </c>
      <c r="T138" s="580">
        <v>6</v>
      </c>
      <c r="U138" s="176"/>
      <c r="V138" s="580">
        <v>2</v>
      </c>
      <c r="W138" s="580">
        <v>2.2000000000000002</v>
      </c>
      <c r="X138" s="580">
        <v>6</v>
      </c>
      <c r="Y138" s="176"/>
      <c r="Z138" s="580">
        <v>2</v>
      </c>
      <c r="AA138" s="580">
        <v>2.2000000000000002</v>
      </c>
      <c r="AB138" s="580">
        <v>6</v>
      </c>
      <c r="AC138" s="176"/>
      <c r="AD138" s="580">
        <v>2</v>
      </c>
      <c r="AE138" s="580">
        <v>2.2000000000000002</v>
      </c>
      <c r="AF138" s="580">
        <v>6</v>
      </c>
      <c r="AG138" s="176"/>
      <c r="AH138" s="580">
        <v>2</v>
      </c>
      <c r="AI138" s="580">
        <v>2.2000000000000002</v>
      </c>
      <c r="AJ138" s="580">
        <v>6</v>
      </c>
      <c r="AK138" s="176"/>
      <c r="AL138" s="580">
        <v>2</v>
      </c>
      <c r="AM138" s="580">
        <v>2.2000000000000002</v>
      </c>
      <c r="AN138" s="580">
        <v>6</v>
      </c>
      <c r="AO138" s="248"/>
      <c r="AP138" s="224"/>
    </row>
    <row r="139" spans="1:42" s="189" customFormat="1">
      <c r="A139" s="192"/>
      <c r="B139" s="192"/>
      <c r="C139" s="193"/>
      <c r="E139" s="247" t="s">
        <v>493</v>
      </c>
      <c r="F139" s="581">
        <f t="shared" si="20"/>
        <v>0</v>
      </c>
      <c r="G139" s="340" t="s">
        <v>44</v>
      </c>
      <c r="I139" s="189" t="s">
        <v>488</v>
      </c>
      <c r="J139" s="545">
        <f t="shared" si="21"/>
        <v>0</v>
      </c>
      <c r="K139" s="188"/>
      <c r="L139" s="215">
        <v>2</v>
      </c>
      <c r="N139" s="210">
        <f t="shared" si="22"/>
        <v>0</v>
      </c>
      <c r="O139" s="210">
        <f t="shared" si="22"/>
        <v>0</v>
      </c>
      <c r="P139" s="210">
        <f t="shared" si="22"/>
        <v>1</v>
      </c>
      <c r="Q139" s="248"/>
      <c r="R139" s="580">
        <v>0</v>
      </c>
      <c r="S139" s="580">
        <v>0</v>
      </c>
      <c r="T139" s="580">
        <v>1</v>
      </c>
      <c r="U139" s="176"/>
      <c r="V139" s="580">
        <v>0</v>
      </c>
      <c r="W139" s="580">
        <v>0</v>
      </c>
      <c r="X139" s="580">
        <v>1</v>
      </c>
      <c r="Y139" s="176"/>
      <c r="Z139" s="580">
        <v>0</v>
      </c>
      <c r="AA139" s="580">
        <v>0</v>
      </c>
      <c r="AB139" s="580">
        <v>1</v>
      </c>
      <c r="AC139" s="176"/>
      <c r="AD139" s="580">
        <v>0</v>
      </c>
      <c r="AE139" s="580">
        <v>0</v>
      </c>
      <c r="AF139" s="580">
        <v>1</v>
      </c>
      <c r="AG139" s="176"/>
      <c r="AH139" s="580">
        <v>0</v>
      </c>
      <c r="AI139" s="580">
        <v>0</v>
      </c>
      <c r="AJ139" s="580">
        <v>1</v>
      </c>
      <c r="AK139" s="176"/>
      <c r="AL139" s="580">
        <v>0</v>
      </c>
      <c r="AM139" s="580">
        <v>0</v>
      </c>
      <c r="AN139" s="580">
        <v>1</v>
      </c>
      <c r="AO139" s="248"/>
      <c r="AP139" s="224"/>
    </row>
    <row r="140" spans="1:42" s="189" customFormat="1">
      <c r="A140" s="192"/>
      <c r="B140" s="192"/>
      <c r="C140" s="193"/>
      <c r="E140" s="247" t="s">
        <v>494</v>
      </c>
      <c r="F140" s="215">
        <v>1</v>
      </c>
      <c r="G140" s="340" t="s">
        <v>485</v>
      </c>
      <c r="K140" s="18"/>
      <c r="L140" s="18"/>
      <c r="M140" s="18"/>
      <c r="N140" s="18"/>
      <c r="O140" s="18"/>
      <c r="P140" s="18"/>
      <c r="Q140" s="67"/>
      <c r="R140" s="25"/>
      <c r="S140" s="25"/>
      <c r="T140" s="25"/>
      <c r="U140" s="18"/>
      <c r="V140" s="25"/>
      <c r="W140" s="25"/>
      <c r="X140" s="25"/>
      <c r="Y140" s="18"/>
      <c r="Z140" s="25"/>
      <c r="AA140" s="25"/>
      <c r="AB140" s="25"/>
      <c r="AC140" s="18"/>
      <c r="AD140" s="25"/>
      <c r="AE140" s="25"/>
      <c r="AF140" s="25"/>
      <c r="AG140" s="18"/>
      <c r="AH140" s="25"/>
      <c r="AI140" s="25"/>
      <c r="AJ140" s="25"/>
      <c r="AK140" s="18"/>
      <c r="AL140" s="25"/>
      <c r="AM140" s="25"/>
      <c r="AN140" s="25"/>
      <c r="AO140" s="67"/>
      <c r="AP140" s="224"/>
    </row>
    <row r="141" spans="1:42">
      <c r="E141" s="159" t="s">
        <v>476</v>
      </c>
      <c r="F141" s="576">
        <v>2</v>
      </c>
      <c r="G141" s="159" t="s">
        <v>44</v>
      </c>
      <c r="I141" s="25" t="s">
        <v>489</v>
      </c>
      <c r="N141" s="18"/>
      <c r="O141" s="18"/>
      <c r="P141" s="18"/>
      <c r="AP141" s="29"/>
    </row>
    <row r="142" spans="1:42">
      <c r="F142" s="18"/>
      <c r="N142" s="18"/>
      <c r="O142" s="18"/>
      <c r="P142" s="18"/>
      <c r="AP142" s="29"/>
    </row>
    <row r="143" spans="1:42">
      <c r="B143" s="1" t="s">
        <v>659</v>
      </c>
      <c r="F143" s="18"/>
      <c r="N143" s="18"/>
      <c r="O143" s="18"/>
      <c r="P143" s="18"/>
      <c r="AP143" s="29"/>
    </row>
    <row r="144" spans="1:42" s="189" customFormat="1">
      <c r="A144" s="192"/>
      <c r="B144" s="192"/>
      <c r="C144" s="193"/>
      <c r="E144" s="247" t="s">
        <v>677</v>
      </c>
      <c r="F144" s="540">
        <f xml:space="preserve"> INDEX($N144:$P144, $L144)</f>
        <v>0</v>
      </c>
      <c r="G144" s="247" t="s">
        <v>670</v>
      </c>
      <c r="J144" s="545">
        <f xml:space="preserve"> IF($L144 &lt;&gt; 2, 1, 0)</f>
        <v>0</v>
      </c>
      <c r="K144" s="188"/>
      <c r="L144" s="608">
        <v>2</v>
      </c>
      <c r="N144" s="540">
        <f t="shared" ref="N144:P145" si="23" xml:space="preserve"> INDEX($Q144:$AO144, N$9)</f>
        <v>0</v>
      </c>
      <c r="O144" s="540">
        <f t="shared" si="23"/>
        <v>0</v>
      </c>
      <c r="P144" s="540">
        <f t="shared" si="23"/>
        <v>0</v>
      </c>
      <c r="Q144" s="248"/>
      <c r="R144" s="640"/>
      <c r="S144" s="213">
        <v>0</v>
      </c>
      <c r="T144" s="213"/>
      <c r="U144" s="166"/>
      <c r="V144" s="640"/>
      <c r="W144" s="213">
        <v>0</v>
      </c>
      <c r="X144" s="213"/>
      <c r="Y144" s="166"/>
      <c r="Z144" s="640"/>
      <c r="AA144" s="213">
        <v>0.25</v>
      </c>
      <c r="AB144" s="213"/>
      <c r="AC144" s="166"/>
      <c r="AD144" s="640"/>
      <c r="AE144" s="213">
        <v>0.25</v>
      </c>
      <c r="AF144" s="213"/>
      <c r="AG144" s="166"/>
      <c r="AH144" s="640"/>
      <c r="AI144" s="213">
        <v>0.25</v>
      </c>
      <c r="AJ144" s="213"/>
      <c r="AK144" s="166"/>
      <c r="AL144" s="640"/>
      <c r="AM144" s="213">
        <v>0.25</v>
      </c>
      <c r="AN144" s="213"/>
      <c r="AO144" s="248"/>
      <c r="AP144" s="224"/>
    </row>
    <row r="145" spans="1:44" s="189" customFormat="1">
      <c r="A145" s="192"/>
      <c r="B145" s="192"/>
      <c r="C145" s="193"/>
      <c r="E145" s="247" t="s">
        <v>678</v>
      </c>
      <c r="F145" s="540">
        <f xml:space="preserve"> INDEX($N145:$P145, $L145)</f>
        <v>0</v>
      </c>
      <c r="G145" s="247" t="s">
        <v>670</v>
      </c>
      <c r="J145" s="545">
        <f xml:space="preserve"> IF($L145 &lt;&gt; 2, 1, 0)</f>
        <v>0</v>
      </c>
      <c r="K145" s="188"/>
      <c r="L145" s="608">
        <v>2</v>
      </c>
      <c r="N145" s="540">
        <f t="shared" si="23"/>
        <v>0</v>
      </c>
      <c r="O145" s="540">
        <f t="shared" si="23"/>
        <v>0</v>
      </c>
      <c r="P145" s="540">
        <f t="shared" si="23"/>
        <v>0</v>
      </c>
      <c r="Q145" s="248"/>
      <c r="R145" s="640"/>
      <c r="S145" s="213">
        <v>0</v>
      </c>
      <c r="T145" s="213"/>
      <c r="U145" s="166"/>
      <c r="V145" s="640"/>
      <c r="W145" s="213">
        <v>0</v>
      </c>
      <c r="X145" s="213"/>
      <c r="Y145" s="166"/>
      <c r="Z145" s="640"/>
      <c r="AA145" s="213">
        <v>0.3</v>
      </c>
      <c r="AB145" s="213"/>
      <c r="AC145" s="166"/>
      <c r="AD145" s="640"/>
      <c r="AE145" s="213">
        <v>0.3</v>
      </c>
      <c r="AF145" s="213"/>
      <c r="AG145" s="166"/>
      <c r="AH145" s="640"/>
      <c r="AI145" s="213">
        <v>0.3</v>
      </c>
      <c r="AJ145" s="213"/>
      <c r="AK145" s="166"/>
      <c r="AL145" s="640"/>
      <c r="AM145" s="213">
        <v>0.3</v>
      </c>
      <c r="AN145" s="213"/>
      <c r="AO145" s="248"/>
      <c r="AP145" s="224"/>
    </row>
    <row r="146" spans="1:44">
      <c r="F146" s="18"/>
      <c r="H146" s="588"/>
      <c r="N146" s="18"/>
      <c r="O146" s="18"/>
      <c r="P146" s="18"/>
      <c r="S146" s="116"/>
      <c r="AP146" s="29"/>
    </row>
    <row r="147" spans="1:44">
      <c r="F147" s="18"/>
      <c r="N147" s="18"/>
      <c r="O147" s="18"/>
      <c r="P147" s="18"/>
      <c r="AP147" s="29"/>
    </row>
    <row r="148" spans="1:44">
      <c r="A148" s="9" t="s">
        <v>47</v>
      </c>
      <c r="F148" s="18"/>
      <c r="N148" s="18"/>
      <c r="O148" s="18"/>
      <c r="P148" s="18"/>
      <c r="AP148" s="29"/>
    </row>
    <row r="149" spans="1:44">
      <c r="F149" s="18"/>
      <c r="N149" s="18"/>
      <c r="O149" s="18"/>
      <c r="P149" s="18"/>
      <c r="AP149" s="29"/>
    </row>
    <row r="150" spans="1:44">
      <c r="B150" s="1" t="s">
        <v>212</v>
      </c>
      <c r="F150" s="18"/>
      <c r="N150" s="18"/>
      <c r="O150" s="18"/>
      <c r="P150" s="18"/>
      <c r="AP150" s="29"/>
    </row>
    <row r="151" spans="1:44" s="116" customFormat="1">
      <c r="A151" s="113"/>
      <c r="B151" s="114"/>
      <c r="C151" s="142"/>
      <c r="E151" s="149" t="s">
        <v>213</v>
      </c>
      <c r="F151" s="540">
        <f t="shared" ref="F151" si="24" xml:space="preserve"> INDEX($N151:$P151, $L151)</f>
        <v>0.45</v>
      </c>
      <c r="G151" s="149" t="s">
        <v>188</v>
      </c>
      <c r="J151" s="542">
        <f xml:space="preserve"> IF($L151 &lt;&gt; 2, 1, 0)</f>
        <v>0</v>
      </c>
      <c r="K151" s="31"/>
      <c r="L151" s="574">
        <v>2</v>
      </c>
      <c r="M151" s="189"/>
      <c r="N151" s="540">
        <f xml:space="preserve"> INDEX($Q151:$AO151, N$9)</f>
        <v>0.5</v>
      </c>
      <c r="O151" s="540">
        <f xml:space="preserve"> INDEX($Q151:$AO151, O$9)</f>
        <v>0.45</v>
      </c>
      <c r="P151" s="540">
        <f xml:space="preserve"> INDEX($Q151:$AO151, P$9)</f>
        <v>0.4</v>
      </c>
      <c r="Q151" s="251"/>
      <c r="R151" s="213">
        <v>0.5</v>
      </c>
      <c r="S151" s="213">
        <v>0.45</v>
      </c>
      <c r="T151" s="213">
        <v>0.4</v>
      </c>
      <c r="U151" s="166"/>
      <c r="V151" s="213">
        <v>0.5</v>
      </c>
      <c r="W151" s="213">
        <v>0.45</v>
      </c>
      <c r="X151" s="213">
        <v>0.4</v>
      </c>
      <c r="Y151" s="166"/>
      <c r="Z151" s="213">
        <v>0.5</v>
      </c>
      <c r="AA151" s="213">
        <v>0.45</v>
      </c>
      <c r="AB151" s="213">
        <v>0.4</v>
      </c>
      <c r="AC151" s="166"/>
      <c r="AD151" s="213">
        <v>0.5</v>
      </c>
      <c r="AE151" s="213">
        <v>0.45</v>
      </c>
      <c r="AF151" s="213">
        <v>0.4</v>
      </c>
      <c r="AG151" s="166"/>
      <c r="AH151" s="213">
        <v>0.5</v>
      </c>
      <c r="AI151" s="213">
        <v>0.45</v>
      </c>
      <c r="AJ151" s="213">
        <v>0.4</v>
      </c>
      <c r="AK151" s="166"/>
      <c r="AL151" s="213">
        <v>0.5</v>
      </c>
      <c r="AM151" s="213">
        <v>0.45</v>
      </c>
      <c r="AN151" s="213">
        <v>0.4</v>
      </c>
      <c r="AO151" s="389"/>
      <c r="AP151" s="160"/>
    </row>
    <row r="152" spans="1:44" s="116" customFormat="1">
      <c r="A152" s="113"/>
      <c r="B152" s="114"/>
      <c r="C152" s="142"/>
      <c r="E152" s="149" t="s">
        <v>218</v>
      </c>
      <c r="F152" s="227">
        <f xml:space="preserve"> MAX( 0, 1 - F151 )</f>
        <v>0.55000000000000004</v>
      </c>
      <c r="G152" s="149" t="s">
        <v>217</v>
      </c>
      <c r="J152" s="18"/>
      <c r="K152" s="18"/>
      <c r="L152" s="18"/>
      <c r="M152" s="18"/>
      <c r="N152" s="18"/>
      <c r="O152" s="18"/>
      <c r="P152" s="18"/>
      <c r="Q152" s="67"/>
      <c r="R152" s="25"/>
      <c r="S152" s="25"/>
      <c r="T152" s="25"/>
      <c r="U152" s="18"/>
      <c r="V152" s="25"/>
      <c r="W152" s="25"/>
      <c r="X152" s="25"/>
      <c r="Y152" s="18"/>
      <c r="Z152" s="25"/>
      <c r="AA152" s="25"/>
      <c r="AB152" s="25"/>
      <c r="AC152" s="18"/>
      <c r="AD152" s="25"/>
      <c r="AE152" s="25"/>
      <c r="AF152" s="25"/>
      <c r="AG152" s="18"/>
      <c r="AH152" s="25"/>
      <c r="AI152" s="25"/>
      <c r="AJ152" s="25"/>
      <c r="AK152" s="18"/>
      <c r="AL152" s="25"/>
      <c r="AM152" s="25"/>
      <c r="AN152" s="25"/>
      <c r="AO152" s="67"/>
      <c r="AP152" s="29"/>
      <c r="AQ152" s="25"/>
      <c r="AR152" s="25"/>
    </row>
    <row r="153" spans="1:44">
      <c r="F153" s="18"/>
      <c r="N153" s="18"/>
      <c r="O153" s="18"/>
      <c r="P153" s="18"/>
      <c r="AP153" s="29"/>
    </row>
    <row r="154" spans="1:44">
      <c r="B154" s="1" t="s">
        <v>174</v>
      </c>
      <c r="F154" s="18"/>
      <c r="N154" s="18"/>
      <c r="O154" s="18"/>
      <c r="P154" s="18"/>
      <c r="AP154" s="29"/>
    </row>
    <row r="155" spans="1:44" s="143" customFormat="1">
      <c r="A155" s="113"/>
      <c r="B155" s="114"/>
      <c r="C155" s="142"/>
      <c r="E155" s="143" t="s">
        <v>174</v>
      </c>
      <c r="F155" s="540">
        <f t="shared" ref="F155" si="25" xml:space="preserve"> INDEX($N155:$P155, $L155)</f>
        <v>5.0999999999999997E-2</v>
      </c>
      <c r="G155" s="143" t="s">
        <v>48</v>
      </c>
      <c r="J155" s="542">
        <f xml:space="preserve"> IF($L155 &lt;&gt; 2, 1, 0)</f>
        <v>0</v>
      </c>
      <c r="K155" s="31"/>
      <c r="L155" s="574">
        <v>2</v>
      </c>
      <c r="M155" s="189"/>
      <c r="N155" s="540">
        <f xml:space="preserve"> INDEX($Q155:$AO155, N$9)</f>
        <v>5.4800000000000001E-2</v>
      </c>
      <c r="O155" s="540">
        <f xml:space="preserve"> INDEX($Q155:$AO155, O$9)</f>
        <v>5.0999999999999997E-2</v>
      </c>
      <c r="P155" s="540">
        <f xml:space="preserve"> INDEX($Q155:$AO155, P$9)</f>
        <v>4.7300000000000002E-2</v>
      </c>
      <c r="Q155" s="251"/>
      <c r="R155" s="609">
        <v>5.4800000000000001E-2</v>
      </c>
      <c r="S155" s="609">
        <v>5.0999999999999997E-2</v>
      </c>
      <c r="T155" s="609">
        <v>4.7300000000000002E-2</v>
      </c>
      <c r="U155" s="166"/>
      <c r="V155" s="213">
        <v>5.4800000000000001E-2</v>
      </c>
      <c r="W155" s="213">
        <v>5.0999999999999997E-2</v>
      </c>
      <c r="X155" s="213">
        <v>4.7300000000000002E-2</v>
      </c>
      <c r="Y155" s="166"/>
      <c r="Z155" s="213">
        <v>5.4800000000000001E-2</v>
      </c>
      <c r="AA155" s="213">
        <v>5.0999999999999997E-2</v>
      </c>
      <c r="AB155" s="213">
        <v>4.7300000000000002E-2</v>
      </c>
      <c r="AC155" s="166"/>
      <c r="AD155" s="213">
        <v>5.4800000000000001E-2</v>
      </c>
      <c r="AE155" s="213">
        <v>5.0999999999999997E-2</v>
      </c>
      <c r="AF155" s="213">
        <v>4.7300000000000002E-2</v>
      </c>
      <c r="AG155" s="166"/>
      <c r="AH155" s="213">
        <v>5.4800000000000001E-2</v>
      </c>
      <c r="AI155" s="213">
        <v>5.0999999999999997E-2</v>
      </c>
      <c r="AJ155" s="213">
        <v>4.7300000000000002E-2</v>
      </c>
      <c r="AK155" s="166"/>
      <c r="AL155" s="213">
        <v>5.4800000000000001E-2</v>
      </c>
      <c r="AM155" s="213">
        <v>5.0999999999999997E-2</v>
      </c>
      <c r="AN155" s="213">
        <v>4.7300000000000002E-2</v>
      </c>
      <c r="AO155" s="67"/>
      <c r="AP155" s="29"/>
    </row>
    <row r="156" spans="1:44">
      <c r="F156" s="18"/>
      <c r="N156" s="18"/>
      <c r="O156" s="18"/>
      <c r="P156" s="18"/>
      <c r="AP156" s="29"/>
    </row>
    <row r="157" spans="1:44">
      <c r="B157" s="1" t="s">
        <v>215</v>
      </c>
      <c r="F157" s="18"/>
      <c r="N157" s="18"/>
      <c r="O157" s="18"/>
      <c r="P157" s="18"/>
      <c r="AP157" s="29"/>
    </row>
    <row r="158" spans="1:44" s="247" customFormat="1">
      <c r="A158" s="190"/>
      <c r="B158" s="175"/>
      <c r="C158" s="191"/>
      <c r="E158" s="247" t="s">
        <v>215</v>
      </c>
      <c r="F158" s="210">
        <f t="shared" ref="F158" si="26" xml:space="preserve"> INDEX($N158:$P158, $L158)</f>
        <v>7</v>
      </c>
      <c r="G158" s="247" t="s">
        <v>2</v>
      </c>
      <c r="J158" s="545">
        <f xml:space="preserve"> IF($L158 &lt;&gt; 2, 1, 0)</f>
        <v>0</v>
      </c>
      <c r="K158" s="188"/>
      <c r="L158" s="574">
        <v>2</v>
      </c>
      <c r="M158" s="189"/>
      <c r="N158" s="210">
        <f xml:space="preserve"> INDEX($Q158:$AO158, N$9)</f>
        <v>5</v>
      </c>
      <c r="O158" s="210">
        <f xml:space="preserve"> INDEX($Q158:$AO158, O$9)</f>
        <v>7</v>
      </c>
      <c r="P158" s="210">
        <f xml:space="preserve"> INDEX($Q158:$AO158, P$9)</f>
        <v>12</v>
      </c>
      <c r="Q158" s="248"/>
      <c r="R158" s="217">
        <v>5</v>
      </c>
      <c r="S158" s="217">
        <v>7</v>
      </c>
      <c r="T158" s="217">
        <v>12</v>
      </c>
      <c r="U158" s="189"/>
      <c r="V158" s="217">
        <v>5</v>
      </c>
      <c r="W158" s="217">
        <v>7</v>
      </c>
      <c r="X158" s="217">
        <v>12</v>
      </c>
      <c r="Y158" s="189"/>
      <c r="Z158" s="217">
        <v>5</v>
      </c>
      <c r="AA158" s="217">
        <v>7</v>
      </c>
      <c r="AB158" s="217">
        <v>12</v>
      </c>
      <c r="AC158" s="189"/>
      <c r="AD158" s="217">
        <v>5</v>
      </c>
      <c r="AE158" s="217">
        <v>7</v>
      </c>
      <c r="AF158" s="217">
        <v>12</v>
      </c>
      <c r="AG158" s="189"/>
      <c r="AH158" s="217">
        <v>5</v>
      </c>
      <c r="AI158" s="217">
        <v>7</v>
      </c>
      <c r="AJ158" s="217">
        <v>12</v>
      </c>
      <c r="AK158" s="189"/>
      <c r="AL158" s="217">
        <v>5</v>
      </c>
      <c r="AM158" s="217">
        <v>7</v>
      </c>
      <c r="AN158" s="217">
        <v>12</v>
      </c>
      <c r="AO158" s="125"/>
    </row>
    <row r="159" spans="1:44">
      <c r="E159" s="48" t="s">
        <v>187</v>
      </c>
      <c r="F159" s="217">
        <v>365</v>
      </c>
      <c r="G159" s="48" t="s">
        <v>83</v>
      </c>
      <c r="N159" s="18"/>
      <c r="O159" s="18"/>
      <c r="P159" s="18"/>
      <c r="AP159" s="29"/>
    </row>
    <row r="160" spans="1:44">
      <c r="F160" s="18"/>
      <c r="N160" s="18"/>
      <c r="O160" s="18"/>
      <c r="P160" s="18"/>
      <c r="AP160" s="29"/>
    </row>
    <row r="161" spans="1:44">
      <c r="F161" s="18"/>
      <c r="N161" s="18"/>
      <c r="O161" s="18"/>
      <c r="P161" s="18"/>
      <c r="AP161" s="29"/>
    </row>
    <row r="162" spans="1:44">
      <c r="A162" s="9" t="s">
        <v>69</v>
      </c>
      <c r="F162" s="18"/>
      <c r="N162" s="18"/>
      <c r="O162" s="18"/>
      <c r="P162" s="18"/>
      <c r="AP162" s="29"/>
    </row>
    <row r="163" spans="1:44">
      <c r="F163" s="18"/>
      <c r="N163" s="18"/>
      <c r="O163" s="18"/>
      <c r="P163" s="18"/>
      <c r="AP163" s="29"/>
    </row>
    <row r="164" spans="1:44">
      <c r="B164" s="1" t="s">
        <v>287</v>
      </c>
      <c r="F164" s="18"/>
      <c r="N164" s="18"/>
      <c r="O164" s="18"/>
      <c r="P164" s="18"/>
      <c r="Q164" s="561"/>
      <c r="AP164" s="29"/>
    </row>
    <row r="165" spans="1:44" s="143" customFormat="1">
      <c r="A165" s="113"/>
      <c r="B165" s="114"/>
      <c r="C165" s="142"/>
      <c r="E165" s="143" t="s">
        <v>284</v>
      </c>
      <c r="F165" s="388">
        <v>0</v>
      </c>
      <c r="G165" s="143" t="s">
        <v>11</v>
      </c>
      <c r="J165" s="149"/>
      <c r="K165" s="149"/>
      <c r="L165" s="149"/>
      <c r="M165" s="149"/>
      <c r="N165" s="329"/>
      <c r="O165" s="329"/>
      <c r="P165" s="329"/>
      <c r="Q165" s="564"/>
      <c r="R165" s="116"/>
      <c r="S165" s="116"/>
      <c r="T165" s="116"/>
      <c r="U165" s="149"/>
      <c r="V165" s="116"/>
      <c r="W165" s="116"/>
      <c r="X165" s="116"/>
      <c r="Y165" s="149"/>
      <c r="Z165" s="116"/>
      <c r="AA165" s="116"/>
      <c r="AB165" s="116"/>
      <c r="AC165" s="149"/>
      <c r="AD165" s="116"/>
      <c r="AE165" s="116"/>
      <c r="AF165" s="116"/>
      <c r="AG165" s="149"/>
      <c r="AH165" s="116"/>
      <c r="AI165" s="116"/>
      <c r="AJ165" s="116"/>
      <c r="AK165" s="149"/>
      <c r="AL165" s="116"/>
      <c r="AM165" s="116"/>
      <c r="AN165" s="116"/>
      <c r="AO165" s="184"/>
      <c r="AP165" s="160"/>
    </row>
    <row r="166" spans="1:44">
      <c r="F166" s="18"/>
      <c r="N166" s="18"/>
      <c r="O166" s="18"/>
      <c r="P166" s="18"/>
      <c r="Q166" s="561"/>
      <c r="AP166" s="29"/>
    </row>
    <row r="167" spans="1:44">
      <c r="B167" s="1" t="s">
        <v>502</v>
      </c>
      <c r="F167" s="18"/>
      <c r="N167" s="18"/>
      <c r="O167" s="18"/>
      <c r="P167" s="18"/>
      <c r="AP167" s="29"/>
    </row>
    <row r="168" spans="1:44" s="166" customFormat="1">
      <c r="A168" s="206"/>
      <c r="B168" s="206"/>
      <c r="C168" s="207"/>
      <c r="E168" s="247" t="s">
        <v>502</v>
      </c>
      <c r="F168" s="554">
        <v>0.1</v>
      </c>
      <c r="G168" s="116" t="s">
        <v>11</v>
      </c>
      <c r="K168" s="18"/>
      <c r="L168" s="18"/>
      <c r="M168" s="18"/>
      <c r="N168" s="18"/>
      <c r="O168" s="18"/>
      <c r="P168" s="18"/>
      <c r="Q168" s="67"/>
      <c r="R168" s="25"/>
      <c r="S168" s="25"/>
      <c r="T168" s="25"/>
      <c r="U168" s="18"/>
      <c r="V168" s="25"/>
      <c r="W168" s="25"/>
      <c r="X168" s="25"/>
      <c r="Y168" s="18"/>
      <c r="Z168" s="25"/>
      <c r="AA168" s="25"/>
      <c r="AB168" s="25"/>
      <c r="AC168" s="18"/>
      <c r="AD168" s="25"/>
      <c r="AE168" s="25"/>
      <c r="AF168" s="25"/>
      <c r="AG168" s="18"/>
      <c r="AH168" s="25"/>
      <c r="AI168" s="25"/>
      <c r="AJ168" s="25"/>
      <c r="AK168" s="18"/>
      <c r="AL168" s="25"/>
      <c r="AM168" s="25"/>
      <c r="AN168" s="25"/>
      <c r="AO168" s="67"/>
      <c r="AP168" s="29"/>
      <c r="AQ168" s="25"/>
      <c r="AR168" s="189"/>
    </row>
    <row r="169" spans="1:44">
      <c r="F169" s="329"/>
      <c r="N169" s="18"/>
      <c r="O169" s="18"/>
      <c r="P169" s="18"/>
      <c r="Q169" s="561"/>
      <c r="AP169" s="29"/>
    </row>
    <row r="170" spans="1:44">
      <c r="B170" s="1" t="s">
        <v>508</v>
      </c>
      <c r="F170" s="18"/>
      <c r="N170" s="18"/>
      <c r="O170" s="18"/>
      <c r="P170" s="18"/>
      <c r="Q170" s="561"/>
      <c r="AP170" s="29"/>
    </row>
    <row r="171" spans="1:44" s="47" customFormat="1">
      <c r="A171" s="150"/>
      <c r="B171" s="151"/>
      <c r="C171" s="152"/>
      <c r="D171" s="153"/>
      <c r="E171" s="154" t="s">
        <v>508</v>
      </c>
      <c r="F171" s="388">
        <v>0.19</v>
      </c>
      <c r="G171" s="154" t="s">
        <v>11</v>
      </c>
      <c r="J171" s="48"/>
      <c r="K171" s="48"/>
      <c r="L171" s="48"/>
      <c r="M171" s="48"/>
      <c r="N171" s="18"/>
      <c r="O171" s="18"/>
      <c r="P171" s="18"/>
      <c r="Q171" s="562"/>
      <c r="R171" s="25"/>
      <c r="S171" s="25"/>
      <c r="T171" s="25"/>
      <c r="U171" s="48"/>
      <c r="V171" s="25"/>
      <c r="W171" s="25"/>
      <c r="X171" s="25"/>
      <c r="Y171" s="48"/>
      <c r="Z171" s="25"/>
      <c r="AA171" s="25"/>
      <c r="AB171" s="25"/>
      <c r="AC171" s="48"/>
      <c r="AD171" s="25"/>
      <c r="AE171" s="25"/>
      <c r="AF171" s="25"/>
      <c r="AG171" s="48"/>
      <c r="AH171" s="25"/>
      <c r="AI171" s="25"/>
      <c r="AJ171" s="25"/>
      <c r="AK171" s="48"/>
      <c r="AL171" s="25"/>
      <c r="AM171" s="25"/>
      <c r="AN171" s="25"/>
      <c r="AO171" s="144"/>
      <c r="AP171" s="29"/>
    </row>
    <row r="172" spans="1:44" s="408" customFormat="1">
      <c r="A172" s="175"/>
      <c r="B172" s="175"/>
      <c r="C172" s="222"/>
      <c r="F172" s="189"/>
      <c r="N172" s="223"/>
      <c r="O172" s="223"/>
      <c r="P172" s="223"/>
      <c r="Q172" s="563"/>
      <c r="R172" s="223"/>
      <c r="S172" s="223"/>
      <c r="T172" s="223"/>
      <c r="V172" s="223"/>
      <c r="W172" s="223"/>
      <c r="X172" s="223"/>
      <c r="Z172" s="223"/>
      <c r="AA172" s="223"/>
      <c r="AB172" s="223"/>
      <c r="AD172" s="223"/>
      <c r="AE172" s="223"/>
      <c r="AF172" s="223"/>
      <c r="AH172" s="223"/>
      <c r="AI172" s="223"/>
      <c r="AJ172" s="223"/>
      <c r="AL172" s="223"/>
      <c r="AM172" s="223"/>
      <c r="AN172" s="223"/>
      <c r="AO172" s="563"/>
      <c r="AP172" s="188"/>
    </row>
    <row r="173" spans="1:44" s="408" customFormat="1">
      <c r="A173" s="175"/>
      <c r="B173" s="175" t="s">
        <v>229</v>
      </c>
      <c r="C173" s="222"/>
      <c r="F173" s="189"/>
      <c r="N173" s="223"/>
      <c r="O173" s="223"/>
      <c r="P173" s="223"/>
      <c r="Q173" s="563"/>
      <c r="R173" s="223"/>
      <c r="S173" s="223"/>
      <c r="T173" s="223"/>
      <c r="V173" s="223"/>
      <c r="W173" s="223"/>
      <c r="X173" s="223"/>
      <c r="Z173" s="223"/>
      <c r="AA173" s="223"/>
      <c r="AB173" s="223"/>
      <c r="AD173" s="223"/>
      <c r="AE173" s="223"/>
      <c r="AF173" s="223"/>
      <c r="AH173" s="223"/>
      <c r="AI173" s="223"/>
      <c r="AJ173" s="223"/>
      <c r="AL173" s="223"/>
      <c r="AM173" s="223"/>
      <c r="AN173" s="223"/>
      <c r="AO173" s="563"/>
      <c r="AP173" s="188"/>
    </row>
    <row r="174" spans="1:44" s="337" customFormat="1">
      <c r="A174" s="190"/>
      <c r="B174" s="175"/>
      <c r="C174" s="222"/>
      <c r="E174" s="337" t="s">
        <v>229</v>
      </c>
      <c r="F174" s="217">
        <v>0</v>
      </c>
      <c r="G174" s="337" t="s">
        <v>13</v>
      </c>
      <c r="J174" s="408"/>
      <c r="K174" s="408"/>
      <c r="L174" s="408"/>
      <c r="M174" s="408"/>
      <c r="N174" s="223"/>
      <c r="O174" s="223"/>
      <c r="P174" s="223"/>
      <c r="Q174" s="563"/>
      <c r="R174" s="247"/>
      <c r="S174" s="247"/>
      <c r="T174" s="247"/>
      <c r="U174" s="408"/>
      <c r="V174" s="247"/>
      <c r="W174" s="247"/>
      <c r="X174" s="247"/>
      <c r="Y174" s="408"/>
      <c r="Z174" s="247"/>
      <c r="AA174" s="247"/>
      <c r="AB174" s="247"/>
      <c r="AC174" s="408"/>
      <c r="AD174" s="247"/>
      <c r="AE174" s="247"/>
      <c r="AF174" s="247"/>
      <c r="AG174" s="408"/>
      <c r="AH174" s="247"/>
      <c r="AI174" s="247"/>
      <c r="AJ174" s="247"/>
      <c r="AK174" s="408"/>
      <c r="AL174" s="247"/>
      <c r="AM174" s="247"/>
      <c r="AN174" s="247"/>
      <c r="AO174" s="563"/>
      <c r="AP174" s="224"/>
    </row>
    <row r="175" spans="1:44" s="408" customFormat="1">
      <c r="A175" s="175"/>
      <c r="B175" s="175"/>
      <c r="C175" s="222"/>
      <c r="F175" s="189"/>
      <c r="N175" s="223"/>
      <c r="O175" s="223"/>
      <c r="P175" s="223"/>
      <c r="Q175" s="563"/>
      <c r="R175" s="223"/>
      <c r="S175" s="223"/>
      <c r="T175" s="223"/>
      <c r="V175" s="223"/>
      <c r="W175" s="223"/>
      <c r="X175" s="223"/>
      <c r="Z175" s="223"/>
      <c r="AA175" s="223"/>
      <c r="AB175" s="223"/>
      <c r="AD175" s="223"/>
      <c r="AE175" s="223"/>
      <c r="AF175" s="223"/>
      <c r="AH175" s="223"/>
      <c r="AI175" s="223"/>
      <c r="AJ175" s="223"/>
      <c r="AL175" s="223"/>
      <c r="AM175" s="223"/>
      <c r="AN175" s="223"/>
      <c r="AO175" s="563"/>
      <c r="AP175" s="188"/>
    </row>
    <row r="176" spans="1:44">
      <c r="F176" s="18"/>
      <c r="N176" s="18"/>
      <c r="O176" s="18"/>
      <c r="P176" s="18"/>
      <c r="Q176" s="561"/>
      <c r="AO176" s="561"/>
      <c r="AP176" s="29"/>
    </row>
    <row r="177" spans="1:107">
      <c r="A177" s="9" t="s">
        <v>84</v>
      </c>
      <c r="F177" s="18"/>
      <c r="N177" s="18"/>
      <c r="O177" s="18"/>
      <c r="P177" s="18"/>
      <c r="Q177" s="561"/>
      <c r="AO177" s="561"/>
      <c r="AP177" s="29"/>
    </row>
    <row r="178" spans="1:107">
      <c r="F178" s="18"/>
      <c r="N178" s="18"/>
      <c r="O178" s="18"/>
      <c r="P178" s="18"/>
      <c r="Q178" s="561"/>
      <c r="AP178" s="29"/>
    </row>
    <row r="179" spans="1:107" s="156" customFormat="1">
      <c r="A179" s="76"/>
      <c r="B179" s="72"/>
      <c r="C179" s="85"/>
      <c r="E179" s="156" t="s">
        <v>89</v>
      </c>
      <c r="F179" s="392">
        <v>44713</v>
      </c>
      <c r="G179" s="156" t="s">
        <v>4</v>
      </c>
      <c r="J179" s="74"/>
      <c r="K179" s="74"/>
      <c r="L179" s="74"/>
      <c r="M179" s="74"/>
      <c r="N179" s="18"/>
      <c r="O179" s="18"/>
      <c r="P179" s="18"/>
      <c r="Q179" s="174"/>
      <c r="R179" s="25"/>
      <c r="S179" s="25"/>
      <c r="T179" s="25"/>
      <c r="U179" s="74"/>
      <c r="V179" s="25"/>
      <c r="W179" s="25"/>
      <c r="X179" s="25"/>
      <c r="Y179" s="74"/>
      <c r="Z179" s="25"/>
      <c r="AA179" s="25"/>
      <c r="AB179" s="25"/>
      <c r="AC179" s="74"/>
      <c r="AD179" s="25"/>
      <c r="AE179" s="25"/>
      <c r="AF179" s="25"/>
      <c r="AG179" s="74"/>
      <c r="AH179" s="25"/>
      <c r="AI179" s="25"/>
      <c r="AJ179" s="25"/>
      <c r="AK179" s="74"/>
      <c r="AL179" s="25"/>
      <c r="AM179" s="25"/>
      <c r="AN179" s="25"/>
      <c r="AO179" s="174"/>
      <c r="AP179" s="29"/>
    </row>
    <row r="180" spans="1:107" s="156" customFormat="1">
      <c r="A180" s="76"/>
      <c r="B180" s="72"/>
      <c r="C180" s="85"/>
      <c r="E180" s="156" t="s">
        <v>88</v>
      </c>
      <c r="F180" s="332">
        <v>365</v>
      </c>
      <c r="G180" s="156" t="s">
        <v>51</v>
      </c>
      <c r="J180" s="74"/>
      <c r="K180" s="74"/>
      <c r="L180" s="74"/>
      <c r="M180" s="74"/>
      <c r="N180" s="18"/>
      <c r="O180" s="18"/>
      <c r="P180" s="18"/>
      <c r="Q180" s="174"/>
      <c r="R180" s="25"/>
      <c r="S180" s="25"/>
      <c r="T180" s="25"/>
      <c r="U180" s="74"/>
      <c r="V180" s="25"/>
      <c r="W180" s="25"/>
      <c r="X180" s="25"/>
      <c r="Y180" s="74"/>
      <c r="Z180" s="25"/>
      <c r="AA180" s="25"/>
      <c r="AB180" s="25"/>
      <c r="AC180" s="74"/>
      <c r="AD180" s="25"/>
      <c r="AE180" s="25"/>
      <c r="AF180" s="25"/>
      <c r="AG180" s="74"/>
      <c r="AH180" s="25"/>
      <c r="AI180" s="25"/>
      <c r="AJ180" s="25"/>
      <c r="AK180" s="74"/>
      <c r="AL180" s="25"/>
      <c r="AM180" s="25"/>
      <c r="AN180" s="25"/>
      <c r="AO180" s="174"/>
      <c r="AP180" s="29"/>
    </row>
    <row r="181" spans="1:107" s="160" customFormat="1">
      <c r="A181" s="113"/>
      <c r="B181" s="114"/>
      <c r="C181" s="115"/>
      <c r="E181" s="160" t="s">
        <v>101</v>
      </c>
      <c r="F181" s="626">
        <f t="shared" ref="F181" si="27" xml:space="preserve"> INDEX($N181:$P181, $L181)</f>
        <v>0.1</v>
      </c>
      <c r="G181" s="160" t="s">
        <v>54</v>
      </c>
      <c r="J181" s="542">
        <f xml:space="preserve"> IF($L181 &lt;&gt; 2, 1, 0)</f>
        <v>0</v>
      </c>
      <c r="K181" s="31"/>
      <c r="L181" s="574">
        <v>2</v>
      </c>
      <c r="M181" s="189"/>
      <c r="N181" s="540">
        <f xml:space="preserve"> INDEX($Q181:$AO181, N$9)</f>
        <v>0.08</v>
      </c>
      <c r="O181" s="540">
        <f xml:space="preserve"> INDEX($Q181:$AO181, O$9)</f>
        <v>0.1</v>
      </c>
      <c r="P181" s="540">
        <f xml:space="preserve"> INDEX($Q181:$AO181, P$9)</f>
        <v>0.12</v>
      </c>
      <c r="Q181" s="251"/>
      <c r="R181" s="213">
        <v>0.08</v>
      </c>
      <c r="S181" s="213">
        <v>0.1</v>
      </c>
      <c r="T181" s="213">
        <v>0.12</v>
      </c>
      <c r="U181" s="166"/>
      <c r="V181" s="213">
        <v>0.08</v>
      </c>
      <c r="W181" s="213">
        <v>0.1</v>
      </c>
      <c r="X181" s="213">
        <v>0.12</v>
      </c>
      <c r="Y181" s="166"/>
      <c r="Z181" s="213">
        <v>0.08</v>
      </c>
      <c r="AA181" s="213">
        <v>0.1</v>
      </c>
      <c r="AB181" s="213">
        <v>0.12</v>
      </c>
      <c r="AC181" s="166"/>
      <c r="AD181" s="213">
        <v>0.08</v>
      </c>
      <c r="AE181" s="213">
        <v>0.1</v>
      </c>
      <c r="AF181" s="213">
        <v>0.12</v>
      </c>
      <c r="AG181" s="166"/>
      <c r="AH181" s="213">
        <v>0.08</v>
      </c>
      <c r="AI181" s="213">
        <v>0.1</v>
      </c>
      <c r="AJ181" s="213">
        <v>0.12</v>
      </c>
      <c r="AK181" s="166"/>
      <c r="AL181" s="213">
        <v>0.08</v>
      </c>
      <c r="AM181" s="213">
        <v>0.1</v>
      </c>
      <c r="AN181" s="213">
        <v>0.12</v>
      </c>
      <c r="AO181" s="389"/>
    </row>
    <row r="182" spans="1:107">
      <c r="N182" s="18"/>
      <c r="O182" s="18"/>
      <c r="P182" s="18"/>
    </row>
    <row r="183" spans="1:107">
      <c r="N183" s="18"/>
      <c r="O183" s="18"/>
      <c r="P183" s="18"/>
    </row>
    <row r="184" spans="1:107" s="120" customFormat="1">
      <c r="A184" s="117"/>
      <c r="B184" s="117"/>
      <c r="C184" s="118"/>
      <c r="D184" s="119"/>
      <c r="E184" s="543" t="s">
        <v>426</v>
      </c>
      <c r="F184" s="117"/>
      <c r="G184" s="117"/>
      <c r="J184" s="425"/>
      <c r="K184" s="425"/>
      <c r="L184" s="425"/>
      <c r="M184" s="425"/>
      <c r="N184" s="117"/>
      <c r="O184" s="117"/>
      <c r="P184" s="117"/>
      <c r="R184" s="117"/>
      <c r="S184" s="117"/>
      <c r="T184" s="117"/>
      <c r="U184" s="425"/>
      <c r="V184" s="117"/>
      <c r="W184" s="117"/>
      <c r="X184" s="117"/>
      <c r="Y184" s="425"/>
      <c r="Z184" s="117"/>
      <c r="AA184" s="117"/>
      <c r="AB184" s="117"/>
      <c r="AC184" s="425"/>
      <c r="AD184" s="117"/>
      <c r="AE184" s="117"/>
      <c r="AF184" s="117"/>
      <c r="AG184" s="425"/>
      <c r="AH184" s="117"/>
      <c r="AI184" s="117"/>
      <c r="AJ184" s="117"/>
      <c r="AK184" s="425"/>
      <c r="AL184" s="117"/>
      <c r="AM184" s="117"/>
      <c r="AN184" s="117"/>
    </row>
    <row r="186" spans="1:107" s="297" customFormat="1">
      <c r="A186" s="164" t="s">
        <v>452</v>
      </c>
      <c r="B186" s="164"/>
      <c r="C186" s="292"/>
      <c r="D186" s="293"/>
      <c r="E186" s="294"/>
      <c r="F186" s="294"/>
      <c r="G186" s="294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295"/>
      <c r="AA186" s="295"/>
      <c r="AB186" s="295"/>
      <c r="AC186" s="295"/>
      <c r="AD186" s="295"/>
      <c r="AE186" s="295"/>
      <c r="AF186" s="295"/>
      <c r="AG186" s="295"/>
      <c r="AH186" s="295"/>
      <c r="AI186" s="295"/>
      <c r="AJ186" s="295"/>
      <c r="AK186" s="295"/>
      <c r="AL186" s="295"/>
      <c r="AM186" s="295"/>
      <c r="AN186" s="295"/>
      <c r="AO186" s="295"/>
      <c r="AP186" s="296"/>
      <c r="AQ186" s="295"/>
      <c r="AR186" s="295"/>
      <c r="AS186" s="295"/>
      <c r="AT186" s="295"/>
      <c r="AU186" s="295"/>
      <c r="AV186" s="295"/>
      <c r="AW186" s="295"/>
      <c r="AX186" s="295"/>
      <c r="AY186" s="295"/>
      <c r="AZ186" s="295"/>
      <c r="BA186" s="295"/>
      <c r="BB186" s="295"/>
      <c r="BC186" s="295"/>
      <c r="BD186" s="295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5"/>
      <c r="BO186" s="295"/>
      <c r="BP186" s="295"/>
      <c r="BQ186" s="295"/>
      <c r="BR186" s="295"/>
      <c r="BS186" s="295"/>
      <c r="BT186" s="295"/>
      <c r="BU186" s="295"/>
      <c r="BV186" s="295"/>
      <c r="BW186" s="295"/>
      <c r="BX186" s="295"/>
      <c r="BY186" s="295"/>
      <c r="BZ186" s="295"/>
      <c r="CA186" s="295"/>
      <c r="CB186" s="295"/>
      <c r="CC186" s="295"/>
      <c r="CD186" s="295"/>
      <c r="CE186" s="295"/>
      <c r="CF186" s="295"/>
      <c r="CG186" s="295"/>
      <c r="CH186" s="295"/>
      <c r="CI186" s="295"/>
      <c r="CJ186" s="295"/>
      <c r="CK186" s="295"/>
      <c r="CL186" s="295"/>
      <c r="CM186" s="295"/>
      <c r="CN186" s="295"/>
      <c r="CO186" s="295"/>
      <c r="CP186" s="295"/>
      <c r="CQ186" s="295"/>
      <c r="CR186" s="295"/>
      <c r="CS186" s="295"/>
      <c r="CT186" s="295"/>
      <c r="CU186" s="295"/>
      <c r="CV186" s="295"/>
      <c r="CW186" s="295"/>
      <c r="CX186" s="295"/>
      <c r="CY186" s="295"/>
      <c r="CZ186" s="295"/>
      <c r="DA186" s="295"/>
      <c r="DB186" s="295"/>
      <c r="DC186" s="295"/>
    </row>
    <row r="187" spans="1:107" s="19" customFormat="1">
      <c r="A187" s="190"/>
      <c r="B187" s="45"/>
      <c r="C187" s="54"/>
      <c r="D187" s="137"/>
      <c r="E187" s="4"/>
      <c r="F187" s="176"/>
      <c r="G187" s="4"/>
      <c r="N187" s="31"/>
      <c r="O187" s="31"/>
      <c r="P187" s="31"/>
      <c r="Q187" s="163"/>
      <c r="R187" s="31"/>
      <c r="S187" s="31"/>
      <c r="T187" s="31"/>
      <c r="V187" s="31"/>
      <c r="W187" s="31"/>
      <c r="X187" s="31"/>
      <c r="Z187" s="31"/>
      <c r="AA187" s="31"/>
      <c r="AB187" s="31"/>
      <c r="AD187" s="31"/>
      <c r="AE187" s="31"/>
      <c r="AF187" s="31"/>
      <c r="AH187" s="31"/>
      <c r="AI187" s="31"/>
      <c r="AJ187" s="31"/>
      <c r="AL187" s="31"/>
      <c r="AM187" s="31"/>
      <c r="AN187" s="31"/>
      <c r="AO187" s="163"/>
      <c r="AP187" s="29"/>
    </row>
    <row r="188" spans="1:107" s="19" customFormat="1">
      <c r="A188" s="190"/>
      <c r="B188" s="45" t="s">
        <v>137</v>
      </c>
      <c r="C188" s="54"/>
      <c r="D188" s="137"/>
      <c r="E188" s="4"/>
      <c r="F188" s="176"/>
      <c r="G188" s="4"/>
      <c r="N188" s="31"/>
      <c r="O188" s="31"/>
      <c r="P188" s="31"/>
      <c r="Q188" s="163"/>
      <c r="R188" s="31"/>
      <c r="S188" s="31"/>
      <c r="T188" s="31"/>
      <c r="V188" s="31"/>
      <c r="W188" s="31"/>
      <c r="X188" s="31"/>
      <c r="Z188" s="31"/>
      <c r="AA188" s="31"/>
      <c r="AB188" s="31"/>
      <c r="AD188" s="31"/>
      <c r="AE188" s="31"/>
      <c r="AF188" s="31"/>
      <c r="AH188" s="31"/>
      <c r="AI188" s="31"/>
      <c r="AJ188" s="31"/>
      <c r="AL188" s="31"/>
      <c r="AM188" s="31"/>
      <c r="AN188" s="31"/>
      <c r="AO188" s="163"/>
      <c r="AP188" s="29"/>
    </row>
    <row r="189" spans="1:107" s="29" customFormat="1">
      <c r="A189" s="22"/>
      <c r="B189" s="30"/>
      <c r="C189" s="27"/>
      <c r="D189" s="37"/>
      <c r="E189" s="29" t="s">
        <v>85</v>
      </c>
      <c r="F189" s="209">
        <v>44562</v>
      </c>
      <c r="G189" s="29" t="s">
        <v>4</v>
      </c>
      <c r="H189" s="31"/>
      <c r="I189" s="31"/>
      <c r="J189" s="18"/>
      <c r="K189" s="18"/>
      <c r="L189" s="18"/>
      <c r="M189" s="18"/>
      <c r="N189" s="25"/>
      <c r="O189" s="25"/>
      <c r="P189" s="25"/>
      <c r="Q189" s="67"/>
      <c r="R189" s="25"/>
      <c r="S189" s="25"/>
      <c r="T189" s="25"/>
      <c r="U189" s="18"/>
      <c r="V189" s="25"/>
      <c r="W189" s="25"/>
      <c r="X189" s="25"/>
      <c r="Y189" s="18"/>
      <c r="Z189" s="25"/>
      <c r="AA189" s="25"/>
      <c r="AB189" s="25"/>
      <c r="AC189" s="18"/>
      <c r="AD189" s="25"/>
      <c r="AE189" s="25"/>
      <c r="AF189" s="25"/>
      <c r="AG189" s="18"/>
      <c r="AH189" s="25"/>
      <c r="AI189" s="25"/>
      <c r="AJ189" s="25"/>
      <c r="AK189" s="18"/>
      <c r="AL189" s="25"/>
      <c r="AM189" s="25"/>
      <c r="AN189" s="25"/>
      <c r="AO189" s="67"/>
    </row>
    <row r="190" spans="1:107" s="80" customFormat="1">
      <c r="A190" s="108"/>
      <c r="B190" s="82"/>
      <c r="C190" s="83"/>
      <c r="D190" s="79"/>
      <c r="E190" s="80" t="s">
        <v>20</v>
      </c>
      <c r="F190" s="226">
        <v>2022</v>
      </c>
      <c r="G190" s="80" t="s">
        <v>19</v>
      </c>
      <c r="H190" s="81"/>
      <c r="I190" s="81"/>
      <c r="J190" s="81"/>
      <c r="K190" s="81"/>
      <c r="L190" s="81"/>
      <c r="M190" s="81"/>
      <c r="N190" s="25"/>
      <c r="O190" s="25"/>
      <c r="P190" s="25"/>
      <c r="Q190" s="183"/>
      <c r="R190" s="25"/>
      <c r="S190" s="25"/>
      <c r="T190" s="25"/>
      <c r="U190" s="81"/>
      <c r="V190" s="25"/>
      <c r="W190" s="25"/>
      <c r="X190" s="25"/>
      <c r="Y190" s="81"/>
      <c r="Z190" s="25"/>
      <c r="AA190" s="25"/>
      <c r="AB190" s="25"/>
      <c r="AC190" s="81"/>
      <c r="AD190" s="25"/>
      <c r="AE190" s="25"/>
      <c r="AF190" s="25"/>
      <c r="AG190" s="81"/>
      <c r="AH190" s="25"/>
      <c r="AI190" s="25"/>
      <c r="AJ190" s="25"/>
      <c r="AK190" s="81"/>
      <c r="AL190" s="25"/>
      <c r="AM190" s="25"/>
      <c r="AN190" s="25"/>
      <c r="AO190" s="183"/>
      <c r="AP190" s="29"/>
    </row>
    <row r="191" spans="1:107" s="29" customFormat="1">
      <c r="A191" s="22"/>
      <c r="B191" s="30"/>
      <c r="C191" s="27"/>
      <c r="D191" s="37"/>
      <c r="E191" s="29" t="s">
        <v>12</v>
      </c>
      <c r="F191" s="218">
        <v>12</v>
      </c>
      <c r="G191" s="29" t="s">
        <v>13</v>
      </c>
      <c r="H191" s="31"/>
      <c r="I191" s="31"/>
      <c r="J191" s="31"/>
      <c r="K191" s="31"/>
      <c r="L191" s="31"/>
      <c r="M191" s="31"/>
      <c r="N191" s="25"/>
      <c r="O191" s="25"/>
      <c r="P191" s="25"/>
      <c r="Q191" s="182"/>
      <c r="R191" s="25"/>
      <c r="S191" s="25"/>
      <c r="T191" s="25"/>
      <c r="U191" s="31"/>
      <c r="V191" s="25"/>
      <c r="W191" s="25"/>
      <c r="X191" s="25"/>
      <c r="Y191" s="31"/>
      <c r="Z191" s="25"/>
      <c r="AA191" s="25"/>
      <c r="AB191" s="25"/>
      <c r="AC191" s="31"/>
      <c r="AD191" s="25"/>
      <c r="AE191" s="25"/>
      <c r="AF191" s="25"/>
      <c r="AG191" s="31"/>
      <c r="AH191" s="25"/>
      <c r="AI191" s="25"/>
      <c r="AJ191" s="25"/>
      <c r="AK191" s="31"/>
      <c r="AL191" s="25"/>
      <c r="AM191" s="25"/>
      <c r="AN191" s="25"/>
      <c r="AO191" s="182"/>
    </row>
    <row r="192" spans="1:107">
      <c r="A192" s="1"/>
      <c r="C192" s="51"/>
      <c r="E192" s="71" t="s">
        <v>15</v>
      </c>
      <c r="F192" s="218">
        <v>12</v>
      </c>
      <c r="G192" s="71" t="s">
        <v>16</v>
      </c>
      <c r="AP192" s="29"/>
    </row>
    <row r="193" spans="1:42" s="19" customFormat="1">
      <c r="A193" s="190"/>
      <c r="B193" s="45"/>
      <c r="C193" s="54"/>
      <c r="D193" s="137"/>
      <c r="E193" s="4"/>
      <c r="F193" s="176"/>
      <c r="G193" s="4"/>
      <c r="N193" s="31"/>
      <c r="O193" s="31"/>
      <c r="P193" s="31"/>
      <c r="Q193" s="163"/>
      <c r="R193" s="31"/>
      <c r="S193" s="31"/>
      <c r="T193" s="31"/>
      <c r="V193" s="31"/>
      <c r="W193" s="31"/>
      <c r="X193" s="31"/>
      <c r="Z193" s="31"/>
      <c r="AA193" s="31"/>
      <c r="AB193" s="31"/>
      <c r="AD193" s="31"/>
      <c r="AE193" s="31"/>
      <c r="AF193" s="31"/>
      <c r="AH193" s="31"/>
      <c r="AI193" s="31"/>
      <c r="AJ193" s="31"/>
      <c r="AL193" s="31"/>
      <c r="AM193" s="31"/>
      <c r="AN193" s="31"/>
      <c r="AO193" s="163"/>
      <c r="AP193" s="29"/>
    </row>
    <row r="194" spans="1:42" s="19" customFormat="1">
      <c r="A194" s="190"/>
      <c r="B194" s="45" t="s">
        <v>142</v>
      </c>
      <c r="C194" s="54"/>
      <c r="D194" s="137"/>
      <c r="E194" s="4"/>
      <c r="F194" s="176"/>
      <c r="G194" s="4"/>
      <c r="N194" s="31"/>
      <c r="O194" s="31"/>
      <c r="P194" s="31"/>
      <c r="Q194" s="163"/>
      <c r="R194" s="31"/>
      <c r="S194" s="31"/>
      <c r="T194" s="31"/>
      <c r="V194" s="31"/>
      <c r="W194" s="31"/>
      <c r="X194" s="31"/>
      <c r="Z194" s="31"/>
      <c r="AA194" s="31"/>
      <c r="AB194" s="31"/>
      <c r="AD194" s="31"/>
      <c r="AE194" s="31"/>
      <c r="AF194" s="31"/>
      <c r="AH194" s="31"/>
      <c r="AI194" s="31"/>
      <c r="AJ194" s="31"/>
      <c r="AL194" s="31"/>
      <c r="AM194" s="31"/>
      <c r="AN194" s="31"/>
      <c r="AO194" s="163"/>
      <c r="AP194" s="29"/>
    </row>
    <row r="195" spans="1:42" s="29" customFormat="1">
      <c r="A195" s="22"/>
      <c r="B195" s="30"/>
      <c r="C195" s="27"/>
      <c r="D195" s="37"/>
      <c r="E195" s="29" t="s">
        <v>499</v>
      </c>
      <c r="F195" s="218">
        <v>10</v>
      </c>
      <c r="G195" s="29" t="s">
        <v>144</v>
      </c>
      <c r="H195" s="31"/>
      <c r="I195" s="31"/>
      <c r="J195" s="18"/>
      <c r="K195" s="18"/>
      <c r="L195" s="18"/>
      <c r="M195" s="18"/>
      <c r="N195" s="25"/>
      <c r="O195" s="25"/>
      <c r="P195" s="25"/>
      <c r="Q195" s="67"/>
      <c r="R195" s="25"/>
      <c r="S195" s="25"/>
      <c r="T195" s="25"/>
      <c r="U195" s="18"/>
      <c r="V195" s="25"/>
      <c r="W195" s="25"/>
      <c r="X195" s="25"/>
      <c r="Y195" s="18"/>
      <c r="Z195" s="25"/>
      <c r="AA195" s="25"/>
      <c r="AB195" s="25"/>
      <c r="AC195" s="18"/>
      <c r="AD195" s="25"/>
      <c r="AE195" s="25"/>
      <c r="AF195" s="25"/>
      <c r="AG195" s="18"/>
      <c r="AH195" s="25"/>
      <c r="AI195" s="25"/>
      <c r="AJ195" s="25"/>
      <c r="AK195" s="18"/>
      <c r="AL195" s="25"/>
      <c r="AM195" s="25"/>
      <c r="AN195" s="25"/>
      <c r="AO195" s="67"/>
    </row>
    <row r="196" spans="1:42" s="29" customFormat="1">
      <c r="A196" s="22"/>
      <c r="B196" s="30"/>
      <c r="C196" s="27"/>
      <c r="D196" s="37"/>
      <c r="E196" s="29" t="s">
        <v>498</v>
      </c>
      <c r="F196" s="218">
        <v>100</v>
      </c>
      <c r="G196" s="29" t="s">
        <v>144</v>
      </c>
      <c r="H196" s="31"/>
      <c r="I196" s="31"/>
      <c r="J196" s="18"/>
      <c r="K196" s="18"/>
      <c r="L196" s="18"/>
      <c r="M196" s="18"/>
      <c r="N196" s="25"/>
      <c r="O196" s="25"/>
      <c r="P196" s="25"/>
      <c r="Q196" s="67"/>
      <c r="R196" s="25"/>
      <c r="S196" s="25"/>
      <c r="T196" s="25"/>
      <c r="U196" s="18"/>
      <c r="V196" s="25"/>
      <c r="W196" s="25"/>
      <c r="X196" s="25"/>
      <c r="Y196" s="18"/>
      <c r="Z196" s="25"/>
      <c r="AA196" s="25"/>
      <c r="AB196" s="25"/>
      <c r="AC196" s="18"/>
      <c r="AD196" s="25"/>
      <c r="AE196" s="25"/>
      <c r="AF196" s="25"/>
      <c r="AG196" s="18"/>
      <c r="AH196" s="25"/>
      <c r="AI196" s="25"/>
      <c r="AJ196" s="25"/>
      <c r="AK196" s="18"/>
      <c r="AL196" s="25"/>
      <c r="AM196" s="25"/>
      <c r="AN196" s="25"/>
      <c r="AO196" s="67"/>
    </row>
    <row r="197" spans="1:42" s="29" customFormat="1">
      <c r="A197" s="22"/>
      <c r="B197" s="30"/>
      <c r="C197" s="27"/>
      <c r="D197" s="37"/>
      <c r="E197" s="29" t="s">
        <v>143</v>
      </c>
      <c r="F197" s="218">
        <v>1000</v>
      </c>
      <c r="G197" s="29" t="s">
        <v>144</v>
      </c>
      <c r="H197" s="31"/>
      <c r="I197" s="31"/>
      <c r="J197" s="18"/>
      <c r="K197" s="18"/>
      <c r="L197" s="18"/>
      <c r="M197" s="18"/>
      <c r="N197" s="25"/>
      <c r="O197" s="25"/>
      <c r="P197" s="25"/>
      <c r="Q197" s="67"/>
      <c r="R197" s="25"/>
      <c r="S197" s="25"/>
      <c r="T197" s="25"/>
      <c r="U197" s="18"/>
      <c r="V197" s="25"/>
      <c r="W197" s="25"/>
      <c r="X197" s="25"/>
      <c r="Y197" s="18"/>
      <c r="Z197" s="25"/>
      <c r="AA197" s="25"/>
      <c r="AB197" s="25"/>
      <c r="AC197" s="18"/>
      <c r="AD197" s="25"/>
      <c r="AE197" s="25"/>
      <c r="AF197" s="25"/>
      <c r="AG197" s="18"/>
      <c r="AH197" s="25"/>
      <c r="AI197" s="25"/>
      <c r="AJ197" s="25"/>
      <c r="AK197" s="18"/>
      <c r="AL197" s="25"/>
      <c r="AM197" s="25"/>
      <c r="AN197" s="25"/>
      <c r="AO197" s="67"/>
    </row>
    <row r="198" spans="1:42" s="80" customFormat="1">
      <c r="A198" s="108"/>
      <c r="B198" s="82"/>
      <c r="C198" s="83"/>
      <c r="D198" s="79"/>
      <c r="E198" s="80" t="s">
        <v>145</v>
      </c>
      <c r="F198" s="218">
        <v>1000000</v>
      </c>
      <c r="G198" s="80" t="s">
        <v>144</v>
      </c>
      <c r="H198" s="81"/>
      <c r="I198" s="81"/>
      <c r="J198" s="81"/>
      <c r="K198" s="81"/>
      <c r="L198" s="81"/>
      <c r="M198" s="81"/>
      <c r="N198" s="25"/>
      <c r="O198" s="25"/>
      <c r="P198" s="25"/>
      <c r="Q198" s="183"/>
      <c r="R198" s="25"/>
      <c r="S198" s="25"/>
      <c r="T198" s="25"/>
      <c r="U198" s="81"/>
      <c r="V198" s="25"/>
      <c r="W198" s="25"/>
      <c r="X198" s="25"/>
      <c r="Y198" s="81"/>
      <c r="Z198" s="25"/>
      <c r="AA198" s="25"/>
      <c r="AB198" s="25"/>
      <c r="AC198" s="81"/>
      <c r="AD198" s="25"/>
      <c r="AE198" s="25"/>
      <c r="AF198" s="25"/>
      <c r="AG198" s="81"/>
      <c r="AH198" s="25"/>
      <c r="AI198" s="25"/>
      <c r="AJ198" s="25"/>
      <c r="AK198" s="81"/>
      <c r="AL198" s="25"/>
      <c r="AM198" s="25"/>
      <c r="AN198" s="25"/>
      <c r="AO198" s="183"/>
      <c r="AP198" s="29"/>
    </row>
    <row r="199" spans="1:42" s="19" customFormat="1">
      <c r="A199" s="190"/>
      <c r="B199" s="45"/>
      <c r="C199" s="54"/>
      <c r="D199" s="137"/>
      <c r="E199" s="4"/>
      <c r="F199" s="176"/>
      <c r="G199" s="4"/>
      <c r="N199" s="31"/>
      <c r="O199" s="31"/>
      <c r="P199" s="31"/>
      <c r="Q199" s="163"/>
      <c r="R199" s="31"/>
      <c r="S199" s="31"/>
      <c r="T199" s="31"/>
      <c r="V199" s="31"/>
      <c r="W199" s="31"/>
      <c r="X199" s="31"/>
      <c r="Z199" s="31"/>
      <c r="AA199" s="31"/>
      <c r="AB199" s="31"/>
      <c r="AD199" s="31"/>
      <c r="AE199" s="31"/>
      <c r="AF199" s="31"/>
      <c r="AH199" s="31"/>
      <c r="AI199" s="31"/>
      <c r="AJ199" s="31"/>
      <c r="AL199" s="31"/>
      <c r="AM199" s="31"/>
      <c r="AN199" s="31"/>
      <c r="AO199" s="163"/>
      <c r="AP199" s="29"/>
    </row>
    <row r="200" spans="1:42" s="19" customFormat="1">
      <c r="A200" s="190"/>
      <c r="B200" s="45"/>
      <c r="C200" s="54"/>
      <c r="D200" s="137"/>
      <c r="E200" s="4" t="s">
        <v>219</v>
      </c>
      <c r="F200" s="230">
        <v>365.25</v>
      </c>
      <c r="G200" s="4" t="s">
        <v>51</v>
      </c>
      <c r="N200" s="25"/>
      <c r="O200" s="25"/>
      <c r="P200" s="25"/>
      <c r="Q200" s="163"/>
      <c r="R200" s="25"/>
      <c r="S200" s="25"/>
      <c r="T200" s="25"/>
      <c r="V200" s="25"/>
      <c r="W200" s="25"/>
      <c r="X200" s="25"/>
      <c r="Z200" s="25"/>
      <c r="AA200" s="25"/>
      <c r="AB200" s="25"/>
      <c r="AD200" s="25"/>
      <c r="AE200" s="25"/>
      <c r="AF200" s="25"/>
      <c r="AH200" s="25"/>
      <c r="AI200" s="25"/>
      <c r="AJ200" s="25"/>
      <c r="AL200" s="25"/>
      <c r="AM200" s="25"/>
      <c r="AN200" s="25"/>
      <c r="AO200" s="163"/>
      <c r="AP200" s="29"/>
    </row>
    <row r="201" spans="1:42" s="189" customFormat="1">
      <c r="A201" s="190"/>
      <c r="B201" s="192"/>
      <c r="C201" s="193"/>
      <c r="E201" s="224" t="s">
        <v>469</v>
      </c>
      <c r="F201" s="218">
        <v>24</v>
      </c>
      <c r="G201" s="224" t="s">
        <v>468</v>
      </c>
      <c r="N201" s="247"/>
      <c r="O201" s="247"/>
      <c r="P201" s="247"/>
      <c r="Q201" s="248"/>
      <c r="R201" s="247"/>
      <c r="S201" s="247"/>
      <c r="T201" s="247"/>
      <c r="V201" s="247"/>
      <c r="W201" s="247"/>
      <c r="X201" s="247"/>
      <c r="Z201" s="247"/>
      <c r="AA201" s="247"/>
      <c r="AB201" s="247"/>
      <c r="AD201" s="247"/>
      <c r="AE201" s="247"/>
      <c r="AF201" s="247"/>
      <c r="AH201" s="247"/>
      <c r="AI201" s="247"/>
      <c r="AJ201" s="247"/>
      <c r="AL201" s="247"/>
      <c r="AM201" s="247"/>
      <c r="AN201" s="247"/>
      <c r="AO201" s="248"/>
      <c r="AP201" s="224"/>
    </row>
    <row r="202" spans="1:42" s="19" customFormat="1">
      <c r="A202" s="190"/>
      <c r="B202" s="45"/>
      <c r="C202" s="54"/>
      <c r="D202" s="137"/>
      <c r="E202" s="4"/>
      <c r="F202" s="176"/>
      <c r="G202" s="4"/>
      <c r="N202" s="31"/>
      <c r="O202" s="31"/>
      <c r="P202" s="31"/>
      <c r="Q202" s="163"/>
      <c r="R202" s="31"/>
      <c r="S202" s="31"/>
      <c r="T202" s="31"/>
      <c r="V202" s="31"/>
      <c r="W202" s="31"/>
      <c r="X202" s="31"/>
      <c r="Z202" s="31"/>
      <c r="AA202" s="31"/>
      <c r="AB202" s="31"/>
      <c r="AD202" s="31"/>
      <c r="AE202" s="31"/>
      <c r="AF202" s="31"/>
      <c r="AH202" s="31"/>
      <c r="AI202" s="31"/>
      <c r="AJ202" s="31"/>
      <c r="AL202" s="31"/>
      <c r="AM202" s="31"/>
      <c r="AN202" s="31"/>
      <c r="AO202" s="163"/>
      <c r="AP202" s="29"/>
    </row>
    <row r="203" spans="1:42" s="19" customFormat="1">
      <c r="A203" s="190"/>
      <c r="B203" s="45" t="s">
        <v>134</v>
      </c>
      <c r="C203" s="54"/>
      <c r="D203" s="137"/>
      <c r="E203" s="4"/>
      <c r="F203" s="176"/>
      <c r="G203" s="4"/>
      <c r="N203" s="31"/>
      <c r="O203" s="31"/>
      <c r="P203" s="31"/>
      <c r="Q203" s="163"/>
      <c r="R203" s="31"/>
      <c r="S203" s="31"/>
      <c r="T203" s="31"/>
      <c r="V203" s="31"/>
      <c r="W203" s="31"/>
      <c r="X203" s="31"/>
      <c r="Z203" s="31"/>
      <c r="AA203" s="31"/>
      <c r="AB203" s="31"/>
      <c r="AD203" s="31"/>
      <c r="AE203" s="31"/>
      <c r="AF203" s="31"/>
      <c r="AH203" s="31"/>
      <c r="AI203" s="31"/>
      <c r="AJ203" s="31"/>
      <c r="AL203" s="31"/>
      <c r="AM203" s="31"/>
      <c r="AN203" s="31"/>
      <c r="AO203" s="163"/>
      <c r="AP203" s="29"/>
    </row>
    <row r="204" spans="1:42" s="19" customFormat="1">
      <c r="A204" s="190"/>
      <c r="B204" s="45"/>
      <c r="C204" s="54"/>
      <c r="D204" s="137"/>
      <c r="E204" s="4" t="s">
        <v>126</v>
      </c>
      <c r="F204" s="566" t="s">
        <v>377</v>
      </c>
      <c r="G204" s="4" t="s">
        <v>133</v>
      </c>
      <c r="N204" s="31"/>
      <c r="O204" s="31"/>
      <c r="P204" s="31"/>
      <c r="Q204" s="163"/>
      <c r="R204" s="31"/>
      <c r="S204" s="31"/>
      <c r="T204" s="31"/>
      <c r="V204" s="31"/>
      <c r="W204" s="31"/>
      <c r="X204" s="31"/>
      <c r="Z204" s="31"/>
      <c r="AA204" s="31"/>
      <c r="AB204" s="31"/>
      <c r="AD204" s="31"/>
      <c r="AE204" s="31"/>
      <c r="AF204" s="31"/>
      <c r="AH204" s="31"/>
      <c r="AI204" s="31"/>
      <c r="AJ204" s="31"/>
      <c r="AL204" s="31"/>
      <c r="AM204" s="31"/>
      <c r="AN204" s="31"/>
      <c r="AO204" s="163"/>
      <c r="AP204" s="29"/>
    </row>
    <row r="205" spans="1:42" s="19" customFormat="1">
      <c r="A205" s="190"/>
      <c r="B205" s="45"/>
      <c r="C205" s="54"/>
      <c r="D205" s="137"/>
      <c r="E205" s="4" t="s">
        <v>127</v>
      </c>
      <c r="F205" s="566" t="s">
        <v>129</v>
      </c>
      <c r="G205" s="4" t="s">
        <v>133</v>
      </c>
      <c r="N205" s="31"/>
      <c r="O205" s="31"/>
      <c r="P205" s="31"/>
      <c r="Q205" s="163"/>
      <c r="R205" s="31"/>
      <c r="S205" s="31"/>
      <c r="T205" s="31"/>
      <c r="V205" s="31"/>
      <c r="W205" s="31"/>
      <c r="X205" s="31"/>
      <c r="Z205" s="31"/>
      <c r="AA205" s="31"/>
      <c r="AB205" s="31"/>
      <c r="AD205" s="31"/>
      <c r="AE205" s="31"/>
      <c r="AF205" s="31"/>
      <c r="AH205" s="31"/>
      <c r="AI205" s="31"/>
      <c r="AJ205" s="31"/>
      <c r="AL205" s="31"/>
      <c r="AM205" s="31"/>
      <c r="AN205" s="31"/>
      <c r="AO205" s="163"/>
      <c r="AP205" s="29"/>
    </row>
    <row r="206" spans="1:42" s="19" customFormat="1">
      <c r="A206" s="190"/>
      <c r="B206" s="45"/>
      <c r="C206" s="54"/>
      <c r="D206" s="137"/>
      <c r="E206" s="4" t="s">
        <v>128</v>
      </c>
      <c r="F206" s="566" t="s">
        <v>131</v>
      </c>
      <c r="G206" s="4" t="s">
        <v>133</v>
      </c>
      <c r="N206" s="31"/>
      <c r="O206" s="31"/>
      <c r="P206" s="31"/>
      <c r="Q206" s="163"/>
      <c r="R206" s="31"/>
      <c r="S206" s="31"/>
      <c r="T206" s="31"/>
      <c r="V206" s="31"/>
      <c r="W206" s="31"/>
      <c r="X206" s="31"/>
      <c r="Z206" s="31"/>
      <c r="AA206" s="31"/>
      <c r="AB206" s="31"/>
      <c r="AD206" s="31"/>
      <c r="AE206" s="31"/>
      <c r="AF206" s="31"/>
      <c r="AH206" s="31"/>
      <c r="AI206" s="31"/>
      <c r="AJ206" s="31"/>
      <c r="AL206" s="31"/>
      <c r="AM206" s="31"/>
      <c r="AN206" s="31"/>
      <c r="AO206" s="163"/>
      <c r="AP206" s="29"/>
    </row>
    <row r="207" spans="1:42" s="19" customFormat="1">
      <c r="A207" s="190"/>
      <c r="B207" s="45"/>
      <c r="C207" s="54"/>
      <c r="D207" s="137"/>
      <c r="E207" s="4" t="s">
        <v>130</v>
      </c>
      <c r="F207" s="566" t="s">
        <v>132</v>
      </c>
      <c r="G207" s="4" t="s">
        <v>133</v>
      </c>
      <c r="N207" s="31"/>
      <c r="O207" s="31"/>
      <c r="P207" s="31"/>
      <c r="Q207" s="163"/>
      <c r="R207" s="31"/>
      <c r="S207" s="31"/>
      <c r="T207" s="31"/>
      <c r="V207" s="31"/>
      <c r="W207" s="31"/>
      <c r="X207" s="31"/>
      <c r="Z207" s="31"/>
      <c r="AA207" s="31"/>
      <c r="AB207" s="31"/>
      <c r="AD207" s="31"/>
      <c r="AE207" s="31"/>
      <c r="AF207" s="31"/>
      <c r="AH207" s="31"/>
      <c r="AI207" s="31"/>
      <c r="AJ207" s="31"/>
      <c r="AL207" s="31"/>
      <c r="AM207" s="31"/>
      <c r="AN207" s="31"/>
      <c r="AO207" s="163"/>
      <c r="AP207" s="29"/>
    </row>
    <row r="208" spans="1:42" s="19" customFormat="1">
      <c r="A208" s="190"/>
      <c r="B208" s="45"/>
      <c r="C208" s="54"/>
      <c r="D208" s="137"/>
      <c r="E208" s="4"/>
      <c r="F208" s="176"/>
      <c r="G208" s="4"/>
      <c r="N208" s="31"/>
      <c r="O208" s="31"/>
      <c r="P208" s="31"/>
      <c r="Q208" s="163"/>
      <c r="R208" s="31"/>
      <c r="S208" s="31"/>
      <c r="T208" s="31"/>
      <c r="V208" s="31"/>
      <c r="W208" s="31"/>
      <c r="X208" s="31"/>
      <c r="Z208" s="31"/>
      <c r="AA208" s="31"/>
      <c r="AB208" s="31"/>
      <c r="AD208" s="31"/>
      <c r="AE208" s="31"/>
      <c r="AF208" s="31"/>
      <c r="AH208" s="31"/>
      <c r="AI208" s="31"/>
      <c r="AJ208" s="31"/>
      <c r="AL208" s="31"/>
      <c r="AM208" s="31"/>
      <c r="AN208" s="31"/>
      <c r="AO208" s="163"/>
      <c r="AP208" s="29"/>
    </row>
    <row r="209" spans="1:42" s="19" customFormat="1">
      <c r="A209" s="190"/>
      <c r="B209" s="45"/>
      <c r="C209" s="54"/>
      <c r="D209" s="137"/>
      <c r="E209" s="4"/>
      <c r="F209" s="176"/>
      <c r="G209" s="4"/>
      <c r="N209" s="31"/>
      <c r="O209" s="31"/>
      <c r="P209" s="31"/>
      <c r="Q209" s="163"/>
      <c r="R209" s="31"/>
      <c r="S209" s="31"/>
      <c r="T209" s="31"/>
      <c r="V209" s="31"/>
      <c r="W209" s="31"/>
      <c r="X209" s="31"/>
      <c r="Z209" s="31"/>
      <c r="AA209" s="31"/>
      <c r="AB209" s="31"/>
      <c r="AD209" s="31"/>
      <c r="AE209" s="31"/>
      <c r="AF209" s="31"/>
      <c r="AH209" s="31"/>
      <c r="AI209" s="31"/>
      <c r="AJ209" s="31"/>
      <c r="AL209" s="31"/>
      <c r="AM209" s="31"/>
      <c r="AN209" s="31"/>
      <c r="AO209" s="163"/>
      <c r="AP209" s="29"/>
    </row>
    <row r="211" spans="1:42">
      <c r="A211" s="9" t="s">
        <v>300</v>
      </c>
    </row>
  </sheetData>
  <phoneticPr fontId="3" type="noConversion"/>
  <conditionalFormatting sqref="Q3 AO3:DC3">
    <cfRule type="cellIs" dxfId="331" priority="449" stopIfTrue="1" operator="equal">
      <formula>"Pre-forecast"</formula>
    </cfRule>
    <cfRule type="cellIs" dxfId="330" priority="450" stopIfTrue="1" operator="equal">
      <formula>"Forecast"</formula>
    </cfRule>
  </conditionalFormatting>
  <conditionalFormatting sqref="F3:F4">
    <cfRule type="cellIs" dxfId="329" priority="451" stopIfTrue="1" operator="notEqual">
      <formula>0</formula>
    </cfRule>
    <cfRule type="cellIs" dxfId="328" priority="452" stopIfTrue="1" operator="equal">
      <formula>""</formula>
    </cfRule>
  </conditionalFormatting>
  <conditionalFormatting sqref="F2">
    <cfRule type="cellIs" dxfId="327" priority="453" stopIfTrue="1" operator="notEqual">
      <formula>0</formula>
    </cfRule>
    <cfRule type="cellIs" dxfId="326" priority="454" stopIfTrue="1" operator="equal">
      <formula>""</formula>
    </cfRule>
  </conditionalFormatting>
  <conditionalFormatting sqref="U3">
    <cfRule type="cellIs" dxfId="325" priority="433" stopIfTrue="1" operator="equal">
      <formula>"Pre-forecast"</formula>
    </cfRule>
    <cfRule type="cellIs" dxfId="324" priority="434" stopIfTrue="1" operator="equal">
      <formula>"Forecast"</formula>
    </cfRule>
  </conditionalFormatting>
  <conditionalFormatting sqref="L3">
    <cfRule type="cellIs" dxfId="323" priority="313" stopIfTrue="1" operator="equal">
      <formula>"Pre-forecast"</formula>
    </cfRule>
    <cfRule type="cellIs" dxfId="322" priority="314" stopIfTrue="1" operator="equal">
      <formula>"Forecast"</formula>
    </cfRule>
  </conditionalFormatting>
  <conditionalFormatting sqref="J3">
    <cfRule type="cellIs" dxfId="321" priority="419" stopIfTrue="1" operator="equal">
      <formula>"Pre-forecast"</formula>
    </cfRule>
    <cfRule type="cellIs" dxfId="320" priority="420" stopIfTrue="1" operator="equal">
      <formula>"Forecast"</formula>
    </cfRule>
  </conditionalFormatting>
  <conditionalFormatting sqref="K3 M3">
    <cfRule type="cellIs" dxfId="319" priority="417" stopIfTrue="1" operator="equal">
      <formula>"Pre-forecast"</formula>
    </cfRule>
    <cfRule type="cellIs" dxfId="318" priority="418" stopIfTrue="1" operator="equal">
      <formula>"Forecast"</formula>
    </cfRule>
  </conditionalFormatting>
  <conditionalFormatting sqref="J23 J49 J66">
    <cfRule type="cellIs" dxfId="317" priority="413" stopIfTrue="1" operator="notEqual">
      <formula>0</formula>
    </cfRule>
    <cfRule type="cellIs" dxfId="316" priority="414" stopIfTrue="1" operator="equal">
      <formula>""</formula>
    </cfRule>
  </conditionalFormatting>
  <conditionalFormatting sqref="J28">
    <cfRule type="cellIs" dxfId="315" priority="407" stopIfTrue="1" operator="notEqual">
      <formula>0</formula>
    </cfRule>
    <cfRule type="cellIs" dxfId="314" priority="408" stopIfTrue="1" operator="equal">
      <formula>""</formula>
    </cfRule>
  </conditionalFormatting>
  <conditionalFormatting sqref="J34">
    <cfRule type="cellIs" dxfId="313" priority="405" stopIfTrue="1" operator="notEqual">
      <formula>0</formula>
    </cfRule>
    <cfRule type="cellIs" dxfId="312" priority="406" stopIfTrue="1" operator="equal">
      <formula>""</formula>
    </cfRule>
  </conditionalFormatting>
  <conditionalFormatting sqref="J37">
    <cfRule type="cellIs" dxfId="311" priority="403" stopIfTrue="1" operator="notEqual">
      <formula>0</formula>
    </cfRule>
    <cfRule type="cellIs" dxfId="310" priority="404" stopIfTrue="1" operator="equal">
      <formula>""</formula>
    </cfRule>
  </conditionalFormatting>
  <conditionalFormatting sqref="J38">
    <cfRule type="cellIs" dxfId="309" priority="401" stopIfTrue="1" operator="notEqual">
      <formula>0</formula>
    </cfRule>
    <cfRule type="cellIs" dxfId="308" priority="402" stopIfTrue="1" operator="equal">
      <formula>""</formula>
    </cfRule>
  </conditionalFormatting>
  <conditionalFormatting sqref="J39">
    <cfRule type="cellIs" dxfId="307" priority="399" stopIfTrue="1" operator="notEqual">
      <formula>0</formula>
    </cfRule>
    <cfRule type="cellIs" dxfId="306" priority="400" stopIfTrue="1" operator="equal">
      <formula>""</formula>
    </cfRule>
  </conditionalFormatting>
  <conditionalFormatting sqref="J7">
    <cfRule type="cellIs" dxfId="305" priority="323" stopIfTrue="1" operator="notEqual">
      <formula>0</formula>
    </cfRule>
    <cfRule type="cellIs" dxfId="304" priority="324" stopIfTrue="1" operator="equal">
      <formula>""</formula>
    </cfRule>
  </conditionalFormatting>
  <conditionalFormatting sqref="J151">
    <cfRule type="cellIs" dxfId="303" priority="321" stopIfTrue="1" operator="notEqual">
      <formula>0</formula>
    </cfRule>
    <cfRule type="cellIs" dxfId="302" priority="322" stopIfTrue="1" operator="equal">
      <formula>""</formula>
    </cfRule>
  </conditionalFormatting>
  <conditionalFormatting sqref="J155">
    <cfRule type="cellIs" dxfId="301" priority="317" stopIfTrue="1" operator="notEqual">
      <formula>0</formula>
    </cfRule>
    <cfRule type="cellIs" dxfId="300" priority="318" stopIfTrue="1" operator="equal">
      <formula>""</formula>
    </cfRule>
  </conditionalFormatting>
  <conditionalFormatting sqref="J52">
    <cfRule type="cellIs" dxfId="299" priority="271" stopIfTrue="1" operator="notEqual">
      <formula>0</formula>
    </cfRule>
    <cfRule type="cellIs" dxfId="298" priority="272" stopIfTrue="1" operator="equal">
      <formula>""</formula>
    </cfRule>
  </conditionalFormatting>
  <conditionalFormatting sqref="J69">
    <cfRule type="cellIs" dxfId="297" priority="219" stopIfTrue="1" operator="notEqual">
      <formula>0</formula>
    </cfRule>
    <cfRule type="cellIs" dxfId="296" priority="220" stopIfTrue="1" operator="equal">
      <formula>""</formula>
    </cfRule>
  </conditionalFormatting>
  <conditionalFormatting sqref="J19">
    <cfRule type="cellIs" dxfId="295" priority="207" stopIfTrue="1" operator="notEqual">
      <formula>0</formula>
    </cfRule>
    <cfRule type="cellIs" dxfId="294" priority="208" stopIfTrue="1" operator="equal">
      <formula>""</formula>
    </cfRule>
  </conditionalFormatting>
  <conditionalFormatting sqref="J158">
    <cfRule type="cellIs" dxfId="293" priority="201" stopIfTrue="1" operator="notEqual">
      <formula>0</formula>
    </cfRule>
    <cfRule type="cellIs" dxfId="292" priority="202" stopIfTrue="1" operator="equal">
      <formula>""</formula>
    </cfRule>
  </conditionalFormatting>
  <conditionalFormatting sqref="J181">
    <cfRule type="cellIs" dxfId="291" priority="197" stopIfTrue="1" operator="notEqual">
      <formula>0</formula>
    </cfRule>
    <cfRule type="cellIs" dxfId="290" priority="198" stopIfTrue="1" operator="equal">
      <formula>""</formula>
    </cfRule>
  </conditionalFormatting>
  <conditionalFormatting sqref="J138">
    <cfRule type="cellIs" dxfId="289" priority="173" stopIfTrue="1" operator="notEqual">
      <formula>0</formula>
    </cfRule>
    <cfRule type="cellIs" dxfId="288" priority="174" stopIfTrue="1" operator="equal">
      <formula>""</formula>
    </cfRule>
  </conditionalFormatting>
  <conditionalFormatting sqref="J139">
    <cfRule type="cellIs" dxfId="287" priority="169" stopIfTrue="1" operator="notEqual">
      <formula>0</formula>
    </cfRule>
    <cfRule type="cellIs" dxfId="286" priority="170" stopIfTrue="1" operator="equal">
      <formula>""</formula>
    </cfRule>
  </conditionalFormatting>
  <conditionalFormatting sqref="J80">
    <cfRule type="cellIs" dxfId="285" priority="133" stopIfTrue="1" operator="notEqual">
      <formula>0</formula>
    </cfRule>
    <cfRule type="cellIs" dxfId="284" priority="134" stopIfTrue="1" operator="equal">
      <formula>""</formula>
    </cfRule>
  </conditionalFormatting>
  <conditionalFormatting sqref="J84">
    <cfRule type="cellIs" dxfId="283" priority="115" stopIfTrue="1" operator="notEqual">
      <formula>0</formula>
    </cfRule>
    <cfRule type="cellIs" dxfId="282" priority="116" stopIfTrue="1" operator="equal">
      <formula>""</formula>
    </cfRule>
  </conditionalFormatting>
  <conditionalFormatting sqref="J87">
    <cfRule type="cellIs" dxfId="281" priority="113" stopIfTrue="1" operator="notEqual">
      <formula>0</formula>
    </cfRule>
    <cfRule type="cellIs" dxfId="280" priority="114" stopIfTrue="1" operator="equal">
      <formula>""</formula>
    </cfRule>
  </conditionalFormatting>
  <conditionalFormatting sqref="J47">
    <cfRule type="cellIs" dxfId="279" priority="99" stopIfTrue="1" operator="notEqual">
      <formula>0</formula>
    </cfRule>
    <cfRule type="cellIs" dxfId="278" priority="100" stopIfTrue="1" operator="equal">
      <formula>""</formula>
    </cfRule>
  </conditionalFormatting>
  <conditionalFormatting sqref="J97">
    <cfRule type="cellIs" dxfId="277" priority="93" stopIfTrue="1" operator="notEqual">
      <formula>0</formula>
    </cfRule>
    <cfRule type="cellIs" dxfId="276" priority="94" stopIfTrue="1" operator="equal">
      <formula>""</formula>
    </cfRule>
  </conditionalFormatting>
  <conditionalFormatting sqref="J95">
    <cfRule type="cellIs" dxfId="275" priority="87" stopIfTrue="1" operator="notEqual">
      <formula>0</formula>
    </cfRule>
    <cfRule type="cellIs" dxfId="274" priority="88" stopIfTrue="1" operator="equal">
      <formula>""</formula>
    </cfRule>
  </conditionalFormatting>
  <conditionalFormatting sqref="AC3">
    <cfRule type="cellIs" dxfId="273" priority="85" stopIfTrue="1" operator="equal">
      <formula>"Pre-forecast"</formula>
    </cfRule>
    <cfRule type="cellIs" dxfId="272" priority="86" stopIfTrue="1" operator="equal">
      <formula>"Forecast"</formula>
    </cfRule>
  </conditionalFormatting>
  <conditionalFormatting sqref="Y3">
    <cfRule type="cellIs" dxfId="271" priority="83" stopIfTrue="1" operator="equal">
      <formula>"Pre-forecast"</formula>
    </cfRule>
    <cfRule type="cellIs" dxfId="270" priority="84" stopIfTrue="1" operator="equal">
      <formula>"Forecast"</formula>
    </cfRule>
  </conditionalFormatting>
  <conditionalFormatting sqref="J18">
    <cfRule type="cellIs" dxfId="269" priority="81" stopIfTrue="1" operator="notEqual">
      <formula>0</formula>
    </cfRule>
    <cfRule type="cellIs" dxfId="268" priority="82" stopIfTrue="1" operator="equal">
      <formula>""</formula>
    </cfRule>
  </conditionalFormatting>
  <conditionalFormatting sqref="J46">
    <cfRule type="cellIs" dxfId="267" priority="79" stopIfTrue="1" operator="notEqual">
      <formula>0</formula>
    </cfRule>
    <cfRule type="cellIs" dxfId="266" priority="80" stopIfTrue="1" operator="equal">
      <formula>""</formula>
    </cfRule>
  </conditionalFormatting>
  <conditionalFormatting sqref="J45">
    <cfRule type="cellIs" dxfId="265" priority="77" stopIfTrue="1" operator="notEqual">
      <formula>0</formula>
    </cfRule>
    <cfRule type="cellIs" dxfId="264" priority="78" stopIfTrue="1" operator="equal">
      <formula>""</formula>
    </cfRule>
  </conditionalFormatting>
  <conditionalFormatting sqref="J74">
    <cfRule type="cellIs" dxfId="263" priority="71" stopIfTrue="1" operator="notEqual">
      <formula>0</formula>
    </cfRule>
    <cfRule type="cellIs" dxfId="262" priority="72" stopIfTrue="1" operator="equal">
      <formula>""</formula>
    </cfRule>
  </conditionalFormatting>
  <conditionalFormatting sqref="J73">
    <cfRule type="cellIs" dxfId="261" priority="69" stopIfTrue="1" operator="notEqual">
      <formula>0</formula>
    </cfRule>
    <cfRule type="cellIs" dxfId="260" priority="70" stopIfTrue="1" operator="equal">
      <formula>""</formula>
    </cfRule>
  </conditionalFormatting>
  <conditionalFormatting sqref="J76">
    <cfRule type="cellIs" dxfId="259" priority="67" stopIfTrue="1" operator="notEqual">
      <formula>0</formula>
    </cfRule>
    <cfRule type="cellIs" dxfId="258" priority="68" stopIfTrue="1" operator="equal">
      <formula>""</formula>
    </cfRule>
  </conditionalFormatting>
  <conditionalFormatting sqref="J78">
    <cfRule type="cellIs" dxfId="257" priority="65" stopIfTrue="1" operator="notEqual">
      <formula>0</formula>
    </cfRule>
    <cfRule type="cellIs" dxfId="256" priority="66" stopIfTrue="1" operator="equal">
      <formula>""</formula>
    </cfRule>
  </conditionalFormatting>
  <conditionalFormatting sqref="J83">
    <cfRule type="cellIs" dxfId="255" priority="63" stopIfTrue="1" operator="notEqual">
      <formula>0</formula>
    </cfRule>
    <cfRule type="cellIs" dxfId="254" priority="64" stopIfTrue="1" operator="equal">
      <formula>""</formula>
    </cfRule>
  </conditionalFormatting>
  <conditionalFormatting sqref="J88">
    <cfRule type="cellIs" dxfId="253" priority="61" stopIfTrue="1" operator="notEqual">
      <formula>0</formula>
    </cfRule>
    <cfRule type="cellIs" dxfId="252" priority="62" stopIfTrue="1" operator="equal">
      <formula>""</formula>
    </cfRule>
  </conditionalFormatting>
  <conditionalFormatting sqref="J65">
    <cfRule type="cellIs" dxfId="251" priority="59" stopIfTrue="1" operator="notEqual">
      <formula>0</formula>
    </cfRule>
    <cfRule type="cellIs" dxfId="250" priority="60" stopIfTrue="1" operator="equal">
      <formula>""</formula>
    </cfRule>
  </conditionalFormatting>
  <conditionalFormatting sqref="J70">
    <cfRule type="cellIs" dxfId="249" priority="53" stopIfTrue="1" operator="notEqual">
      <formula>0</formula>
    </cfRule>
    <cfRule type="cellIs" dxfId="248" priority="54" stopIfTrue="1" operator="equal">
      <formula>""</formula>
    </cfRule>
  </conditionalFormatting>
  <conditionalFormatting sqref="J134">
    <cfRule type="cellIs" dxfId="247" priority="45" stopIfTrue="1" operator="notEqual">
      <formula>0</formula>
    </cfRule>
    <cfRule type="cellIs" dxfId="246" priority="46" stopIfTrue="1" operator="equal">
      <formula>""</formula>
    </cfRule>
  </conditionalFormatting>
  <conditionalFormatting sqref="J133">
    <cfRule type="cellIs" dxfId="245" priority="43" stopIfTrue="1" operator="notEqual">
      <formula>0</formula>
    </cfRule>
    <cfRule type="cellIs" dxfId="244" priority="44" stopIfTrue="1" operator="equal">
      <formula>""</formula>
    </cfRule>
  </conditionalFormatting>
  <conditionalFormatting sqref="J132">
    <cfRule type="cellIs" dxfId="243" priority="41" stopIfTrue="1" operator="notEqual">
      <formula>0</formula>
    </cfRule>
    <cfRule type="cellIs" dxfId="242" priority="42" stopIfTrue="1" operator="equal">
      <formula>""</formula>
    </cfRule>
  </conditionalFormatting>
  <conditionalFormatting sqref="J131">
    <cfRule type="cellIs" dxfId="241" priority="39" stopIfTrue="1" operator="notEqual">
      <formula>0</formula>
    </cfRule>
    <cfRule type="cellIs" dxfId="240" priority="40" stopIfTrue="1" operator="equal">
      <formula>""</formula>
    </cfRule>
  </conditionalFormatting>
  <conditionalFormatting sqref="J130">
    <cfRule type="cellIs" dxfId="239" priority="37" stopIfTrue="1" operator="notEqual">
      <formula>0</formula>
    </cfRule>
    <cfRule type="cellIs" dxfId="238" priority="38" stopIfTrue="1" operator="equal">
      <formula>""</formula>
    </cfRule>
  </conditionalFormatting>
  <conditionalFormatting sqref="J129">
    <cfRule type="cellIs" dxfId="237" priority="33" stopIfTrue="1" operator="notEqual">
      <formula>0</formula>
    </cfRule>
    <cfRule type="cellIs" dxfId="236" priority="34" stopIfTrue="1" operator="equal">
      <formula>""</formula>
    </cfRule>
  </conditionalFormatting>
  <conditionalFormatting sqref="J144">
    <cfRule type="cellIs" dxfId="235" priority="31" stopIfTrue="1" operator="notEqual">
      <formula>0</formula>
    </cfRule>
    <cfRule type="cellIs" dxfId="234" priority="32" stopIfTrue="1" operator="equal">
      <formula>""</formula>
    </cfRule>
  </conditionalFormatting>
  <conditionalFormatting sqref="J145">
    <cfRule type="cellIs" dxfId="233" priority="29" stopIfTrue="1" operator="notEqual">
      <formula>0</formula>
    </cfRule>
    <cfRule type="cellIs" dxfId="232" priority="30" stopIfTrue="1" operator="equal">
      <formula>""</formula>
    </cfRule>
  </conditionalFormatting>
  <conditionalFormatting sqref="J108">
    <cfRule type="cellIs" dxfId="231" priority="27" stopIfTrue="1" operator="notEqual">
      <formula>0</formula>
    </cfRule>
    <cfRule type="cellIs" dxfId="230" priority="28" stopIfTrue="1" operator="equal">
      <formula>""</formula>
    </cfRule>
  </conditionalFormatting>
  <conditionalFormatting sqref="J107">
    <cfRule type="cellIs" dxfId="229" priority="25" stopIfTrue="1" operator="notEqual">
      <formula>0</formula>
    </cfRule>
    <cfRule type="cellIs" dxfId="228" priority="26" stopIfTrue="1" operator="equal">
      <formula>""</formula>
    </cfRule>
  </conditionalFormatting>
  <conditionalFormatting sqref="J106">
    <cfRule type="cellIs" dxfId="227" priority="23" stopIfTrue="1" operator="notEqual">
      <formula>0</formula>
    </cfRule>
    <cfRule type="cellIs" dxfId="226" priority="24" stopIfTrue="1" operator="equal">
      <formula>""</formula>
    </cfRule>
  </conditionalFormatting>
  <conditionalFormatting sqref="J105">
    <cfRule type="cellIs" dxfId="225" priority="21" stopIfTrue="1" operator="notEqual">
      <formula>0</formula>
    </cfRule>
    <cfRule type="cellIs" dxfId="224" priority="22" stopIfTrue="1" operator="equal">
      <formula>""</formula>
    </cfRule>
  </conditionalFormatting>
  <conditionalFormatting sqref="J104">
    <cfRule type="cellIs" dxfId="223" priority="19" stopIfTrue="1" operator="notEqual">
      <formula>0</formula>
    </cfRule>
    <cfRule type="cellIs" dxfId="222" priority="20" stopIfTrue="1" operator="equal">
      <formula>""</formula>
    </cfRule>
  </conditionalFormatting>
  <conditionalFormatting sqref="J103">
    <cfRule type="cellIs" dxfId="221" priority="17" stopIfTrue="1" operator="notEqual">
      <formula>0</formula>
    </cfRule>
    <cfRule type="cellIs" dxfId="220" priority="18" stopIfTrue="1" operator="equal">
      <formula>""</formula>
    </cfRule>
  </conditionalFormatting>
  <conditionalFormatting sqref="J125">
    <cfRule type="cellIs" dxfId="219" priority="11" stopIfTrue="1" operator="notEqual">
      <formula>0</formula>
    </cfRule>
    <cfRule type="cellIs" dxfId="218" priority="12" stopIfTrue="1" operator="equal">
      <formula>""</formula>
    </cfRule>
  </conditionalFormatting>
  <conditionalFormatting sqref="J124">
    <cfRule type="cellIs" dxfId="217" priority="9" stopIfTrue="1" operator="notEqual">
      <formula>0</formula>
    </cfRule>
    <cfRule type="cellIs" dxfId="216" priority="10" stopIfTrue="1" operator="equal">
      <formula>""</formula>
    </cfRule>
  </conditionalFormatting>
  <conditionalFormatting sqref="J100">
    <cfRule type="cellIs" dxfId="215" priority="5" stopIfTrue="1" operator="notEqual">
      <formula>0</formula>
    </cfRule>
    <cfRule type="cellIs" dxfId="214" priority="6" stopIfTrue="1" operator="equal">
      <formula>""</formula>
    </cfRule>
  </conditionalFormatting>
  <conditionalFormatting sqref="AK3">
    <cfRule type="cellIs" dxfId="213" priority="3" stopIfTrue="1" operator="equal">
      <formula>"Pre-forecast"</formula>
    </cfRule>
    <cfRule type="cellIs" dxfId="212" priority="4" stopIfTrue="1" operator="equal">
      <formula>"Forecast"</formula>
    </cfRule>
  </conditionalFormatting>
  <conditionalFormatting sqref="AG3">
    <cfRule type="cellIs" dxfId="211" priority="1" stopIfTrue="1" operator="equal">
      <formula>"Pre-forecast"</formula>
    </cfRule>
    <cfRule type="cellIs" dxfId="210" priority="2" stopIfTrue="1" operator="equal">
      <formula>"Forecast"</formula>
    </cfRule>
  </conditionalFormatting>
  <dataValidations disablePrompts="1" count="1">
    <dataValidation type="list" allowBlank="1" showInputMessage="1" showErrorMessage="1" sqref="F140" xr:uid="{CB47010A-4F5C-4050-8F09-A9412373C3FD}">
      <formula1>"0, 1"</formula1>
    </dataValidation>
  </dataValidations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indexed="44"/>
    <outlinePr summaryBelow="0" summaryRight="0"/>
  </sheetPr>
  <dimension ref="A1:CA98"/>
  <sheetViews>
    <sheetView defaultGridColor="0" colorId="22" zoomScale="80" zoomScaleNormal="8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K41" sqref="K41:K42"/>
    </sheetView>
  </sheetViews>
  <sheetFormatPr defaultColWidth="0" defaultRowHeight="12.75"/>
  <cols>
    <col min="1" max="2" width="1.42578125" style="1" customWidth="1"/>
    <col min="3" max="3" width="1.42578125" style="51" customWidth="1"/>
    <col min="4" max="4" width="1.42578125" style="52" customWidth="1"/>
    <col min="5" max="5" width="40.5703125" style="25" customWidth="1"/>
    <col min="6" max="6" width="12.5703125" style="25" customWidth="1"/>
    <col min="7" max="8" width="11.5703125" style="25" customWidth="1"/>
    <col min="9" max="9" width="2.5703125" style="25" customWidth="1"/>
    <col min="10" max="79" width="11.5703125" style="25" customWidth="1"/>
    <col min="80" max="16384" width="0" style="25" hidden="1"/>
  </cols>
  <sheetData>
    <row r="1" spans="1:79" s="4" customFormat="1" ht="26.25">
      <c r="A1" s="64" t="str">
        <f ca="1" xml:space="preserve"> RIGHT(CELL("filename", A1), LEN(CELL("filename", A1)) - SEARCH("]", CELL("filename", A1)))</f>
        <v>FinStat</v>
      </c>
      <c r="B1" s="1"/>
      <c r="C1" s="51"/>
      <c r="D1" s="123"/>
    </row>
    <row r="2" spans="1:79" s="66" customFormat="1">
      <c r="A2" s="63"/>
      <c r="B2" s="63"/>
      <c r="C2" s="65"/>
      <c r="D2" s="91"/>
      <c r="E2" s="103" t="str">
        <f xml:space="preserve"> Time!E$23</f>
        <v>Model period ending</v>
      </c>
      <c r="F2" s="101">
        <f xml:space="preserve"> Check!$F$9</f>
        <v>0</v>
      </c>
      <c r="G2" s="106" t="s">
        <v>30</v>
      </c>
      <c r="J2" s="66">
        <f xml:space="preserve"> Time!J$23</f>
        <v>44926</v>
      </c>
      <c r="K2" s="66">
        <f xml:space="preserve"> Time!K$23</f>
        <v>45291</v>
      </c>
      <c r="L2" s="66">
        <f xml:space="preserve"> Time!L$23</f>
        <v>45657</v>
      </c>
      <c r="M2" s="66">
        <f xml:space="preserve"> Time!M$23</f>
        <v>46022</v>
      </c>
      <c r="N2" s="66">
        <f xml:space="preserve"> Time!N$23</f>
        <v>46387</v>
      </c>
      <c r="O2" s="66">
        <f xml:space="preserve"> Time!O$23</f>
        <v>46752</v>
      </c>
      <c r="P2" s="66">
        <f xml:space="preserve"> Time!P$23</f>
        <v>47118</v>
      </c>
      <c r="Q2" s="66">
        <f xml:space="preserve"> Time!Q$23</f>
        <v>47483</v>
      </c>
      <c r="R2" s="66">
        <f xml:space="preserve"> Time!R$23</f>
        <v>47848</v>
      </c>
      <c r="S2" s="66">
        <f xml:space="preserve"> Time!S$23</f>
        <v>48213</v>
      </c>
      <c r="T2" s="66">
        <f xml:space="preserve"> Time!T$23</f>
        <v>48579</v>
      </c>
      <c r="U2" s="66">
        <f xml:space="preserve"> Time!U$23</f>
        <v>48944</v>
      </c>
      <c r="V2" s="66">
        <f xml:space="preserve"> Time!V$23</f>
        <v>49309</v>
      </c>
      <c r="W2" s="66">
        <f xml:space="preserve"> Time!W$23</f>
        <v>49674</v>
      </c>
      <c r="X2" s="66">
        <f xml:space="preserve"> Time!X$23</f>
        <v>50040</v>
      </c>
      <c r="Y2" s="66">
        <f xml:space="preserve"> Time!Y$23</f>
        <v>50405</v>
      </c>
      <c r="Z2" s="66">
        <f xml:space="preserve"> Time!Z$23</f>
        <v>50770</v>
      </c>
      <c r="AA2" s="66">
        <f xml:space="preserve"> Time!AA$23</f>
        <v>51135</v>
      </c>
      <c r="AB2" s="66">
        <f xml:space="preserve"> Time!AB$23</f>
        <v>51501</v>
      </c>
      <c r="AC2" s="66">
        <f xml:space="preserve"> Time!AC$23</f>
        <v>51866</v>
      </c>
      <c r="AD2" s="66">
        <f xml:space="preserve"> Time!AD$23</f>
        <v>52231</v>
      </c>
      <c r="AE2" s="66">
        <f xml:space="preserve"> Time!AE$23</f>
        <v>52596</v>
      </c>
      <c r="AF2" s="66">
        <f xml:space="preserve"> Time!AF$23</f>
        <v>52962</v>
      </c>
      <c r="AG2" s="66">
        <f xml:space="preserve"> Time!AG$23</f>
        <v>53327</v>
      </c>
      <c r="AH2" s="66">
        <f xml:space="preserve"> Time!AH$23</f>
        <v>53692</v>
      </c>
      <c r="AI2" s="66">
        <f xml:space="preserve"> Time!AI$23</f>
        <v>54057</v>
      </c>
      <c r="AJ2" s="66">
        <f xml:space="preserve"> Time!AJ$23</f>
        <v>54423</v>
      </c>
      <c r="AK2" s="66">
        <f xml:space="preserve"> Time!AK$23</f>
        <v>54788</v>
      </c>
      <c r="AL2" s="66">
        <f xml:space="preserve"> Time!AL$23</f>
        <v>55153</v>
      </c>
      <c r="AM2" s="66">
        <f xml:space="preserve"> Time!AM$23</f>
        <v>55518</v>
      </c>
      <c r="AN2" s="66">
        <f xml:space="preserve"> Time!AN$23</f>
        <v>55884</v>
      </c>
      <c r="AO2" s="66">
        <f xml:space="preserve"> Time!AO$23</f>
        <v>56249</v>
      </c>
      <c r="AP2" s="66">
        <f xml:space="preserve"> Time!AP$23</f>
        <v>56614</v>
      </c>
      <c r="AQ2" s="66">
        <f xml:space="preserve"> Time!AQ$23</f>
        <v>56979</v>
      </c>
      <c r="AR2" s="66">
        <f xml:space="preserve"> Time!AR$23</f>
        <v>57345</v>
      </c>
      <c r="AS2" s="66">
        <f xml:space="preserve"> Time!AS$23</f>
        <v>57710</v>
      </c>
      <c r="AT2" s="66">
        <f xml:space="preserve"> Time!AT$23</f>
        <v>58075</v>
      </c>
      <c r="AU2" s="66">
        <f xml:space="preserve"> Time!AU$23</f>
        <v>58440</v>
      </c>
      <c r="AV2" s="66">
        <f xml:space="preserve"> Time!AV$23</f>
        <v>58806</v>
      </c>
      <c r="AW2" s="66">
        <f xml:space="preserve"> Time!AW$23</f>
        <v>59171</v>
      </c>
      <c r="AX2" s="66">
        <f xml:space="preserve"> Time!AX$23</f>
        <v>59536</v>
      </c>
      <c r="AY2" s="66">
        <f xml:space="preserve"> Time!AY$23</f>
        <v>59901</v>
      </c>
      <c r="AZ2" s="66">
        <f xml:space="preserve"> Time!AZ$23</f>
        <v>60267</v>
      </c>
      <c r="BA2" s="66">
        <f xml:space="preserve"> Time!BA$23</f>
        <v>60632</v>
      </c>
      <c r="BB2" s="66">
        <f xml:space="preserve"> Time!BB$23</f>
        <v>60997</v>
      </c>
      <c r="BC2" s="66">
        <f xml:space="preserve"> Time!BC$23</f>
        <v>61362</v>
      </c>
      <c r="BD2" s="66">
        <f xml:space="preserve"> Time!BD$23</f>
        <v>61728</v>
      </c>
      <c r="BE2" s="66">
        <f xml:space="preserve"> Time!BE$23</f>
        <v>62093</v>
      </c>
      <c r="BF2" s="66">
        <f xml:space="preserve"> Time!BF$23</f>
        <v>62458</v>
      </c>
      <c r="BG2" s="66">
        <f xml:space="preserve"> Time!BG$23</f>
        <v>62823</v>
      </c>
      <c r="BH2" s="66">
        <f xml:space="preserve"> Time!BH$23</f>
        <v>63189</v>
      </c>
      <c r="BI2" s="66">
        <f xml:space="preserve"> Time!BI$23</f>
        <v>63554</v>
      </c>
      <c r="BJ2" s="66">
        <f xml:space="preserve"> Time!BJ$23</f>
        <v>63919</v>
      </c>
      <c r="BK2" s="66">
        <f xml:space="preserve"> Time!BK$23</f>
        <v>64284</v>
      </c>
      <c r="BL2" s="66">
        <f xml:space="preserve"> Time!BL$23</f>
        <v>64650</v>
      </c>
      <c r="BM2" s="66">
        <f xml:space="preserve"> Time!BM$23</f>
        <v>65015</v>
      </c>
      <c r="BN2" s="66">
        <f xml:space="preserve"> Time!BN$23</f>
        <v>65380</v>
      </c>
      <c r="BO2" s="66">
        <f xml:space="preserve"> Time!BO$23</f>
        <v>65745</v>
      </c>
      <c r="BP2" s="66">
        <f xml:space="preserve"> Time!BP$23</f>
        <v>66111</v>
      </c>
      <c r="BQ2" s="66">
        <f xml:space="preserve"> Time!BQ$23</f>
        <v>66476</v>
      </c>
      <c r="BR2" s="66">
        <f xml:space="preserve"> Time!BR$23</f>
        <v>66841</v>
      </c>
      <c r="BS2" s="66">
        <f xml:space="preserve"> Time!BS$23</f>
        <v>67206</v>
      </c>
      <c r="BT2" s="66">
        <f xml:space="preserve"> Time!BT$23</f>
        <v>67572</v>
      </c>
      <c r="BU2" s="66">
        <f xml:space="preserve"> Time!BU$23</f>
        <v>67937</v>
      </c>
      <c r="BV2" s="66">
        <f xml:space="preserve"> Time!BV$23</f>
        <v>68302</v>
      </c>
      <c r="BW2" s="66">
        <f xml:space="preserve"> Time!BW$23</f>
        <v>68667</v>
      </c>
      <c r="BX2" s="66">
        <f xml:space="preserve"> Time!BX$23</f>
        <v>69033</v>
      </c>
      <c r="BY2" s="66">
        <f xml:space="preserve"> Time!BY$23</f>
        <v>69398</v>
      </c>
      <c r="BZ2" s="66">
        <f xml:space="preserve"> Time!BZ$23</f>
        <v>69763</v>
      </c>
      <c r="CA2" s="66">
        <f xml:space="preserve"> Time!CA$23</f>
        <v>70128</v>
      </c>
    </row>
    <row r="3" spans="1:79" s="47" customFormat="1">
      <c r="A3" s="1"/>
      <c r="B3" s="1"/>
      <c r="C3" s="15"/>
      <c r="D3" s="50"/>
      <c r="E3" s="47" t="str">
        <f xml:space="preserve"> Time!E$136</f>
        <v>Timeline label</v>
      </c>
      <c r="F3" s="104">
        <f xml:space="preserve"> Track!$J$2</f>
        <v>0</v>
      </c>
      <c r="G3" s="107" t="s">
        <v>32</v>
      </c>
      <c r="J3" s="203" t="str">
        <f xml:space="preserve"> Time!J$136</f>
        <v>FEL</v>
      </c>
      <c r="K3" s="203" t="str">
        <f xml:space="preserve"> Time!K$136</f>
        <v>FEL</v>
      </c>
      <c r="L3" s="203" t="str">
        <f xml:space="preserve"> Time!L$136</f>
        <v>FEL</v>
      </c>
      <c r="M3" s="203" t="str">
        <f xml:space="preserve"> Time!M$136</f>
        <v>FEL</v>
      </c>
      <c r="N3" s="203" t="str">
        <f xml:space="preserve"> Time!N$136</f>
        <v>FEL</v>
      </c>
      <c r="O3" s="203" t="str">
        <f xml:space="preserve"> Time!O$136</f>
        <v>EPC</v>
      </c>
      <c r="P3" s="203" t="str">
        <f xml:space="preserve"> Time!P$136</f>
        <v>EPC</v>
      </c>
      <c r="Q3" s="203" t="str">
        <f xml:space="preserve"> Time!Q$136</f>
        <v>EPC</v>
      </c>
      <c r="R3" s="203" t="str">
        <f xml:space="preserve"> Time!R$136</f>
        <v>Operations</v>
      </c>
      <c r="S3" s="203" t="str">
        <f xml:space="preserve"> Time!S$136</f>
        <v>Operations</v>
      </c>
      <c r="T3" s="203" t="str">
        <f xml:space="preserve"> Time!T$136</f>
        <v>Operations</v>
      </c>
      <c r="U3" s="203" t="str">
        <f xml:space="preserve"> Time!U$136</f>
        <v>Operations</v>
      </c>
      <c r="V3" s="203" t="str">
        <f xml:space="preserve"> Time!V$136</f>
        <v>Operations</v>
      </c>
      <c r="W3" s="203" t="str">
        <f xml:space="preserve"> Time!W$136</f>
        <v>Operations</v>
      </c>
      <c r="X3" s="203" t="str">
        <f xml:space="preserve"> Time!X$136</f>
        <v>Operations</v>
      </c>
      <c r="Y3" s="203" t="str">
        <f xml:space="preserve"> Time!Y$136</f>
        <v>Operations</v>
      </c>
      <c r="Z3" s="203" t="str">
        <f xml:space="preserve"> Time!Z$136</f>
        <v>Operations</v>
      </c>
      <c r="AA3" s="203" t="str">
        <f xml:space="preserve"> Time!AA$136</f>
        <v>Operations</v>
      </c>
      <c r="AB3" s="203" t="str">
        <f xml:space="preserve"> Time!AB$136</f>
        <v>Operations</v>
      </c>
      <c r="AC3" s="203" t="str">
        <f xml:space="preserve"> Time!AC$136</f>
        <v>Operations</v>
      </c>
      <c r="AD3" s="203" t="str">
        <f xml:space="preserve"> Time!AD$136</f>
        <v>Operations</v>
      </c>
      <c r="AE3" s="203" t="str">
        <f xml:space="preserve"> Time!AE$136</f>
        <v>Operations</v>
      </c>
      <c r="AF3" s="203" t="str">
        <f xml:space="preserve"> Time!AF$136</f>
        <v>Operations</v>
      </c>
      <c r="AG3" s="203" t="str">
        <f xml:space="preserve"> Time!AG$136</f>
        <v>Operations</v>
      </c>
      <c r="AH3" s="203" t="str">
        <f xml:space="preserve"> Time!AH$136</f>
        <v>Operations</v>
      </c>
      <c r="AI3" s="203" t="str">
        <f xml:space="preserve"> Time!AI$136</f>
        <v>Operations</v>
      </c>
      <c r="AJ3" s="203" t="str">
        <f xml:space="preserve"> Time!AJ$136</f>
        <v>Operations</v>
      </c>
      <c r="AK3" s="203" t="str">
        <f xml:space="preserve"> Time!AK$136</f>
        <v>Operations</v>
      </c>
      <c r="AL3" s="203" t="str">
        <f xml:space="preserve"> Time!AL$136</f>
        <v>Post-Frcst</v>
      </c>
      <c r="AM3" s="203" t="str">
        <f xml:space="preserve"> Time!AM$136</f>
        <v>Post-Frcst</v>
      </c>
      <c r="AN3" s="203" t="str">
        <f xml:space="preserve"> Time!AN$136</f>
        <v>Post-Frcst</v>
      </c>
      <c r="AO3" s="203" t="str">
        <f xml:space="preserve"> Time!AO$136</f>
        <v>Post-Frcst</v>
      </c>
      <c r="AP3" s="203" t="str">
        <f xml:space="preserve"> Time!AP$136</f>
        <v>Post-Frcst</v>
      </c>
      <c r="AQ3" s="203" t="str">
        <f xml:space="preserve"> Time!AQ$136</f>
        <v>Post-Frcst</v>
      </c>
      <c r="AR3" s="203" t="str">
        <f xml:space="preserve"> Time!AR$136</f>
        <v>Post-Frcst</v>
      </c>
      <c r="AS3" s="203" t="str">
        <f xml:space="preserve"> Time!AS$136</f>
        <v>Post-Frcst</v>
      </c>
      <c r="AT3" s="203" t="str">
        <f xml:space="preserve"> Time!AT$136</f>
        <v>Post-Frcst</v>
      </c>
      <c r="AU3" s="203" t="str">
        <f xml:space="preserve"> Time!AU$136</f>
        <v>Post-Frcst</v>
      </c>
      <c r="AV3" s="203" t="str">
        <f xml:space="preserve"> Time!AV$136</f>
        <v>Post-Frcst</v>
      </c>
      <c r="AW3" s="203" t="str">
        <f xml:space="preserve"> Time!AW$136</f>
        <v>Post-Frcst</v>
      </c>
      <c r="AX3" s="203" t="str">
        <f xml:space="preserve"> Time!AX$136</f>
        <v>Post-Frcst</v>
      </c>
      <c r="AY3" s="203" t="str">
        <f xml:space="preserve"> Time!AY$136</f>
        <v>Post-Frcst</v>
      </c>
      <c r="AZ3" s="203" t="str">
        <f xml:space="preserve"> Time!AZ$136</f>
        <v>Post-Frcst</v>
      </c>
      <c r="BA3" s="203" t="str">
        <f xml:space="preserve"> Time!BA$136</f>
        <v>Post-Frcst</v>
      </c>
      <c r="BB3" s="203" t="str">
        <f xml:space="preserve"> Time!BB$136</f>
        <v>Post-Frcst</v>
      </c>
      <c r="BC3" s="203" t="str">
        <f xml:space="preserve"> Time!BC$136</f>
        <v>Post-Frcst</v>
      </c>
      <c r="BD3" s="203" t="str">
        <f xml:space="preserve"> Time!BD$136</f>
        <v>Post-Frcst</v>
      </c>
      <c r="BE3" s="203" t="str">
        <f xml:space="preserve"> Time!BE$136</f>
        <v>Post-Frcst</v>
      </c>
      <c r="BF3" s="203" t="str">
        <f xml:space="preserve"> Time!BF$136</f>
        <v>Post-Frcst</v>
      </c>
      <c r="BG3" s="203" t="str">
        <f xml:space="preserve"> Time!BG$136</f>
        <v>Post-Frcst</v>
      </c>
      <c r="BH3" s="203" t="str">
        <f xml:space="preserve"> Time!BH$136</f>
        <v>Post-Frcst</v>
      </c>
      <c r="BI3" s="203" t="str">
        <f xml:space="preserve"> Time!BI$136</f>
        <v>Post-Frcst</v>
      </c>
      <c r="BJ3" s="203" t="str">
        <f xml:space="preserve"> Time!BJ$136</f>
        <v>Post-Frcst</v>
      </c>
      <c r="BK3" s="203" t="str">
        <f xml:space="preserve"> Time!BK$136</f>
        <v>Post-Frcst</v>
      </c>
      <c r="BL3" s="203" t="str">
        <f xml:space="preserve"> Time!BL$136</f>
        <v>Post-Frcst</v>
      </c>
      <c r="BM3" s="203" t="str">
        <f xml:space="preserve"> Time!BM$136</f>
        <v>Post-Frcst</v>
      </c>
      <c r="BN3" s="203" t="str">
        <f xml:space="preserve"> Time!BN$136</f>
        <v>Post-Frcst</v>
      </c>
      <c r="BO3" s="203" t="str">
        <f xml:space="preserve"> Time!BO$136</f>
        <v>Post-Frcst</v>
      </c>
      <c r="BP3" s="203" t="str">
        <f xml:space="preserve"> Time!BP$136</f>
        <v>Post-Frcst</v>
      </c>
      <c r="BQ3" s="203" t="str">
        <f xml:space="preserve"> Time!BQ$136</f>
        <v>Post-Frcst</v>
      </c>
      <c r="BR3" s="203" t="str">
        <f xml:space="preserve"> Time!BR$136</f>
        <v>Post-Frcst</v>
      </c>
      <c r="BS3" s="203" t="str">
        <f xml:space="preserve"> Time!BS$136</f>
        <v>Post-Frcst</v>
      </c>
      <c r="BT3" s="203" t="str">
        <f xml:space="preserve"> Time!BT$136</f>
        <v>Post-Frcst</v>
      </c>
      <c r="BU3" s="203" t="str">
        <f xml:space="preserve"> Time!BU$136</f>
        <v>Post-Frcst</v>
      </c>
      <c r="BV3" s="203" t="str">
        <f xml:space="preserve"> Time!BV$136</f>
        <v>Post-Frcst</v>
      </c>
      <c r="BW3" s="203" t="str">
        <f xml:space="preserve"> Time!BW$136</f>
        <v>Post-Frcst</v>
      </c>
      <c r="BX3" s="203" t="str">
        <f xml:space="preserve"> Time!BX$136</f>
        <v>Post-Frcst</v>
      </c>
      <c r="BY3" s="203" t="str">
        <f xml:space="preserve"> Time!BY$136</f>
        <v>Post-Frcst</v>
      </c>
      <c r="BZ3" s="203" t="str">
        <f xml:space="preserve"> Time!BZ$136</f>
        <v>Post-Frcst</v>
      </c>
      <c r="CA3" s="203" t="str">
        <f xml:space="preserve"> Time!CA$136</f>
        <v>Post-Frcst</v>
      </c>
    </row>
    <row r="4" spans="1:79" s="4" customFormat="1">
      <c r="A4" s="1"/>
      <c r="B4" s="1"/>
      <c r="C4" s="51"/>
      <c r="D4" s="123"/>
      <c r="E4" s="4" t="str">
        <f xml:space="preserve"> Time!E$33</f>
        <v>Financial year ending</v>
      </c>
      <c r="F4" s="104">
        <f xml:space="preserve"> Check!$F$32</f>
        <v>0</v>
      </c>
      <c r="G4" s="107" t="s">
        <v>31</v>
      </c>
      <c r="J4" s="92">
        <f xml:space="preserve"> Time!J$33</f>
        <v>2022</v>
      </c>
      <c r="K4" s="92">
        <f xml:space="preserve"> Time!K$33</f>
        <v>2023</v>
      </c>
      <c r="L4" s="92">
        <f xml:space="preserve"> Time!L$33</f>
        <v>2024</v>
      </c>
      <c r="M4" s="92">
        <f xml:space="preserve"> Time!M$33</f>
        <v>2025</v>
      </c>
      <c r="N4" s="92">
        <f xml:space="preserve"> Time!N$33</f>
        <v>2026</v>
      </c>
      <c r="O4" s="92">
        <f xml:space="preserve"> Time!O$33</f>
        <v>2027</v>
      </c>
      <c r="P4" s="92">
        <f xml:space="preserve"> Time!P$33</f>
        <v>2028</v>
      </c>
      <c r="Q4" s="92">
        <f xml:space="preserve"> Time!Q$33</f>
        <v>2029</v>
      </c>
      <c r="R4" s="92">
        <f xml:space="preserve"> Time!R$33</f>
        <v>2030</v>
      </c>
      <c r="S4" s="92">
        <f xml:space="preserve"> Time!S$33</f>
        <v>2031</v>
      </c>
      <c r="T4" s="92">
        <f xml:space="preserve"> Time!T$33</f>
        <v>2032</v>
      </c>
      <c r="U4" s="92">
        <f xml:space="preserve"> Time!U$33</f>
        <v>2033</v>
      </c>
      <c r="V4" s="92">
        <f xml:space="preserve"> Time!V$33</f>
        <v>2034</v>
      </c>
      <c r="W4" s="92">
        <f xml:space="preserve"> Time!W$33</f>
        <v>2035</v>
      </c>
      <c r="X4" s="92">
        <f xml:space="preserve"> Time!X$33</f>
        <v>2036</v>
      </c>
      <c r="Y4" s="92">
        <f xml:space="preserve"> Time!Y$33</f>
        <v>2037</v>
      </c>
      <c r="Z4" s="92">
        <f xml:space="preserve"> Time!Z$33</f>
        <v>2038</v>
      </c>
      <c r="AA4" s="92">
        <f xml:space="preserve"> Time!AA$33</f>
        <v>2039</v>
      </c>
      <c r="AB4" s="92">
        <f xml:space="preserve"> Time!AB$33</f>
        <v>2040</v>
      </c>
      <c r="AC4" s="92">
        <f xml:space="preserve"> Time!AC$33</f>
        <v>2041</v>
      </c>
      <c r="AD4" s="92">
        <f xml:space="preserve"> Time!AD$33</f>
        <v>2042</v>
      </c>
      <c r="AE4" s="92">
        <f xml:space="preserve"> Time!AE$33</f>
        <v>2043</v>
      </c>
      <c r="AF4" s="92">
        <f xml:space="preserve"> Time!AF$33</f>
        <v>2044</v>
      </c>
      <c r="AG4" s="92">
        <f xml:space="preserve"> Time!AG$33</f>
        <v>2045</v>
      </c>
      <c r="AH4" s="92">
        <f xml:space="preserve"> Time!AH$33</f>
        <v>2046</v>
      </c>
      <c r="AI4" s="92">
        <f xml:space="preserve"> Time!AI$33</f>
        <v>2047</v>
      </c>
      <c r="AJ4" s="92">
        <f xml:space="preserve"> Time!AJ$33</f>
        <v>2048</v>
      </c>
      <c r="AK4" s="92">
        <f xml:space="preserve"> Time!AK$33</f>
        <v>2049</v>
      </c>
      <c r="AL4" s="92">
        <f xml:space="preserve"> Time!AL$33</f>
        <v>2050</v>
      </c>
      <c r="AM4" s="92">
        <f xml:space="preserve"> Time!AM$33</f>
        <v>2051</v>
      </c>
      <c r="AN4" s="92">
        <f xml:space="preserve"> Time!AN$33</f>
        <v>2052</v>
      </c>
      <c r="AO4" s="92">
        <f xml:space="preserve"> Time!AO$33</f>
        <v>2053</v>
      </c>
      <c r="AP4" s="92">
        <f xml:space="preserve"> Time!AP$33</f>
        <v>2054</v>
      </c>
      <c r="AQ4" s="92">
        <f xml:space="preserve"> Time!AQ$33</f>
        <v>2055</v>
      </c>
      <c r="AR4" s="92">
        <f xml:space="preserve"> Time!AR$33</f>
        <v>2056</v>
      </c>
      <c r="AS4" s="92">
        <f xml:space="preserve"> Time!AS$33</f>
        <v>2057</v>
      </c>
      <c r="AT4" s="92">
        <f xml:space="preserve"> Time!AT$33</f>
        <v>2058</v>
      </c>
      <c r="AU4" s="92">
        <f xml:space="preserve"> Time!AU$33</f>
        <v>2059</v>
      </c>
      <c r="AV4" s="92">
        <f xml:space="preserve"> Time!AV$33</f>
        <v>2060</v>
      </c>
      <c r="AW4" s="92">
        <f xml:space="preserve"> Time!AW$33</f>
        <v>2061</v>
      </c>
      <c r="AX4" s="92">
        <f xml:space="preserve"> Time!AX$33</f>
        <v>2062</v>
      </c>
      <c r="AY4" s="92">
        <f xml:space="preserve"> Time!AY$33</f>
        <v>2063</v>
      </c>
      <c r="AZ4" s="92">
        <f xml:space="preserve"> Time!AZ$33</f>
        <v>2064</v>
      </c>
      <c r="BA4" s="92">
        <f xml:space="preserve"> Time!BA$33</f>
        <v>2065</v>
      </c>
      <c r="BB4" s="92">
        <f xml:space="preserve"> Time!BB$33</f>
        <v>2066</v>
      </c>
      <c r="BC4" s="92">
        <f xml:space="preserve"> Time!BC$33</f>
        <v>2067</v>
      </c>
      <c r="BD4" s="92">
        <f xml:space="preserve"> Time!BD$33</f>
        <v>2068</v>
      </c>
      <c r="BE4" s="92">
        <f xml:space="preserve"> Time!BE$33</f>
        <v>2069</v>
      </c>
      <c r="BF4" s="92">
        <f xml:space="preserve"> Time!BF$33</f>
        <v>2070</v>
      </c>
      <c r="BG4" s="92">
        <f xml:space="preserve"> Time!BG$33</f>
        <v>2071</v>
      </c>
      <c r="BH4" s="92">
        <f xml:space="preserve"> Time!BH$33</f>
        <v>2072</v>
      </c>
      <c r="BI4" s="92">
        <f xml:space="preserve"> Time!BI$33</f>
        <v>2073</v>
      </c>
      <c r="BJ4" s="92">
        <f xml:space="preserve"> Time!BJ$33</f>
        <v>2074</v>
      </c>
      <c r="BK4" s="92">
        <f xml:space="preserve"> Time!BK$33</f>
        <v>2075</v>
      </c>
      <c r="BL4" s="92">
        <f xml:space="preserve"> Time!BL$33</f>
        <v>2076</v>
      </c>
      <c r="BM4" s="92">
        <f xml:space="preserve"> Time!BM$33</f>
        <v>2077</v>
      </c>
      <c r="BN4" s="92">
        <f xml:space="preserve"> Time!BN$33</f>
        <v>2078</v>
      </c>
      <c r="BO4" s="92">
        <f xml:space="preserve"> Time!BO$33</f>
        <v>2079</v>
      </c>
      <c r="BP4" s="92">
        <f xml:space="preserve"> Time!BP$33</f>
        <v>2080</v>
      </c>
      <c r="BQ4" s="92">
        <f xml:space="preserve"> Time!BQ$33</f>
        <v>2081</v>
      </c>
      <c r="BR4" s="92">
        <f xml:space="preserve"> Time!BR$33</f>
        <v>2082</v>
      </c>
      <c r="BS4" s="92">
        <f xml:space="preserve"> Time!BS$33</f>
        <v>2083</v>
      </c>
      <c r="BT4" s="92">
        <f xml:space="preserve"> Time!BT$33</f>
        <v>2084</v>
      </c>
      <c r="BU4" s="92">
        <f xml:space="preserve"> Time!BU$33</f>
        <v>2085</v>
      </c>
      <c r="BV4" s="92">
        <f xml:space="preserve"> Time!BV$33</f>
        <v>2086</v>
      </c>
      <c r="BW4" s="92">
        <f xml:space="preserve"> Time!BW$33</f>
        <v>2087</v>
      </c>
      <c r="BX4" s="92">
        <f xml:space="preserve"> Time!BX$33</f>
        <v>2088</v>
      </c>
      <c r="BY4" s="92">
        <f xml:space="preserve"> Time!BY$33</f>
        <v>2089</v>
      </c>
      <c r="BZ4" s="92">
        <f xml:space="preserve"> Time!BZ$33</f>
        <v>2090</v>
      </c>
      <c r="CA4" s="92">
        <f xml:space="preserve"> Time!CA$33</f>
        <v>2091</v>
      </c>
    </row>
    <row r="5" spans="1:79" s="4" customFormat="1">
      <c r="A5" s="1"/>
      <c r="B5" s="1"/>
      <c r="C5" s="51"/>
      <c r="D5" s="123"/>
      <c r="E5" s="4" t="str">
        <f xml:space="preserve"> Time!E$10</f>
        <v>Model column counter</v>
      </c>
      <c r="F5" s="9" t="s">
        <v>25</v>
      </c>
      <c r="G5" s="9" t="s">
        <v>23</v>
      </c>
      <c r="H5" s="9" t="s">
        <v>24</v>
      </c>
      <c r="J5" s="4">
        <f xml:space="preserve"> Time!J$10</f>
        <v>1</v>
      </c>
      <c r="K5" s="4">
        <f xml:space="preserve"> Time!K$10</f>
        <v>2</v>
      </c>
      <c r="L5" s="4">
        <f xml:space="preserve"> Time!L$10</f>
        <v>3</v>
      </c>
      <c r="M5" s="4">
        <f xml:space="preserve"> Time!M$10</f>
        <v>4</v>
      </c>
      <c r="N5" s="4">
        <f xml:space="preserve"> Time!N$10</f>
        <v>5</v>
      </c>
      <c r="O5" s="4">
        <f xml:space="preserve"> Time!O$10</f>
        <v>6</v>
      </c>
      <c r="P5" s="4">
        <f xml:space="preserve"> Time!P$10</f>
        <v>7</v>
      </c>
      <c r="Q5" s="4">
        <f xml:space="preserve"> Time!Q$10</f>
        <v>8</v>
      </c>
      <c r="R5" s="4">
        <f xml:space="preserve"> Time!R$10</f>
        <v>9</v>
      </c>
      <c r="S5" s="4">
        <f xml:space="preserve"> Time!S$10</f>
        <v>10</v>
      </c>
      <c r="T5" s="4">
        <f xml:space="preserve"> Time!T$10</f>
        <v>11</v>
      </c>
      <c r="U5" s="4">
        <f xml:space="preserve"> Time!U$10</f>
        <v>12</v>
      </c>
      <c r="V5" s="4">
        <f xml:space="preserve"> Time!V$10</f>
        <v>13</v>
      </c>
      <c r="W5" s="4">
        <f xml:space="preserve"> Time!W$10</f>
        <v>14</v>
      </c>
      <c r="X5" s="4">
        <f xml:space="preserve"> Time!X$10</f>
        <v>15</v>
      </c>
      <c r="Y5" s="4">
        <f xml:space="preserve"> Time!Y$10</f>
        <v>16</v>
      </c>
      <c r="Z5" s="4">
        <f xml:space="preserve"> Time!Z$10</f>
        <v>17</v>
      </c>
      <c r="AA5" s="4">
        <f xml:space="preserve"> Time!AA$10</f>
        <v>18</v>
      </c>
      <c r="AB5" s="4">
        <f xml:space="preserve"> Time!AB$10</f>
        <v>19</v>
      </c>
      <c r="AC5" s="4">
        <f xml:space="preserve"> Time!AC$10</f>
        <v>20</v>
      </c>
      <c r="AD5" s="4">
        <f xml:space="preserve"> Time!AD$10</f>
        <v>21</v>
      </c>
      <c r="AE5" s="4">
        <f xml:space="preserve"> Time!AE$10</f>
        <v>22</v>
      </c>
      <c r="AF5" s="4">
        <f xml:space="preserve"> Time!AF$10</f>
        <v>23</v>
      </c>
      <c r="AG5" s="4">
        <f xml:space="preserve"> Time!AG$10</f>
        <v>24</v>
      </c>
      <c r="AH5" s="4">
        <f xml:space="preserve"> Time!AH$10</f>
        <v>25</v>
      </c>
      <c r="AI5" s="4">
        <f xml:space="preserve"> Time!AI$10</f>
        <v>26</v>
      </c>
      <c r="AJ5" s="4">
        <f xml:space="preserve"> Time!AJ$10</f>
        <v>27</v>
      </c>
      <c r="AK5" s="4">
        <f xml:space="preserve"> Time!AK$10</f>
        <v>28</v>
      </c>
      <c r="AL5" s="4">
        <f xml:space="preserve"> Time!AL$10</f>
        <v>29</v>
      </c>
      <c r="AM5" s="4">
        <f xml:space="preserve"> Time!AM$10</f>
        <v>30</v>
      </c>
      <c r="AN5" s="4">
        <f xml:space="preserve"> Time!AN$10</f>
        <v>31</v>
      </c>
      <c r="AO5" s="4">
        <f xml:space="preserve"> Time!AO$10</f>
        <v>32</v>
      </c>
      <c r="AP5" s="4">
        <f xml:space="preserve"> Time!AP$10</f>
        <v>33</v>
      </c>
      <c r="AQ5" s="4">
        <f xml:space="preserve"> Time!AQ$10</f>
        <v>34</v>
      </c>
      <c r="AR5" s="4">
        <f xml:space="preserve"> Time!AR$10</f>
        <v>35</v>
      </c>
      <c r="AS5" s="4">
        <f xml:space="preserve"> Time!AS$10</f>
        <v>36</v>
      </c>
      <c r="AT5" s="4">
        <f xml:space="preserve"> Time!AT$10</f>
        <v>37</v>
      </c>
      <c r="AU5" s="4">
        <f xml:space="preserve"> Time!AU$10</f>
        <v>38</v>
      </c>
      <c r="AV5" s="4">
        <f xml:space="preserve"> Time!AV$10</f>
        <v>39</v>
      </c>
      <c r="AW5" s="4">
        <f xml:space="preserve"> Time!AW$10</f>
        <v>40</v>
      </c>
      <c r="AX5" s="4">
        <f xml:space="preserve"> Time!AX$10</f>
        <v>41</v>
      </c>
      <c r="AY5" s="4">
        <f xml:space="preserve"> Time!AY$10</f>
        <v>42</v>
      </c>
      <c r="AZ5" s="4">
        <f xml:space="preserve"> Time!AZ$10</f>
        <v>43</v>
      </c>
      <c r="BA5" s="4">
        <f xml:space="preserve"> Time!BA$10</f>
        <v>44</v>
      </c>
      <c r="BB5" s="4">
        <f xml:space="preserve"> Time!BB$10</f>
        <v>45</v>
      </c>
      <c r="BC5" s="4">
        <f xml:space="preserve"> Time!BC$10</f>
        <v>46</v>
      </c>
      <c r="BD5" s="4">
        <f xml:space="preserve"> Time!BD$10</f>
        <v>47</v>
      </c>
      <c r="BE5" s="4">
        <f xml:space="preserve"> Time!BE$10</f>
        <v>48</v>
      </c>
      <c r="BF5" s="4">
        <f xml:space="preserve"> Time!BF$10</f>
        <v>49</v>
      </c>
      <c r="BG5" s="4">
        <f xml:space="preserve"> Time!BG$10</f>
        <v>50</v>
      </c>
      <c r="BH5" s="4">
        <f xml:space="preserve"> Time!BH$10</f>
        <v>51</v>
      </c>
      <c r="BI5" s="4">
        <f xml:space="preserve"> Time!BI$10</f>
        <v>52</v>
      </c>
      <c r="BJ5" s="4">
        <f xml:space="preserve"> Time!BJ$10</f>
        <v>53</v>
      </c>
      <c r="BK5" s="4">
        <f xml:space="preserve"> Time!BK$10</f>
        <v>54</v>
      </c>
      <c r="BL5" s="4">
        <f xml:space="preserve"> Time!BL$10</f>
        <v>55</v>
      </c>
      <c r="BM5" s="4">
        <f xml:space="preserve"> Time!BM$10</f>
        <v>56</v>
      </c>
      <c r="BN5" s="4">
        <f xml:space="preserve"> Time!BN$10</f>
        <v>57</v>
      </c>
      <c r="BO5" s="4">
        <f xml:space="preserve"> Time!BO$10</f>
        <v>58</v>
      </c>
      <c r="BP5" s="4">
        <f xml:space="preserve"> Time!BP$10</f>
        <v>59</v>
      </c>
      <c r="BQ5" s="4">
        <f xml:space="preserve"> Time!BQ$10</f>
        <v>60</v>
      </c>
      <c r="BR5" s="4">
        <f xml:space="preserve"> Time!BR$10</f>
        <v>61</v>
      </c>
      <c r="BS5" s="4">
        <f xml:space="preserve"> Time!BS$10</f>
        <v>62</v>
      </c>
      <c r="BT5" s="4">
        <f xml:space="preserve"> Time!BT$10</f>
        <v>63</v>
      </c>
      <c r="BU5" s="4">
        <f xml:space="preserve"> Time!BU$10</f>
        <v>64</v>
      </c>
      <c r="BV5" s="4">
        <f xml:space="preserve"> Time!BV$10</f>
        <v>65</v>
      </c>
      <c r="BW5" s="4">
        <f xml:space="preserve"> Time!BW$10</f>
        <v>66</v>
      </c>
      <c r="BX5" s="4">
        <f xml:space="preserve"> Time!BX$10</f>
        <v>67</v>
      </c>
      <c r="BY5" s="4">
        <f xml:space="preserve"> Time!BY$10</f>
        <v>68</v>
      </c>
      <c r="BZ5" s="4">
        <f xml:space="preserve"> Time!BZ$10</f>
        <v>69</v>
      </c>
      <c r="CA5" s="4">
        <f xml:space="preserve"> Time!CA$10</f>
        <v>70</v>
      </c>
    </row>
    <row r="7" spans="1:79">
      <c r="A7" s="1" t="s">
        <v>5</v>
      </c>
    </row>
    <row r="9" spans="1:79" s="48" customFormat="1">
      <c r="A9" s="1"/>
      <c r="B9" s="1"/>
      <c r="C9" s="15"/>
      <c r="D9" s="50"/>
      <c r="E9" s="338" t="str">
        <f xml:space="preserve"> OpRev!E$26</f>
        <v>Operating revenue</v>
      </c>
      <c r="F9" s="338" t="str">
        <f xml:space="preserve"> OpRev!F$26</f>
        <v>PL</v>
      </c>
      <c r="G9" s="338" t="str">
        <f xml:space="preserve"> OpRev!G$26</f>
        <v>£ MM</v>
      </c>
      <c r="H9" s="338">
        <f xml:space="preserve"> OpRev!H$26</f>
        <v>6136.2000000000007</v>
      </c>
      <c r="I9" s="338">
        <f xml:space="preserve"> OpRev!I$26</f>
        <v>0</v>
      </c>
      <c r="J9" s="338">
        <f xml:space="preserve"> OpRev!J$26</f>
        <v>0</v>
      </c>
      <c r="K9" s="338">
        <f xml:space="preserve"> OpRev!K$26</f>
        <v>0</v>
      </c>
      <c r="L9" s="338">
        <f xml:space="preserve"> OpRev!L$26</f>
        <v>0</v>
      </c>
      <c r="M9" s="338">
        <f xml:space="preserve"> OpRev!M$26</f>
        <v>0</v>
      </c>
      <c r="N9" s="338">
        <f xml:space="preserve"> OpRev!N$26</f>
        <v>0</v>
      </c>
      <c r="O9" s="338">
        <f xml:space="preserve"> OpRev!O$26</f>
        <v>0</v>
      </c>
      <c r="P9" s="338">
        <f xml:space="preserve"> OpRev!P$26</f>
        <v>0</v>
      </c>
      <c r="Q9" s="338">
        <f xml:space="preserve"> OpRev!Q$26</f>
        <v>0</v>
      </c>
      <c r="R9" s="338">
        <f xml:space="preserve"> OpRev!R$26</f>
        <v>306.60000000000002</v>
      </c>
      <c r="S9" s="338">
        <f xml:space="preserve"> OpRev!S$26</f>
        <v>306.60000000000002</v>
      </c>
      <c r="T9" s="338">
        <f xml:space="preserve"> OpRev!T$26</f>
        <v>307.44</v>
      </c>
      <c r="U9" s="338">
        <f xml:space="preserve"> OpRev!U$26</f>
        <v>306.60000000000002</v>
      </c>
      <c r="V9" s="338">
        <f xml:space="preserve"> OpRev!V$26</f>
        <v>306.60000000000002</v>
      </c>
      <c r="W9" s="338">
        <f xml:space="preserve"> OpRev!W$26</f>
        <v>306.60000000000002</v>
      </c>
      <c r="X9" s="338">
        <f xml:space="preserve"> OpRev!X$26</f>
        <v>307.44</v>
      </c>
      <c r="Y9" s="338">
        <f xml:space="preserve"> OpRev!Y$26</f>
        <v>306.60000000000002</v>
      </c>
      <c r="Z9" s="338">
        <f xml:space="preserve"> OpRev!Z$26</f>
        <v>306.60000000000002</v>
      </c>
      <c r="AA9" s="338">
        <f xml:space="preserve"> OpRev!AA$26</f>
        <v>306.60000000000002</v>
      </c>
      <c r="AB9" s="338">
        <f xml:space="preserve"> OpRev!AB$26</f>
        <v>307.44</v>
      </c>
      <c r="AC9" s="338">
        <f xml:space="preserve"> OpRev!AC$26</f>
        <v>306.60000000000002</v>
      </c>
      <c r="AD9" s="338">
        <f xml:space="preserve"> OpRev!AD$26</f>
        <v>306.60000000000002</v>
      </c>
      <c r="AE9" s="338">
        <f xml:space="preserve"> OpRev!AE$26</f>
        <v>306.60000000000002</v>
      </c>
      <c r="AF9" s="338">
        <f xml:space="preserve"> OpRev!AF$26</f>
        <v>307.44</v>
      </c>
      <c r="AG9" s="338">
        <f xml:space="preserve"> OpRev!AG$26</f>
        <v>306.60000000000002</v>
      </c>
      <c r="AH9" s="338">
        <f xml:space="preserve"> OpRev!AH$26</f>
        <v>306.60000000000002</v>
      </c>
      <c r="AI9" s="338">
        <f xml:space="preserve"> OpRev!AI$26</f>
        <v>306.60000000000002</v>
      </c>
      <c r="AJ9" s="338">
        <f xml:space="preserve"> OpRev!AJ$26</f>
        <v>307.44</v>
      </c>
      <c r="AK9" s="338">
        <f xml:space="preserve"> OpRev!AK$26</f>
        <v>306.60000000000002</v>
      </c>
      <c r="AL9" s="338">
        <f xml:space="preserve"> OpRev!AL$26</f>
        <v>0</v>
      </c>
      <c r="AM9" s="338">
        <f xml:space="preserve"> OpRev!AM$26</f>
        <v>0</v>
      </c>
      <c r="AN9" s="338">
        <f xml:space="preserve"> OpRev!AN$26</f>
        <v>0</v>
      </c>
      <c r="AO9" s="338">
        <f xml:space="preserve"> OpRev!AO$26</f>
        <v>0</v>
      </c>
      <c r="AP9" s="338">
        <f xml:space="preserve"> OpRev!AP$26</f>
        <v>0</v>
      </c>
      <c r="AQ9" s="338">
        <f xml:space="preserve"> OpRev!AQ$26</f>
        <v>0</v>
      </c>
      <c r="AR9" s="338">
        <f xml:space="preserve"> OpRev!AR$26</f>
        <v>0</v>
      </c>
      <c r="AS9" s="338">
        <f xml:space="preserve"> OpRev!AS$26</f>
        <v>0</v>
      </c>
      <c r="AT9" s="338">
        <f xml:space="preserve"> OpRev!AT$26</f>
        <v>0</v>
      </c>
      <c r="AU9" s="338">
        <f xml:space="preserve"> OpRev!AU$26</f>
        <v>0</v>
      </c>
      <c r="AV9" s="338">
        <f xml:space="preserve"> OpRev!AV$26</f>
        <v>0</v>
      </c>
      <c r="AW9" s="338">
        <f xml:space="preserve"> OpRev!AW$26</f>
        <v>0</v>
      </c>
      <c r="AX9" s="338">
        <f xml:space="preserve"> OpRev!AX$26</f>
        <v>0</v>
      </c>
      <c r="AY9" s="338">
        <f xml:space="preserve"> OpRev!AY$26</f>
        <v>0</v>
      </c>
      <c r="AZ9" s="338">
        <f xml:space="preserve"> OpRev!AZ$26</f>
        <v>0</v>
      </c>
      <c r="BA9" s="338">
        <f xml:space="preserve"> OpRev!BA$26</f>
        <v>0</v>
      </c>
      <c r="BB9" s="338">
        <f xml:space="preserve"> OpRev!BB$26</f>
        <v>0</v>
      </c>
      <c r="BC9" s="338">
        <f xml:space="preserve"> OpRev!BC$26</f>
        <v>0</v>
      </c>
      <c r="BD9" s="338">
        <f xml:space="preserve"> OpRev!BD$26</f>
        <v>0</v>
      </c>
      <c r="BE9" s="338">
        <f xml:space="preserve"> OpRev!BE$26</f>
        <v>0</v>
      </c>
      <c r="BF9" s="338">
        <f xml:space="preserve"> OpRev!BF$26</f>
        <v>0</v>
      </c>
      <c r="BG9" s="338">
        <f xml:space="preserve"> OpRev!BG$26</f>
        <v>0</v>
      </c>
      <c r="BH9" s="338">
        <f xml:space="preserve"> OpRev!BH$26</f>
        <v>0</v>
      </c>
      <c r="BI9" s="338">
        <f xml:space="preserve"> OpRev!BI$26</f>
        <v>0</v>
      </c>
      <c r="BJ9" s="338">
        <f xml:space="preserve"> OpRev!BJ$26</f>
        <v>0</v>
      </c>
      <c r="BK9" s="338">
        <f xml:space="preserve"> OpRev!BK$26</f>
        <v>0</v>
      </c>
      <c r="BL9" s="338">
        <f xml:space="preserve"> OpRev!BL$26</f>
        <v>0</v>
      </c>
      <c r="BM9" s="338">
        <f xml:space="preserve"> OpRev!BM$26</f>
        <v>0</v>
      </c>
      <c r="BN9" s="338">
        <f xml:space="preserve"> OpRev!BN$26</f>
        <v>0</v>
      </c>
      <c r="BO9" s="338">
        <f xml:space="preserve"> OpRev!BO$26</f>
        <v>0</v>
      </c>
      <c r="BP9" s="338">
        <f xml:space="preserve"> OpRev!BP$26</f>
        <v>0</v>
      </c>
      <c r="BQ9" s="338">
        <f xml:space="preserve"> OpRev!BQ$26</f>
        <v>0</v>
      </c>
      <c r="BR9" s="338">
        <f xml:space="preserve"> OpRev!BR$26</f>
        <v>0</v>
      </c>
      <c r="BS9" s="338">
        <f xml:space="preserve"> OpRev!BS$26</f>
        <v>0</v>
      </c>
      <c r="BT9" s="338">
        <f xml:space="preserve"> OpRev!BT$26</f>
        <v>0</v>
      </c>
      <c r="BU9" s="338">
        <f xml:space="preserve"> OpRev!BU$26</f>
        <v>0</v>
      </c>
      <c r="BV9" s="338">
        <f xml:space="preserve"> OpRev!BV$26</f>
        <v>0</v>
      </c>
      <c r="BW9" s="338">
        <f xml:space="preserve"> OpRev!BW$26</f>
        <v>0</v>
      </c>
      <c r="BX9" s="338">
        <f xml:space="preserve"> OpRev!BX$26</f>
        <v>0</v>
      </c>
      <c r="BY9" s="338">
        <f xml:space="preserve"> OpRev!BY$26</f>
        <v>0</v>
      </c>
      <c r="BZ9" s="338">
        <f xml:space="preserve"> OpRev!BZ$26</f>
        <v>0</v>
      </c>
      <c r="CA9" s="338">
        <f xml:space="preserve"> OpRev!CA$26</f>
        <v>0</v>
      </c>
    </row>
    <row r="10" spans="1:79" s="48" customFormat="1">
      <c r="A10" s="55"/>
      <c r="B10" s="55"/>
      <c r="C10" s="51"/>
      <c r="D10" s="50"/>
      <c r="E10" s="349" t="str">
        <f xml:space="preserve"> OpCost!E$172</f>
        <v>Operating costs</v>
      </c>
      <c r="F10" s="349" t="str">
        <f xml:space="preserve"> OpCost!F$172</f>
        <v>PL</v>
      </c>
      <c r="G10" s="349" t="str">
        <f xml:space="preserve"> OpCost!G$172</f>
        <v>£ MM</v>
      </c>
      <c r="H10" s="349">
        <f xml:space="preserve"> OpCost!H$172</f>
        <v>-2811.7034768827607</v>
      </c>
      <c r="I10" s="349">
        <f xml:space="preserve"> OpCost!I$172</f>
        <v>0</v>
      </c>
      <c r="J10" s="349">
        <f xml:space="preserve"> OpCost!J$172</f>
        <v>0</v>
      </c>
      <c r="K10" s="349">
        <f xml:space="preserve"> OpCost!K$172</f>
        <v>0</v>
      </c>
      <c r="L10" s="349">
        <f xml:space="preserve"> OpCost!L$172</f>
        <v>0</v>
      </c>
      <c r="M10" s="349">
        <f xml:space="preserve"> OpCost!M$172</f>
        <v>0</v>
      </c>
      <c r="N10" s="349">
        <f xml:space="preserve"> OpCost!N$172</f>
        <v>0</v>
      </c>
      <c r="O10" s="349">
        <f xml:space="preserve"> OpCost!O$172</f>
        <v>0</v>
      </c>
      <c r="P10" s="349">
        <f xml:space="preserve"> OpCost!P$172</f>
        <v>0</v>
      </c>
      <c r="Q10" s="349">
        <f xml:space="preserve"> OpCost!Q$172</f>
        <v>0</v>
      </c>
      <c r="R10" s="349">
        <f xml:space="preserve"> OpCost!R$172</f>
        <v>-140.50170777716738</v>
      </c>
      <c r="S10" s="349">
        <f xml:space="preserve"> OpCost!S$172</f>
        <v>-140.50170777716738</v>
      </c>
      <c r="T10" s="349">
        <f xml:space="preserve"> OpCost!T$172</f>
        <v>-140.83557204505004</v>
      </c>
      <c r="U10" s="349">
        <f xml:space="preserve"> OpCost!U$172</f>
        <v>-140.50170777716738</v>
      </c>
      <c r="V10" s="349">
        <f xml:space="preserve"> OpCost!V$172</f>
        <v>-140.50170777716738</v>
      </c>
      <c r="W10" s="349">
        <f xml:space="preserve"> OpCost!W$172</f>
        <v>-140.50170777716738</v>
      </c>
      <c r="X10" s="349">
        <f xml:space="preserve"> OpCost!X$172</f>
        <v>-140.83557204505004</v>
      </c>
      <c r="Y10" s="349">
        <f xml:space="preserve"> OpCost!Y$172</f>
        <v>-140.50170777716738</v>
      </c>
      <c r="Z10" s="349">
        <f xml:space="preserve"> OpCost!Z$172</f>
        <v>-140.50170777716738</v>
      </c>
      <c r="AA10" s="349">
        <f xml:space="preserve"> OpCost!AA$172</f>
        <v>-140.50170777716738</v>
      </c>
      <c r="AB10" s="349">
        <f xml:space="preserve"> OpCost!AB$172</f>
        <v>-140.83557204505004</v>
      </c>
      <c r="AC10" s="349">
        <f xml:space="preserve"> OpCost!AC$172</f>
        <v>-140.50170777716738</v>
      </c>
      <c r="AD10" s="349">
        <f xml:space="preserve"> OpCost!AD$172</f>
        <v>-140.50170777716738</v>
      </c>
      <c r="AE10" s="349">
        <f xml:space="preserve"> OpCost!AE$172</f>
        <v>-140.50170777716738</v>
      </c>
      <c r="AF10" s="349">
        <f xml:space="preserve"> OpCost!AF$172</f>
        <v>-140.83557204505004</v>
      </c>
      <c r="AG10" s="349">
        <f xml:space="preserve"> OpCost!AG$172</f>
        <v>-140.50170777716738</v>
      </c>
      <c r="AH10" s="349">
        <f xml:space="preserve"> OpCost!AH$172</f>
        <v>-140.50170777716738</v>
      </c>
      <c r="AI10" s="349">
        <f xml:space="preserve"> OpCost!AI$172</f>
        <v>-140.50170777716738</v>
      </c>
      <c r="AJ10" s="349">
        <f xml:space="preserve"> OpCost!AJ$172</f>
        <v>-140.83557204505004</v>
      </c>
      <c r="AK10" s="349">
        <f xml:space="preserve"> OpCost!AK$172</f>
        <v>-140.50170777716738</v>
      </c>
      <c r="AL10" s="349">
        <f xml:space="preserve"> OpCost!AL$172</f>
        <v>0</v>
      </c>
      <c r="AM10" s="349">
        <f xml:space="preserve"> OpCost!AM$172</f>
        <v>0</v>
      </c>
      <c r="AN10" s="349">
        <f xml:space="preserve"> OpCost!AN$172</f>
        <v>0</v>
      </c>
      <c r="AO10" s="349">
        <f xml:space="preserve"> OpCost!AO$172</f>
        <v>0</v>
      </c>
      <c r="AP10" s="349">
        <f xml:space="preserve"> OpCost!AP$172</f>
        <v>0</v>
      </c>
      <c r="AQ10" s="349">
        <f xml:space="preserve"> OpCost!AQ$172</f>
        <v>0</v>
      </c>
      <c r="AR10" s="349">
        <f xml:space="preserve"> OpCost!AR$172</f>
        <v>0</v>
      </c>
      <c r="AS10" s="349">
        <f xml:space="preserve"> OpCost!AS$172</f>
        <v>0</v>
      </c>
      <c r="AT10" s="349">
        <f xml:space="preserve"> OpCost!AT$172</f>
        <v>0</v>
      </c>
      <c r="AU10" s="349">
        <f xml:space="preserve"> OpCost!AU$172</f>
        <v>0</v>
      </c>
      <c r="AV10" s="349">
        <f xml:space="preserve"> OpCost!AV$172</f>
        <v>0</v>
      </c>
      <c r="AW10" s="349">
        <f xml:space="preserve"> OpCost!AW$172</f>
        <v>0</v>
      </c>
      <c r="AX10" s="349">
        <f xml:space="preserve"> OpCost!AX$172</f>
        <v>0</v>
      </c>
      <c r="AY10" s="349">
        <f xml:space="preserve"> OpCost!AY$172</f>
        <v>0</v>
      </c>
      <c r="AZ10" s="349">
        <f xml:space="preserve"> OpCost!AZ$172</f>
        <v>0</v>
      </c>
      <c r="BA10" s="349">
        <f xml:space="preserve"> OpCost!BA$172</f>
        <v>0</v>
      </c>
      <c r="BB10" s="349">
        <f xml:space="preserve"> OpCost!BB$172</f>
        <v>0</v>
      </c>
      <c r="BC10" s="349">
        <f xml:space="preserve"> OpCost!BC$172</f>
        <v>0</v>
      </c>
      <c r="BD10" s="349">
        <f xml:space="preserve"> OpCost!BD$172</f>
        <v>0</v>
      </c>
      <c r="BE10" s="349">
        <f xml:space="preserve"> OpCost!BE$172</f>
        <v>0</v>
      </c>
      <c r="BF10" s="349">
        <f xml:space="preserve"> OpCost!BF$172</f>
        <v>0</v>
      </c>
      <c r="BG10" s="349">
        <f xml:space="preserve"> OpCost!BG$172</f>
        <v>0</v>
      </c>
      <c r="BH10" s="349">
        <f xml:space="preserve"> OpCost!BH$172</f>
        <v>0</v>
      </c>
      <c r="BI10" s="349">
        <f xml:space="preserve"> OpCost!BI$172</f>
        <v>0</v>
      </c>
      <c r="BJ10" s="349">
        <f xml:space="preserve"> OpCost!BJ$172</f>
        <v>0</v>
      </c>
      <c r="BK10" s="349">
        <f xml:space="preserve"> OpCost!BK$172</f>
        <v>0</v>
      </c>
      <c r="BL10" s="349">
        <f xml:space="preserve"> OpCost!BL$172</f>
        <v>0</v>
      </c>
      <c r="BM10" s="349">
        <f xml:space="preserve"> OpCost!BM$172</f>
        <v>0</v>
      </c>
      <c r="BN10" s="349">
        <f xml:space="preserve"> OpCost!BN$172</f>
        <v>0</v>
      </c>
      <c r="BO10" s="349">
        <f xml:space="preserve"> OpCost!BO$172</f>
        <v>0</v>
      </c>
      <c r="BP10" s="349">
        <f xml:space="preserve"> OpCost!BP$172</f>
        <v>0</v>
      </c>
      <c r="BQ10" s="349">
        <f xml:space="preserve"> OpCost!BQ$172</f>
        <v>0</v>
      </c>
      <c r="BR10" s="349">
        <f xml:space="preserve"> OpCost!BR$172</f>
        <v>0</v>
      </c>
      <c r="BS10" s="349">
        <f xml:space="preserve"> OpCost!BS$172</f>
        <v>0</v>
      </c>
      <c r="BT10" s="349">
        <f xml:space="preserve"> OpCost!BT$172</f>
        <v>0</v>
      </c>
      <c r="BU10" s="349">
        <f xml:space="preserve"> OpCost!BU$172</f>
        <v>0</v>
      </c>
      <c r="BV10" s="349">
        <f xml:space="preserve"> OpCost!BV$172</f>
        <v>0</v>
      </c>
      <c r="BW10" s="349">
        <f xml:space="preserve"> OpCost!BW$172</f>
        <v>0</v>
      </c>
      <c r="BX10" s="349">
        <f xml:space="preserve"> OpCost!BX$172</f>
        <v>0</v>
      </c>
      <c r="BY10" s="349">
        <f xml:space="preserve"> OpCost!BY$172</f>
        <v>0</v>
      </c>
      <c r="BZ10" s="349">
        <f xml:space="preserve"> OpCost!BZ$172</f>
        <v>0</v>
      </c>
      <c r="CA10" s="349">
        <f xml:space="preserve"> OpCost!CA$172</f>
        <v>0</v>
      </c>
    </row>
    <row r="11" spans="1:79" s="169" customFormat="1">
      <c r="A11" s="55"/>
      <c r="B11" s="55"/>
      <c r="C11" s="51"/>
      <c r="D11" s="50"/>
      <c r="E11" s="168" t="s">
        <v>211</v>
      </c>
      <c r="G11" s="169" t="s">
        <v>560</v>
      </c>
      <c r="H11" s="169">
        <f>SUM(J11:CA11)</f>
        <v>3324.49652311724</v>
      </c>
      <c r="J11" s="169">
        <f>SUM(J9:J10)</f>
        <v>0</v>
      </c>
      <c r="K11" s="169">
        <f t="shared" ref="K11:BV11" si="0">SUM(K9:K10)</f>
        <v>0</v>
      </c>
      <c r="L11" s="169">
        <f t="shared" si="0"/>
        <v>0</v>
      </c>
      <c r="M11" s="169">
        <f t="shared" si="0"/>
        <v>0</v>
      </c>
      <c r="N11" s="169">
        <f t="shared" si="0"/>
        <v>0</v>
      </c>
      <c r="O11" s="169">
        <f t="shared" si="0"/>
        <v>0</v>
      </c>
      <c r="P11" s="169">
        <f t="shared" si="0"/>
        <v>0</v>
      </c>
      <c r="Q11" s="169">
        <f t="shared" si="0"/>
        <v>0</v>
      </c>
      <c r="R11" s="169">
        <f t="shared" si="0"/>
        <v>166.09829222283264</v>
      </c>
      <c r="S11" s="169">
        <f t="shared" si="0"/>
        <v>166.09829222283264</v>
      </c>
      <c r="T11" s="169">
        <f t="shared" si="0"/>
        <v>166.60442795494995</v>
      </c>
      <c r="U11" s="169">
        <f t="shared" si="0"/>
        <v>166.09829222283264</v>
      </c>
      <c r="V11" s="169">
        <f t="shared" si="0"/>
        <v>166.09829222283264</v>
      </c>
      <c r="W11" s="169">
        <f t="shared" si="0"/>
        <v>166.09829222283264</v>
      </c>
      <c r="X11" s="169">
        <f t="shared" si="0"/>
        <v>166.60442795494995</v>
      </c>
      <c r="Y11" s="169">
        <f t="shared" si="0"/>
        <v>166.09829222283264</v>
      </c>
      <c r="Z11" s="169">
        <f t="shared" si="0"/>
        <v>166.09829222283264</v>
      </c>
      <c r="AA11" s="169">
        <f t="shared" si="0"/>
        <v>166.09829222283264</v>
      </c>
      <c r="AB11" s="169">
        <f t="shared" si="0"/>
        <v>166.60442795494995</v>
      </c>
      <c r="AC11" s="169">
        <f t="shared" si="0"/>
        <v>166.09829222283264</v>
      </c>
      <c r="AD11" s="169">
        <f t="shared" si="0"/>
        <v>166.09829222283264</v>
      </c>
      <c r="AE11" s="169">
        <f t="shared" si="0"/>
        <v>166.09829222283264</v>
      </c>
      <c r="AF11" s="169">
        <f t="shared" si="0"/>
        <v>166.60442795494995</v>
      </c>
      <c r="AG11" s="169">
        <f t="shared" si="0"/>
        <v>166.09829222283264</v>
      </c>
      <c r="AH11" s="169">
        <f t="shared" si="0"/>
        <v>166.09829222283264</v>
      </c>
      <c r="AI11" s="169">
        <f t="shared" si="0"/>
        <v>166.09829222283264</v>
      </c>
      <c r="AJ11" s="169">
        <f t="shared" si="0"/>
        <v>166.60442795494995</v>
      </c>
      <c r="AK11" s="169">
        <f t="shared" si="0"/>
        <v>166.09829222283264</v>
      </c>
      <c r="AL11" s="169">
        <f t="shared" si="0"/>
        <v>0</v>
      </c>
      <c r="AM11" s="169">
        <f>SUM(AM9:AM10)</f>
        <v>0</v>
      </c>
      <c r="AN11" s="169">
        <f t="shared" si="0"/>
        <v>0</v>
      </c>
      <c r="AO11" s="169">
        <f t="shared" si="0"/>
        <v>0</v>
      </c>
      <c r="AP11" s="169">
        <f t="shared" si="0"/>
        <v>0</v>
      </c>
      <c r="AQ11" s="169">
        <f t="shared" si="0"/>
        <v>0</v>
      </c>
      <c r="AR11" s="169">
        <f t="shared" si="0"/>
        <v>0</v>
      </c>
      <c r="AS11" s="169">
        <f t="shared" si="0"/>
        <v>0</v>
      </c>
      <c r="AT11" s="169">
        <f t="shared" si="0"/>
        <v>0</v>
      </c>
      <c r="AU11" s="169">
        <f t="shared" si="0"/>
        <v>0</v>
      </c>
      <c r="AV11" s="169">
        <f t="shared" si="0"/>
        <v>0</v>
      </c>
      <c r="AW11" s="169">
        <f t="shared" si="0"/>
        <v>0</v>
      </c>
      <c r="AX11" s="169">
        <f t="shared" si="0"/>
        <v>0</v>
      </c>
      <c r="AY11" s="169">
        <f t="shared" si="0"/>
        <v>0</v>
      </c>
      <c r="AZ11" s="169">
        <f t="shared" si="0"/>
        <v>0</v>
      </c>
      <c r="BA11" s="169">
        <f t="shared" si="0"/>
        <v>0</v>
      </c>
      <c r="BB11" s="169">
        <f t="shared" si="0"/>
        <v>0</v>
      </c>
      <c r="BC11" s="169">
        <f t="shared" si="0"/>
        <v>0</v>
      </c>
      <c r="BD11" s="169">
        <f t="shared" si="0"/>
        <v>0</v>
      </c>
      <c r="BE11" s="169">
        <f t="shared" si="0"/>
        <v>0</v>
      </c>
      <c r="BF11" s="169">
        <f t="shared" si="0"/>
        <v>0</v>
      </c>
      <c r="BG11" s="169">
        <f t="shared" si="0"/>
        <v>0</v>
      </c>
      <c r="BH11" s="169">
        <f t="shared" si="0"/>
        <v>0</v>
      </c>
      <c r="BI11" s="169">
        <f t="shared" si="0"/>
        <v>0</v>
      </c>
      <c r="BJ11" s="169">
        <f t="shared" si="0"/>
        <v>0</v>
      </c>
      <c r="BK11" s="169">
        <f t="shared" si="0"/>
        <v>0</v>
      </c>
      <c r="BL11" s="169">
        <f t="shared" si="0"/>
        <v>0</v>
      </c>
      <c r="BM11" s="169">
        <f t="shared" si="0"/>
        <v>0</v>
      </c>
      <c r="BN11" s="169">
        <f t="shared" si="0"/>
        <v>0</v>
      </c>
      <c r="BO11" s="169">
        <f t="shared" si="0"/>
        <v>0</v>
      </c>
      <c r="BP11" s="169">
        <f t="shared" si="0"/>
        <v>0</v>
      </c>
      <c r="BQ11" s="169">
        <f t="shared" si="0"/>
        <v>0</v>
      </c>
      <c r="BR11" s="169">
        <f t="shared" si="0"/>
        <v>0</v>
      </c>
      <c r="BS11" s="169">
        <f t="shared" si="0"/>
        <v>0</v>
      </c>
      <c r="BT11" s="169">
        <f t="shared" si="0"/>
        <v>0</v>
      </c>
      <c r="BU11" s="169">
        <f t="shared" si="0"/>
        <v>0</v>
      </c>
      <c r="BV11" s="169">
        <f t="shared" si="0"/>
        <v>0</v>
      </c>
      <c r="BW11" s="169">
        <f>SUM(BW9:BW10)</f>
        <v>0</v>
      </c>
      <c r="BX11" s="169">
        <f>SUM(BX9:BX10)</f>
        <v>0</v>
      </c>
      <c r="BY11" s="169">
        <f>SUM(BY9:BY10)</f>
        <v>0</v>
      </c>
      <c r="BZ11" s="169">
        <f>SUM(BZ9:BZ10)</f>
        <v>0</v>
      </c>
      <c r="CA11" s="169">
        <f>SUM(CA9:CA10)</f>
        <v>0</v>
      </c>
    </row>
    <row r="12" spans="1:79">
      <c r="A12" s="55"/>
      <c r="B12" s="55"/>
      <c r="D12" s="50"/>
      <c r="M12" s="327"/>
    </row>
    <row r="13" spans="1:79" s="408" customFormat="1">
      <c r="A13" s="518"/>
      <c r="B13" s="518"/>
      <c r="C13" s="191"/>
      <c r="E13" s="397" t="str">
        <f xml:space="preserve"> Assets!E$36</f>
        <v>Fixed asset depreciation</v>
      </c>
      <c r="F13" s="397" t="str">
        <f xml:space="preserve"> Assets!F$36</f>
        <v>PL</v>
      </c>
      <c r="G13" s="397" t="str">
        <f xml:space="preserve"> Assets!G$36</f>
        <v>£ MM</v>
      </c>
      <c r="H13" s="397">
        <f xml:space="preserve"> Assets!H$36</f>
        <v>-521.27083333333326</v>
      </c>
      <c r="I13" s="397">
        <f xml:space="preserve"> Assets!I$36</f>
        <v>0</v>
      </c>
      <c r="J13" s="397">
        <f xml:space="preserve"> Assets!J$36</f>
        <v>0</v>
      </c>
      <c r="K13" s="397">
        <f xml:space="preserve"> Assets!K$36</f>
        <v>0</v>
      </c>
      <c r="L13" s="397">
        <f xml:space="preserve"> Assets!L$36</f>
        <v>0</v>
      </c>
      <c r="M13" s="397">
        <f xml:space="preserve"> Assets!M$36</f>
        <v>0</v>
      </c>
      <c r="N13" s="397">
        <f xml:space="preserve"> Assets!N$36</f>
        <v>0</v>
      </c>
      <c r="O13" s="397">
        <f xml:space="preserve"> Assets!O$36</f>
        <v>0</v>
      </c>
      <c r="P13" s="397">
        <f xml:space="preserve"> Assets!P$36</f>
        <v>0</v>
      </c>
      <c r="Q13" s="397">
        <f xml:space="preserve"> Assets!Q$36</f>
        <v>0</v>
      </c>
      <c r="R13" s="397">
        <f xml:space="preserve"> Assets!R$36</f>
        <v>-26.063541666666666</v>
      </c>
      <c r="S13" s="397">
        <f xml:space="preserve"> Assets!S$36</f>
        <v>-26.063541666666666</v>
      </c>
      <c r="T13" s="397">
        <f xml:space="preserve"> Assets!T$36</f>
        <v>-26.063541666666666</v>
      </c>
      <c r="U13" s="397">
        <f xml:space="preserve"> Assets!U$36</f>
        <v>-26.063541666666666</v>
      </c>
      <c r="V13" s="397">
        <f xml:space="preserve"> Assets!V$36</f>
        <v>-26.063541666666666</v>
      </c>
      <c r="W13" s="397">
        <f xml:space="preserve"> Assets!W$36</f>
        <v>-26.063541666666666</v>
      </c>
      <c r="X13" s="397">
        <f xml:space="preserve"> Assets!X$36</f>
        <v>-26.063541666666666</v>
      </c>
      <c r="Y13" s="397">
        <f xml:space="preserve"> Assets!Y$36</f>
        <v>-26.063541666666666</v>
      </c>
      <c r="Z13" s="397">
        <f xml:space="preserve"> Assets!Z$36</f>
        <v>-26.063541666666666</v>
      </c>
      <c r="AA13" s="397">
        <f xml:space="preserve"> Assets!AA$36</f>
        <v>-26.063541666666666</v>
      </c>
      <c r="AB13" s="397">
        <f xml:space="preserve"> Assets!AB$36</f>
        <v>-26.063541666666666</v>
      </c>
      <c r="AC13" s="397">
        <f xml:space="preserve"> Assets!AC$36</f>
        <v>-26.063541666666666</v>
      </c>
      <c r="AD13" s="397">
        <f xml:space="preserve"> Assets!AD$36</f>
        <v>-26.063541666666666</v>
      </c>
      <c r="AE13" s="397">
        <f xml:space="preserve"> Assets!AE$36</f>
        <v>-26.063541666666666</v>
      </c>
      <c r="AF13" s="397">
        <f xml:space="preserve"> Assets!AF$36</f>
        <v>-26.063541666666666</v>
      </c>
      <c r="AG13" s="397">
        <f xml:space="preserve"> Assets!AG$36</f>
        <v>-26.063541666666666</v>
      </c>
      <c r="AH13" s="397">
        <f xml:space="preserve"> Assets!AH$36</f>
        <v>-26.063541666666666</v>
      </c>
      <c r="AI13" s="397">
        <f xml:space="preserve"> Assets!AI$36</f>
        <v>-26.063541666666666</v>
      </c>
      <c r="AJ13" s="397">
        <f xml:space="preserve"> Assets!AJ$36</f>
        <v>-26.063541666666666</v>
      </c>
      <c r="AK13" s="397">
        <f xml:space="preserve"> Assets!AK$36</f>
        <v>-26.063541666666822</v>
      </c>
      <c r="AL13" s="397">
        <f xml:space="preserve"> Assets!AL$36</f>
        <v>0</v>
      </c>
      <c r="AM13" s="397">
        <f xml:space="preserve"> Assets!AM$36</f>
        <v>0</v>
      </c>
      <c r="AN13" s="397">
        <f xml:space="preserve"> Assets!AN$36</f>
        <v>0</v>
      </c>
      <c r="AO13" s="397">
        <f xml:space="preserve"> Assets!AO$36</f>
        <v>0</v>
      </c>
      <c r="AP13" s="397">
        <f xml:space="preserve"> Assets!AP$36</f>
        <v>0</v>
      </c>
      <c r="AQ13" s="397">
        <f xml:space="preserve"> Assets!AQ$36</f>
        <v>0</v>
      </c>
      <c r="AR13" s="397">
        <f xml:space="preserve"> Assets!AR$36</f>
        <v>0</v>
      </c>
      <c r="AS13" s="397">
        <f xml:space="preserve"> Assets!AS$36</f>
        <v>0</v>
      </c>
      <c r="AT13" s="397">
        <f xml:space="preserve"> Assets!AT$36</f>
        <v>0</v>
      </c>
      <c r="AU13" s="397">
        <f xml:space="preserve"> Assets!AU$36</f>
        <v>0</v>
      </c>
      <c r="AV13" s="397">
        <f xml:space="preserve"> Assets!AV$36</f>
        <v>0</v>
      </c>
      <c r="AW13" s="397">
        <f xml:space="preserve"> Assets!AW$36</f>
        <v>0</v>
      </c>
      <c r="AX13" s="397">
        <f xml:space="preserve"> Assets!AX$36</f>
        <v>0</v>
      </c>
      <c r="AY13" s="397">
        <f xml:space="preserve"> Assets!AY$36</f>
        <v>0</v>
      </c>
      <c r="AZ13" s="397">
        <f xml:space="preserve"> Assets!AZ$36</f>
        <v>0</v>
      </c>
      <c r="BA13" s="397">
        <f xml:space="preserve"> Assets!BA$36</f>
        <v>0</v>
      </c>
      <c r="BB13" s="397">
        <f xml:space="preserve"> Assets!BB$36</f>
        <v>0</v>
      </c>
      <c r="BC13" s="397">
        <f xml:space="preserve"> Assets!BC$36</f>
        <v>0</v>
      </c>
      <c r="BD13" s="397">
        <f xml:space="preserve"> Assets!BD$36</f>
        <v>0</v>
      </c>
      <c r="BE13" s="397">
        <f xml:space="preserve"> Assets!BE$36</f>
        <v>0</v>
      </c>
      <c r="BF13" s="397">
        <f xml:space="preserve"> Assets!BF$36</f>
        <v>0</v>
      </c>
      <c r="BG13" s="397">
        <f xml:space="preserve"> Assets!BG$36</f>
        <v>0</v>
      </c>
      <c r="BH13" s="397">
        <f xml:space="preserve"> Assets!BH$36</f>
        <v>0</v>
      </c>
      <c r="BI13" s="397">
        <f xml:space="preserve"> Assets!BI$36</f>
        <v>0</v>
      </c>
      <c r="BJ13" s="397">
        <f xml:space="preserve"> Assets!BJ$36</f>
        <v>0</v>
      </c>
      <c r="BK13" s="397">
        <f xml:space="preserve"> Assets!BK$36</f>
        <v>0</v>
      </c>
      <c r="BL13" s="397">
        <f xml:space="preserve"> Assets!BL$36</f>
        <v>0</v>
      </c>
      <c r="BM13" s="397">
        <f xml:space="preserve"> Assets!BM$36</f>
        <v>0</v>
      </c>
      <c r="BN13" s="397">
        <f xml:space="preserve"> Assets!BN$36</f>
        <v>0</v>
      </c>
      <c r="BO13" s="397">
        <f xml:space="preserve"> Assets!BO$36</f>
        <v>0</v>
      </c>
      <c r="BP13" s="397">
        <f xml:space="preserve"> Assets!BP$36</f>
        <v>0</v>
      </c>
      <c r="BQ13" s="397">
        <f xml:space="preserve"> Assets!BQ$36</f>
        <v>0</v>
      </c>
      <c r="BR13" s="397">
        <f xml:space="preserve"> Assets!BR$36</f>
        <v>0</v>
      </c>
      <c r="BS13" s="397">
        <f xml:space="preserve"> Assets!BS$36</f>
        <v>0</v>
      </c>
      <c r="BT13" s="397">
        <f xml:space="preserve"> Assets!BT$36</f>
        <v>0</v>
      </c>
      <c r="BU13" s="397">
        <f xml:space="preserve"> Assets!BU$36</f>
        <v>0</v>
      </c>
      <c r="BV13" s="397">
        <f xml:space="preserve"> Assets!BV$36</f>
        <v>0</v>
      </c>
      <c r="BW13" s="397">
        <f xml:space="preserve"> Assets!BW$36</f>
        <v>0</v>
      </c>
      <c r="BX13" s="397">
        <f xml:space="preserve"> Assets!BX$36</f>
        <v>0</v>
      </c>
      <c r="BY13" s="397">
        <f xml:space="preserve"> Assets!BY$36</f>
        <v>0</v>
      </c>
      <c r="BZ13" s="397">
        <f xml:space="preserve"> Assets!BZ$36</f>
        <v>0</v>
      </c>
      <c r="CA13" s="397">
        <f xml:space="preserve"> Assets!CA$36</f>
        <v>0</v>
      </c>
    </row>
    <row r="14" spans="1:79" s="408" customFormat="1">
      <c r="A14" s="55"/>
      <c r="B14" s="55"/>
      <c r="C14" s="51"/>
      <c r="D14" s="50"/>
      <c r="E14" s="397" t="str">
        <f xml:space="preserve"> SnrDebt!E$20</f>
        <v>Senior debt interest expense</v>
      </c>
      <c r="F14" s="397" t="str">
        <f xml:space="preserve"> SnrDebt!F$20</f>
        <v>PL &amp; CF</v>
      </c>
      <c r="G14" s="397" t="str">
        <f xml:space="preserve"> SnrDebt!G$20</f>
        <v>£ MM</v>
      </c>
      <c r="H14" s="397">
        <f xml:space="preserve"> SnrDebt!H$20</f>
        <v>-58.520924048434445</v>
      </c>
      <c r="I14" s="397">
        <f xml:space="preserve"> SnrDebt!I$20</f>
        <v>0</v>
      </c>
      <c r="J14" s="397">
        <f xml:space="preserve"> SnrDebt!J$20</f>
        <v>0</v>
      </c>
      <c r="K14" s="397">
        <f xml:space="preserve"> SnrDebt!K$20</f>
        <v>0</v>
      </c>
      <c r="L14" s="397">
        <f xml:space="preserve"> SnrDebt!L$20</f>
        <v>0</v>
      </c>
      <c r="M14" s="397">
        <f xml:space="preserve"> SnrDebt!M$20</f>
        <v>0</v>
      </c>
      <c r="N14" s="397">
        <f xml:space="preserve"> SnrDebt!N$20</f>
        <v>0</v>
      </c>
      <c r="O14" s="397">
        <f xml:space="preserve"> SnrDebt!O$20</f>
        <v>0</v>
      </c>
      <c r="P14" s="397">
        <f xml:space="preserve"> SnrDebt!P$20</f>
        <v>0</v>
      </c>
      <c r="Q14" s="397">
        <f xml:space="preserve"> SnrDebt!Q$20</f>
        <v>0</v>
      </c>
      <c r="R14" s="397">
        <f xml:space="preserve"> SnrDebt!R$20</f>
        <v>-14.621646875</v>
      </c>
      <c r="S14" s="397">
        <f xml:space="preserve"> SnrDebt!S$20</f>
        <v>-12.532840178571428</v>
      </c>
      <c r="T14" s="397">
        <f xml:space="preserve"> SnrDebt!T$20</f>
        <v>-10.472647272504894</v>
      </c>
      <c r="U14" s="397">
        <f xml:space="preserve"> SnrDebt!U$20</f>
        <v>-8.3552267857142848</v>
      </c>
      <c r="V14" s="397">
        <f xml:space="preserve"> SnrDebt!V$20</f>
        <v>-6.266420089285714</v>
      </c>
      <c r="W14" s="397">
        <f xml:space="preserve"> SnrDebt!W$20</f>
        <v>-4.1776133928571424</v>
      </c>
      <c r="X14" s="397">
        <f xml:space="preserve"> SnrDebt!X$20</f>
        <v>-2.0945294545009787</v>
      </c>
      <c r="Y14" s="397">
        <f xml:space="preserve"> SnrDebt!Y$20</f>
        <v>0</v>
      </c>
      <c r="Z14" s="397">
        <f xml:space="preserve"> SnrDebt!Z$20</f>
        <v>0</v>
      </c>
      <c r="AA14" s="397">
        <f xml:space="preserve"> SnrDebt!AA$20</f>
        <v>0</v>
      </c>
      <c r="AB14" s="397">
        <f xml:space="preserve"> SnrDebt!AB$20</f>
        <v>0</v>
      </c>
      <c r="AC14" s="397">
        <f xml:space="preserve"> SnrDebt!AC$20</f>
        <v>0</v>
      </c>
      <c r="AD14" s="397">
        <f xml:space="preserve"> SnrDebt!AD$20</f>
        <v>0</v>
      </c>
      <c r="AE14" s="397">
        <f xml:space="preserve"> SnrDebt!AE$20</f>
        <v>0</v>
      </c>
      <c r="AF14" s="397">
        <f xml:space="preserve"> SnrDebt!AF$20</f>
        <v>0</v>
      </c>
      <c r="AG14" s="397">
        <f xml:space="preserve"> SnrDebt!AG$20</f>
        <v>0</v>
      </c>
      <c r="AH14" s="397">
        <f xml:space="preserve"> SnrDebt!AH$20</f>
        <v>0</v>
      </c>
      <c r="AI14" s="397">
        <f xml:space="preserve"> SnrDebt!AI$20</f>
        <v>0</v>
      </c>
      <c r="AJ14" s="397">
        <f xml:space="preserve"> SnrDebt!AJ$20</f>
        <v>0</v>
      </c>
      <c r="AK14" s="397">
        <f xml:space="preserve"> SnrDebt!AK$20</f>
        <v>0</v>
      </c>
      <c r="AL14" s="397">
        <f xml:space="preserve"> SnrDebt!AL$20</f>
        <v>0</v>
      </c>
      <c r="AM14" s="397">
        <f xml:space="preserve"> SnrDebt!AM$20</f>
        <v>0</v>
      </c>
      <c r="AN14" s="397">
        <f xml:space="preserve"> SnrDebt!AN$20</f>
        <v>0</v>
      </c>
      <c r="AO14" s="397">
        <f xml:space="preserve"> SnrDebt!AO$20</f>
        <v>0</v>
      </c>
      <c r="AP14" s="397">
        <f xml:space="preserve"> SnrDebt!AP$20</f>
        <v>0</v>
      </c>
      <c r="AQ14" s="397">
        <f xml:space="preserve"> SnrDebt!AQ$20</f>
        <v>0</v>
      </c>
      <c r="AR14" s="397">
        <f xml:space="preserve"> SnrDebt!AR$20</f>
        <v>0</v>
      </c>
      <c r="AS14" s="397">
        <f xml:space="preserve"> SnrDebt!AS$20</f>
        <v>0</v>
      </c>
      <c r="AT14" s="397">
        <f xml:space="preserve"> SnrDebt!AT$20</f>
        <v>0</v>
      </c>
      <c r="AU14" s="397">
        <f xml:space="preserve"> SnrDebt!AU$20</f>
        <v>0</v>
      </c>
      <c r="AV14" s="397">
        <f xml:space="preserve"> SnrDebt!AV$20</f>
        <v>0</v>
      </c>
      <c r="AW14" s="397">
        <f xml:space="preserve"> SnrDebt!AW$20</f>
        <v>0</v>
      </c>
      <c r="AX14" s="397">
        <f xml:space="preserve"> SnrDebt!AX$20</f>
        <v>0</v>
      </c>
      <c r="AY14" s="397">
        <f xml:space="preserve"> SnrDebt!AY$20</f>
        <v>0</v>
      </c>
      <c r="AZ14" s="397">
        <f xml:space="preserve"> SnrDebt!AZ$20</f>
        <v>0</v>
      </c>
      <c r="BA14" s="397">
        <f xml:space="preserve"> SnrDebt!BA$20</f>
        <v>0</v>
      </c>
      <c r="BB14" s="397">
        <f xml:space="preserve"> SnrDebt!BB$20</f>
        <v>0</v>
      </c>
      <c r="BC14" s="397">
        <f xml:space="preserve"> SnrDebt!BC$20</f>
        <v>0</v>
      </c>
      <c r="BD14" s="397">
        <f xml:space="preserve"> SnrDebt!BD$20</f>
        <v>0</v>
      </c>
      <c r="BE14" s="397">
        <f xml:space="preserve"> SnrDebt!BE$20</f>
        <v>0</v>
      </c>
      <c r="BF14" s="397">
        <f xml:space="preserve"> SnrDebt!BF$20</f>
        <v>0</v>
      </c>
      <c r="BG14" s="397">
        <f xml:space="preserve"> SnrDebt!BG$20</f>
        <v>0</v>
      </c>
      <c r="BH14" s="397">
        <f xml:space="preserve"> SnrDebt!BH$20</f>
        <v>0</v>
      </c>
      <c r="BI14" s="397">
        <f xml:space="preserve"> SnrDebt!BI$20</f>
        <v>0</v>
      </c>
      <c r="BJ14" s="397">
        <f xml:space="preserve"> SnrDebt!BJ$20</f>
        <v>0</v>
      </c>
      <c r="BK14" s="397">
        <f xml:space="preserve"> SnrDebt!BK$20</f>
        <v>0</v>
      </c>
      <c r="BL14" s="397">
        <f xml:space="preserve"> SnrDebt!BL$20</f>
        <v>0</v>
      </c>
      <c r="BM14" s="397">
        <f xml:space="preserve"> SnrDebt!BM$20</f>
        <v>0</v>
      </c>
      <c r="BN14" s="397">
        <f xml:space="preserve"> SnrDebt!BN$20</f>
        <v>0</v>
      </c>
      <c r="BO14" s="397">
        <f xml:space="preserve"> SnrDebt!BO$20</f>
        <v>0</v>
      </c>
      <c r="BP14" s="397">
        <f xml:space="preserve"> SnrDebt!BP$20</f>
        <v>0</v>
      </c>
      <c r="BQ14" s="397">
        <f xml:space="preserve"> SnrDebt!BQ$20</f>
        <v>0</v>
      </c>
      <c r="BR14" s="397">
        <f xml:space="preserve"> SnrDebt!BR$20</f>
        <v>0</v>
      </c>
      <c r="BS14" s="397">
        <f xml:space="preserve"> SnrDebt!BS$20</f>
        <v>0</v>
      </c>
      <c r="BT14" s="397">
        <f xml:space="preserve"> SnrDebt!BT$20</f>
        <v>0</v>
      </c>
      <c r="BU14" s="397">
        <f xml:space="preserve"> SnrDebt!BU$20</f>
        <v>0</v>
      </c>
      <c r="BV14" s="397">
        <f xml:space="preserve"> SnrDebt!BV$20</f>
        <v>0</v>
      </c>
      <c r="BW14" s="397">
        <f xml:space="preserve"> SnrDebt!BW$20</f>
        <v>0</v>
      </c>
      <c r="BX14" s="397">
        <f xml:space="preserve"> SnrDebt!BX$20</f>
        <v>0</v>
      </c>
      <c r="BY14" s="397">
        <f xml:space="preserve"> SnrDebt!BY$20</f>
        <v>0</v>
      </c>
      <c r="BZ14" s="397">
        <f xml:space="preserve"> SnrDebt!BZ$20</f>
        <v>0</v>
      </c>
      <c r="CA14" s="397">
        <f xml:space="preserve"> SnrDebt!CA$20</f>
        <v>0</v>
      </c>
    </row>
    <row r="15" spans="1:79" s="686" customFormat="1">
      <c r="A15" s="683"/>
      <c r="B15" s="683"/>
      <c r="C15" s="684"/>
      <c r="D15" s="685"/>
      <c r="E15" s="686" t="s">
        <v>6</v>
      </c>
      <c r="G15" s="686" t="s">
        <v>560</v>
      </c>
      <c r="H15" s="686">
        <f>SUM(J15:CA15)</f>
        <v>2744.7047657354715</v>
      </c>
      <c r="J15" s="686">
        <f t="shared" ref="J15:AO15" si="1" xml:space="preserve"> J11 + SUM(J13:J14)</f>
        <v>0</v>
      </c>
      <c r="K15" s="686">
        <f t="shared" si="1"/>
        <v>0</v>
      </c>
      <c r="L15" s="686">
        <f t="shared" si="1"/>
        <v>0</v>
      </c>
      <c r="M15" s="686">
        <f t="shared" si="1"/>
        <v>0</v>
      </c>
      <c r="N15" s="686">
        <f t="shared" si="1"/>
        <v>0</v>
      </c>
      <c r="O15" s="686">
        <f t="shared" si="1"/>
        <v>0</v>
      </c>
      <c r="P15" s="686">
        <f t="shared" si="1"/>
        <v>0</v>
      </c>
      <c r="Q15" s="686">
        <f t="shared" si="1"/>
        <v>0</v>
      </c>
      <c r="R15" s="686">
        <f t="shared" si="1"/>
        <v>125.41310368116598</v>
      </c>
      <c r="S15" s="686">
        <f t="shared" si="1"/>
        <v>127.50191037759456</v>
      </c>
      <c r="T15" s="686">
        <f t="shared" si="1"/>
        <v>130.0682390157784</v>
      </c>
      <c r="U15" s="686">
        <f t="shared" si="1"/>
        <v>131.67952377045168</v>
      </c>
      <c r="V15" s="686">
        <f t="shared" si="1"/>
        <v>133.76833046688026</v>
      </c>
      <c r="W15" s="686">
        <f t="shared" si="1"/>
        <v>135.85713716330883</v>
      </c>
      <c r="X15" s="686">
        <f t="shared" si="1"/>
        <v>138.44635683378232</v>
      </c>
      <c r="Y15" s="686">
        <f t="shared" si="1"/>
        <v>140.03475055616599</v>
      </c>
      <c r="Z15" s="686">
        <f t="shared" si="1"/>
        <v>140.03475055616599</v>
      </c>
      <c r="AA15" s="686">
        <f t="shared" si="1"/>
        <v>140.03475055616599</v>
      </c>
      <c r="AB15" s="686">
        <f t="shared" si="1"/>
        <v>140.54088628828328</v>
      </c>
      <c r="AC15" s="686">
        <f t="shared" si="1"/>
        <v>140.03475055616599</v>
      </c>
      <c r="AD15" s="686">
        <f t="shared" si="1"/>
        <v>140.03475055616599</v>
      </c>
      <c r="AE15" s="686">
        <f t="shared" si="1"/>
        <v>140.03475055616599</v>
      </c>
      <c r="AF15" s="686">
        <f t="shared" si="1"/>
        <v>140.54088628828328</v>
      </c>
      <c r="AG15" s="686">
        <f t="shared" si="1"/>
        <v>140.03475055616599</v>
      </c>
      <c r="AH15" s="686">
        <f t="shared" si="1"/>
        <v>140.03475055616599</v>
      </c>
      <c r="AI15" s="686">
        <f t="shared" si="1"/>
        <v>140.03475055616599</v>
      </c>
      <c r="AJ15" s="686">
        <f t="shared" si="1"/>
        <v>140.54088628828328</v>
      </c>
      <c r="AK15" s="686">
        <f t="shared" si="1"/>
        <v>140.03475055616582</v>
      </c>
      <c r="AL15" s="686">
        <f t="shared" si="1"/>
        <v>0</v>
      </c>
      <c r="AM15" s="686">
        <f xml:space="preserve"> AM11 + SUM(AM13:AM14)</f>
        <v>0</v>
      </c>
      <c r="AN15" s="686">
        <f t="shared" si="1"/>
        <v>0</v>
      </c>
      <c r="AO15" s="686">
        <f t="shared" si="1"/>
        <v>0</v>
      </c>
      <c r="AP15" s="686">
        <f t="shared" ref="AP15:BU15" si="2" xml:space="preserve"> AP11 + SUM(AP13:AP14)</f>
        <v>0</v>
      </c>
      <c r="AQ15" s="686">
        <f t="shared" si="2"/>
        <v>0</v>
      </c>
      <c r="AR15" s="686">
        <f t="shared" si="2"/>
        <v>0</v>
      </c>
      <c r="AS15" s="686">
        <f t="shared" si="2"/>
        <v>0</v>
      </c>
      <c r="AT15" s="686">
        <f t="shared" si="2"/>
        <v>0</v>
      </c>
      <c r="AU15" s="686">
        <f t="shared" si="2"/>
        <v>0</v>
      </c>
      <c r="AV15" s="686">
        <f t="shared" si="2"/>
        <v>0</v>
      </c>
      <c r="AW15" s="686">
        <f t="shared" si="2"/>
        <v>0</v>
      </c>
      <c r="AX15" s="686">
        <f t="shared" si="2"/>
        <v>0</v>
      </c>
      <c r="AY15" s="686">
        <f t="shared" si="2"/>
        <v>0</v>
      </c>
      <c r="AZ15" s="686">
        <f t="shared" si="2"/>
        <v>0</v>
      </c>
      <c r="BA15" s="686">
        <f t="shared" si="2"/>
        <v>0</v>
      </c>
      <c r="BB15" s="686">
        <f t="shared" si="2"/>
        <v>0</v>
      </c>
      <c r="BC15" s="686">
        <f t="shared" si="2"/>
        <v>0</v>
      </c>
      <c r="BD15" s="686">
        <f t="shared" si="2"/>
        <v>0</v>
      </c>
      <c r="BE15" s="686">
        <f t="shared" si="2"/>
        <v>0</v>
      </c>
      <c r="BF15" s="686">
        <f t="shared" si="2"/>
        <v>0</v>
      </c>
      <c r="BG15" s="686">
        <f t="shared" si="2"/>
        <v>0</v>
      </c>
      <c r="BH15" s="686">
        <f t="shared" si="2"/>
        <v>0</v>
      </c>
      <c r="BI15" s="686">
        <f t="shared" si="2"/>
        <v>0</v>
      </c>
      <c r="BJ15" s="686">
        <f t="shared" si="2"/>
        <v>0</v>
      </c>
      <c r="BK15" s="686">
        <f t="shared" si="2"/>
        <v>0</v>
      </c>
      <c r="BL15" s="686">
        <f t="shared" si="2"/>
        <v>0</v>
      </c>
      <c r="BM15" s="686">
        <f t="shared" si="2"/>
        <v>0</v>
      </c>
      <c r="BN15" s="686">
        <f t="shared" si="2"/>
        <v>0</v>
      </c>
      <c r="BO15" s="686">
        <f t="shared" si="2"/>
        <v>0</v>
      </c>
      <c r="BP15" s="686">
        <f t="shared" si="2"/>
        <v>0</v>
      </c>
      <c r="BQ15" s="686">
        <f t="shared" si="2"/>
        <v>0</v>
      </c>
      <c r="BR15" s="686">
        <f t="shared" si="2"/>
        <v>0</v>
      </c>
      <c r="BS15" s="686">
        <f t="shared" si="2"/>
        <v>0</v>
      </c>
      <c r="BT15" s="686">
        <f t="shared" si="2"/>
        <v>0</v>
      </c>
      <c r="BU15" s="686">
        <f t="shared" si="2"/>
        <v>0</v>
      </c>
      <c r="BV15" s="686">
        <f t="shared" ref="BV15:CA15" si="3" xml:space="preserve"> BV11 + SUM(BV13:BV14)</f>
        <v>0</v>
      </c>
      <c r="BW15" s="686">
        <f t="shared" si="3"/>
        <v>0</v>
      </c>
      <c r="BX15" s="686">
        <f t="shared" si="3"/>
        <v>0</v>
      </c>
      <c r="BY15" s="686">
        <f t="shared" si="3"/>
        <v>0</v>
      </c>
      <c r="BZ15" s="686">
        <f t="shared" si="3"/>
        <v>0</v>
      </c>
      <c r="CA15" s="686">
        <f t="shared" si="3"/>
        <v>0</v>
      </c>
    </row>
    <row r="16" spans="1:79">
      <c r="A16" s="55"/>
      <c r="B16" s="55"/>
      <c r="D16" s="50"/>
    </row>
    <row r="17" spans="1:79" s="18" customFormat="1">
      <c r="A17" s="55"/>
      <c r="B17" s="55"/>
      <c r="C17" s="51"/>
      <c r="D17" s="50"/>
      <c r="E17" s="338" t="str">
        <f xml:space="preserve"> Tax!E$74</f>
        <v>Tax due</v>
      </c>
      <c r="F17" s="338" t="str">
        <f xml:space="preserve"> Tax!F$74</f>
        <v>PL</v>
      </c>
      <c r="G17" s="338" t="str">
        <f xml:space="preserve"> Tax!G$74</f>
        <v>£ MM</v>
      </c>
      <c r="H17" s="338">
        <f xml:space="preserve"> Tax!H$74</f>
        <v>-521.49390548973963</v>
      </c>
      <c r="I17" s="338">
        <f xml:space="preserve"> Tax!I$74</f>
        <v>0</v>
      </c>
      <c r="J17" s="338">
        <f xml:space="preserve"> Tax!J$74</f>
        <v>0</v>
      </c>
      <c r="K17" s="338">
        <f xml:space="preserve"> Tax!K$74</f>
        <v>0</v>
      </c>
      <c r="L17" s="338">
        <f xml:space="preserve"> Tax!L$74</f>
        <v>0</v>
      </c>
      <c r="M17" s="338">
        <f xml:space="preserve"> Tax!M$74</f>
        <v>0</v>
      </c>
      <c r="N17" s="338">
        <f xml:space="preserve"> Tax!N$74</f>
        <v>0</v>
      </c>
      <c r="O17" s="338">
        <f xml:space="preserve"> Tax!O$74</f>
        <v>0</v>
      </c>
      <c r="P17" s="338">
        <f xml:space="preserve"> Tax!P$74</f>
        <v>0</v>
      </c>
      <c r="Q17" s="338">
        <f xml:space="preserve"> Tax!Q$74</f>
        <v>0</v>
      </c>
      <c r="R17" s="338">
        <f xml:space="preserve"> Tax!R$74</f>
        <v>-18.876416782754866</v>
      </c>
      <c r="S17" s="338">
        <f xml:space="preserve"> Tax!S$74</f>
        <v>-20.263704638409635</v>
      </c>
      <c r="T17" s="338">
        <f xml:space="preserve"> Tax!T$74</f>
        <v>-21.642680204664565</v>
      </c>
      <c r="U17" s="338">
        <f xml:space="preserve"> Tax!U$74</f>
        <v>-22.751060120552484</v>
      </c>
      <c r="V17" s="338">
        <f xml:space="preserve"> Tax!V$74</f>
        <v>-23.869945624123922</v>
      </c>
      <c r="W17" s="338">
        <f xml:space="preserve"> Tax!W$74</f>
        <v>-24.916629904570343</v>
      </c>
      <c r="X17" s="338">
        <f xml:space="preserve"> Tax!X$74</f>
        <v>-25.993411549272803</v>
      </c>
      <c r="Y17" s="338">
        <f xml:space="preserve"> Tax!Y$74</f>
        <v>-26.821553273106957</v>
      </c>
      <c r="Z17" s="338">
        <f xml:space="preserve"> Tax!Z$74</f>
        <v>-27.295265498030076</v>
      </c>
      <c r="AA17" s="338">
        <f xml:space="preserve"> Tax!AA$74</f>
        <v>-27.721606500460886</v>
      </c>
      <c r="AB17" s="338">
        <f xml:space="preserve"> Tax!AB$74</f>
        <v>-28.201479191750909</v>
      </c>
      <c r="AC17" s="338">
        <f xml:space="preserve"> Tax!AC$74</f>
        <v>-28.450649614617582</v>
      </c>
      <c r="AD17" s="338">
        <f xml:space="preserve"> Tax!AD$74</f>
        <v>-28.761452205389645</v>
      </c>
      <c r="AE17" s="338">
        <f xml:space="preserve"> Tax!AE$74</f>
        <v>-29.041174537084501</v>
      </c>
      <c r="AF17" s="338">
        <f xml:space="preserve"> Tax!AF$74</f>
        <v>-29.389090424712151</v>
      </c>
      <c r="AG17" s="338">
        <f xml:space="preserve"> Tax!AG$74</f>
        <v>-29.519499724282699</v>
      </c>
      <c r="AH17" s="338">
        <f xml:space="preserve"> Tax!AH$74</f>
        <v>-29.723417304088251</v>
      </c>
      <c r="AI17" s="338">
        <f xml:space="preserve"> Tax!AI$74</f>
        <v>-29.906943125913248</v>
      </c>
      <c r="AJ17" s="338">
        <f xml:space="preserve"> Tax!AJ$74</f>
        <v>-30.168282154658026</v>
      </c>
      <c r="AK17" s="338">
        <f xml:space="preserve"> Tax!AK$74</f>
        <v>-18.179643111296066</v>
      </c>
      <c r="AL17" s="338">
        <f xml:space="preserve"> Tax!AL$74</f>
        <v>0</v>
      </c>
      <c r="AM17" s="338">
        <f xml:space="preserve"> Tax!AM$74</f>
        <v>0</v>
      </c>
      <c r="AN17" s="338">
        <f xml:space="preserve"> Tax!AN$74</f>
        <v>0</v>
      </c>
      <c r="AO17" s="338">
        <f xml:space="preserve"> Tax!AO$74</f>
        <v>0</v>
      </c>
      <c r="AP17" s="338">
        <f xml:space="preserve"> Tax!AP$74</f>
        <v>0</v>
      </c>
      <c r="AQ17" s="338">
        <f xml:space="preserve"> Tax!AQ$74</f>
        <v>0</v>
      </c>
      <c r="AR17" s="338">
        <f xml:space="preserve"> Tax!AR$74</f>
        <v>0</v>
      </c>
      <c r="AS17" s="338">
        <f xml:space="preserve"> Tax!AS$74</f>
        <v>0</v>
      </c>
      <c r="AT17" s="338">
        <f xml:space="preserve"> Tax!AT$74</f>
        <v>0</v>
      </c>
      <c r="AU17" s="338">
        <f xml:space="preserve"> Tax!AU$74</f>
        <v>0</v>
      </c>
      <c r="AV17" s="338">
        <f xml:space="preserve"> Tax!AV$74</f>
        <v>0</v>
      </c>
      <c r="AW17" s="338">
        <f xml:space="preserve"> Tax!AW$74</f>
        <v>0</v>
      </c>
      <c r="AX17" s="338">
        <f xml:space="preserve"> Tax!AX$74</f>
        <v>0</v>
      </c>
      <c r="AY17" s="338">
        <f xml:space="preserve"> Tax!AY$74</f>
        <v>0</v>
      </c>
      <c r="AZ17" s="338">
        <f xml:space="preserve"> Tax!AZ$74</f>
        <v>0</v>
      </c>
      <c r="BA17" s="338">
        <f xml:space="preserve"> Tax!BA$74</f>
        <v>0</v>
      </c>
      <c r="BB17" s="338">
        <f xml:space="preserve"> Tax!BB$74</f>
        <v>0</v>
      </c>
      <c r="BC17" s="338">
        <f xml:space="preserve"> Tax!BC$74</f>
        <v>0</v>
      </c>
      <c r="BD17" s="338">
        <f xml:space="preserve"> Tax!BD$74</f>
        <v>0</v>
      </c>
      <c r="BE17" s="338">
        <f xml:space="preserve"> Tax!BE$74</f>
        <v>0</v>
      </c>
      <c r="BF17" s="338">
        <f xml:space="preserve"> Tax!BF$74</f>
        <v>0</v>
      </c>
      <c r="BG17" s="338">
        <f xml:space="preserve"> Tax!BG$74</f>
        <v>0</v>
      </c>
      <c r="BH17" s="338">
        <f xml:space="preserve"> Tax!BH$74</f>
        <v>0</v>
      </c>
      <c r="BI17" s="338">
        <f xml:space="preserve"> Tax!BI$74</f>
        <v>0</v>
      </c>
      <c r="BJ17" s="338">
        <f xml:space="preserve"> Tax!BJ$74</f>
        <v>0</v>
      </c>
      <c r="BK17" s="338">
        <f xml:space="preserve"> Tax!BK$74</f>
        <v>0</v>
      </c>
      <c r="BL17" s="338">
        <f xml:space="preserve"> Tax!BL$74</f>
        <v>0</v>
      </c>
      <c r="BM17" s="338">
        <f xml:space="preserve"> Tax!BM$74</f>
        <v>0</v>
      </c>
      <c r="BN17" s="338">
        <f xml:space="preserve"> Tax!BN$74</f>
        <v>0</v>
      </c>
      <c r="BO17" s="338">
        <f xml:space="preserve"> Tax!BO$74</f>
        <v>0</v>
      </c>
      <c r="BP17" s="338">
        <f xml:space="preserve"> Tax!BP$74</f>
        <v>0</v>
      </c>
      <c r="BQ17" s="338">
        <f xml:space="preserve"> Tax!BQ$74</f>
        <v>0</v>
      </c>
      <c r="BR17" s="338">
        <f xml:space="preserve"> Tax!BR$74</f>
        <v>0</v>
      </c>
      <c r="BS17" s="338">
        <f xml:space="preserve"> Tax!BS$74</f>
        <v>0</v>
      </c>
      <c r="BT17" s="338">
        <f xml:space="preserve"> Tax!BT$74</f>
        <v>0</v>
      </c>
      <c r="BU17" s="338">
        <f xml:space="preserve"> Tax!BU$74</f>
        <v>0</v>
      </c>
      <c r="BV17" s="338">
        <f xml:space="preserve"> Tax!BV$74</f>
        <v>0</v>
      </c>
      <c r="BW17" s="338">
        <f xml:space="preserve"> Tax!BW$74</f>
        <v>0</v>
      </c>
      <c r="BX17" s="338">
        <f xml:space="preserve"> Tax!BX$74</f>
        <v>0</v>
      </c>
      <c r="BY17" s="338">
        <f xml:space="preserve"> Tax!BY$74</f>
        <v>0</v>
      </c>
      <c r="BZ17" s="338">
        <f xml:space="preserve"> Tax!BZ$74</f>
        <v>0</v>
      </c>
      <c r="CA17" s="338">
        <f xml:space="preserve"> Tax!CA$74</f>
        <v>0</v>
      </c>
    </row>
    <row r="18" spans="1:79" s="687" customFormat="1">
      <c r="A18" s="683"/>
      <c r="B18" s="683"/>
      <c r="C18" s="684"/>
      <c r="D18" s="685"/>
      <c r="E18" s="687" t="s">
        <v>7</v>
      </c>
      <c r="G18" s="687" t="s">
        <v>560</v>
      </c>
      <c r="H18" s="687">
        <f>SUM(J18:CA18)</f>
        <v>2223.210860245732</v>
      </c>
      <c r="J18" s="687">
        <f t="shared" ref="J18:AO18" si="4" xml:space="preserve"> J15 + SUM( J17:J17 )</f>
        <v>0</v>
      </c>
      <c r="K18" s="687">
        <f t="shared" si="4"/>
        <v>0</v>
      </c>
      <c r="L18" s="687">
        <f t="shared" si="4"/>
        <v>0</v>
      </c>
      <c r="M18" s="687">
        <f t="shared" si="4"/>
        <v>0</v>
      </c>
      <c r="N18" s="687">
        <f t="shared" si="4"/>
        <v>0</v>
      </c>
      <c r="O18" s="687">
        <f t="shared" si="4"/>
        <v>0</v>
      </c>
      <c r="P18" s="687">
        <f t="shared" si="4"/>
        <v>0</v>
      </c>
      <c r="Q18" s="687">
        <f t="shared" si="4"/>
        <v>0</v>
      </c>
      <c r="R18" s="687">
        <f t="shared" si="4"/>
        <v>106.53668689841112</v>
      </c>
      <c r="S18" s="687">
        <f t="shared" si="4"/>
        <v>107.23820573918492</v>
      </c>
      <c r="T18" s="687">
        <f t="shared" si="4"/>
        <v>108.42555881111383</v>
      </c>
      <c r="U18" s="687">
        <f t="shared" si="4"/>
        <v>108.9284636498992</v>
      </c>
      <c r="V18" s="687">
        <f t="shared" si="4"/>
        <v>109.89838484275634</v>
      </c>
      <c r="W18" s="687">
        <f t="shared" si="4"/>
        <v>110.94050725873849</v>
      </c>
      <c r="X18" s="687">
        <f t="shared" si="4"/>
        <v>112.45294528450951</v>
      </c>
      <c r="Y18" s="687">
        <f t="shared" si="4"/>
        <v>113.21319728305903</v>
      </c>
      <c r="Z18" s="687">
        <f t="shared" si="4"/>
        <v>112.73948505813591</v>
      </c>
      <c r="AA18" s="687">
        <f t="shared" si="4"/>
        <v>112.3131440557051</v>
      </c>
      <c r="AB18" s="687">
        <f t="shared" si="4"/>
        <v>112.33940709653237</v>
      </c>
      <c r="AC18" s="687">
        <f t="shared" si="4"/>
        <v>111.5841009415484</v>
      </c>
      <c r="AD18" s="687">
        <f t="shared" si="4"/>
        <v>111.27329835077634</v>
      </c>
      <c r="AE18" s="687">
        <f t="shared" si="4"/>
        <v>110.99357601908149</v>
      </c>
      <c r="AF18" s="687">
        <f t="shared" si="4"/>
        <v>111.15179586357112</v>
      </c>
      <c r="AG18" s="687">
        <f t="shared" si="4"/>
        <v>110.51525083188329</v>
      </c>
      <c r="AH18" s="687">
        <f t="shared" si="4"/>
        <v>110.31133325207773</v>
      </c>
      <c r="AI18" s="687">
        <f t="shared" si="4"/>
        <v>110.12780743025274</v>
      </c>
      <c r="AJ18" s="687">
        <f t="shared" si="4"/>
        <v>110.37260413362525</v>
      </c>
      <c r="AK18" s="687">
        <f t="shared" si="4"/>
        <v>121.85510744486976</v>
      </c>
      <c r="AL18" s="687">
        <f t="shared" si="4"/>
        <v>0</v>
      </c>
      <c r="AM18" s="687">
        <f t="shared" si="4"/>
        <v>0</v>
      </c>
      <c r="AN18" s="687">
        <f t="shared" si="4"/>
        <v>0</v>
      </c>
      <c r="AO18" s="687">
        <f t="shared" si="4"/>
        <v>0</v>
      </c>
      <c r="AP18" s="687">
        <f t="shared" ref="AP18:BU18" si="5" xml:space="preserve"> AP15 + SUM( AP17:AP17 )</f>
        <v>0</v>
      </c>
      <c r="AQ18" s="687">
        <f t="shared" si="5"/>
        <v>0</v>
      </c>
      <c r="AR18" s="687">
        <f t="shared" si="5"/>
        <v>0</v>
      </c>
      <c r="AS18" s="687">
        <f t="shared" si="5"/>
        <v>0</v>
      </c>
      <c r="AT18" s="687">
        <f t="shared" si="5"/>
        <v>0</v>
      </c>
      <c r="AU18" s="687">
        <f t="shared" si="5"/>
        <v>0</v>
      </c>
      <c r="AV18" s="687">
        <f t="shared" si="5"/>
        <v>0</v>
      </c>
      <c r="AW18" s="687">
        <f t="shared" si="5"/>
        <v>0</v>
      </c>
      <c r="AX18" s="687">
        <f t="shared" si="5"/>
        <v>0</v>
      </c>
      <c r="AY18" s="687">
        <f t="shared" si="5"/>
        <v>0</v>
      </c>
      <c r="AZ18" s="687">
        <f t="shared" si="5"/>
        <v>0</v>
      </c>
      <c r="BA18" s="687">
        <f t="shared" si="5"/>
        <v>0</v>
      </c>
      <c r="BB18" s="687">
        <f t="shared" si="5"/>
        <v>0</v>
      </c>
      <c r="BC18" s="687">
        <f t="shared" si="5"/>
        <v>0</v>
      </c>
      <c r="BD18" s="687">
        <f t="shared" si="5"/>
        <v>0</v>
      </c>
      <c r="BE18" s="687">
        <f t="shared" si="5"/>
        <v>0</v>
      </c>
      <c r="BF18" s="687">
        <f t="shared" si="5"/>
        <v>0</v>
      </c>
      <c r="BG18" s="687">
        <f t="shared" si="5"/>
        <v>0</v>
      </c>
      <c r="BH18" s="687">
        <f t="shared" si="5"/>
        <v>0</v>
      </c>
      <c r="BI18" s="687">
        <f t="shared" si="5"/>
        <v>0</v>
      </c>
      <c r="BJ18" s="687">
        <f t="shared" si="5"/>
        <v>0</v>
      </c>
      <c r="BK18" s="687">
        <f t="shared" si="5"/>
        <v>0</v>
      </c>
      <c r="BL18" s="687">
        <f t="shared" si="5"/>
        <v>0</v>
      </c>
      <c r="BM18" s="687">
        <f t="shared" si="5"/>
        <v>0</v>
      </c>
      <c r="BN18" s="687">
        <f t="shared" si="5"/>
        <v>0</v>
      </c>
      <c r="BO18" s="687">
        <f t="shared" si="5"/>
        <v>0</v>
      </c>
      <c r="BP18" s="687">
        <f t="shared" si="5"/>
        <v>0</v>
      </c>
      <c r="BQ18" s="687">
        <f t="shared" si="5"/>
        <v>0</v>
      </c>
      <c r="BR18" s="687">
        <f t="shared" si="5"/>
        <v>0</v>
      </c>
      <c r="BS18" s="687">
        <f t="shared" si="5"/>
        <v>0</v>
      </c>
      <c r="BT18" s="687">
        <f t="shared" si="5"/>
        <v>0</v>
      </c>
      <c r="BU18" s="687">
        <f t="shared" si="5"/>
        <v>0</v>
      </c>
      <c r="BV18" s="687">
        <f t="shared" ref="BV18:CA18" si="6" xml:space="preserve"> BV15 + SUM( BV17:BV17 )</f>
        <v>0</v>
      </c>
      <c r="BW18" s="687">
        <f t="shared" si="6"/>
        <v>0</v>
      </c>
      <c r="BX18" s="687">
        <f t="shared" si="6"/>
        <v>0</v>
      </c>
      <c r="BY18" s="687">
        <f t="shared" si="6"/>
        <v>0</v>
      </c>
      <c r="BZ18" s="687">
        <f t="shared" si="6"/>
        <v>0</v>
      </c>
      <c r="CA18" s="687">
        <f t="shared" si="6"/>
        <v>0</v>
      </c>
    </row>
    <row r="19" spans="1:79" s="122" customFormat="1">
      <c r="A19" s="55"/>
      <c r="B19" s="55"/>
      <c r="C19" s="51"/>
      <c r="D19" s="50"/>
    </row>
    <row r="20" spans="1:79" s="122" customFormat="1">
      <c r="A20" s="55"/>
      <c r="B20" s="55"/>
      <c r="C20" s="51"/>
      <c r="D20" s="50"/>
      <c r="E20" s="459" t="str">
        <f xml:space="preserve"> Tax!E$12</f>
        <v>Withholding tax due &amp; paid</v>
      </c>
      <c r="F20" s="459" t="str">
        <f xml:space="preserve"> Tax!F$12</f>
        <v>PL &amp; CF</v>
      </c>
      <c r="G20" s="459" t="str">
        <f xml:space="preserve"> Tax!G$12</f>
        <v>£ MM</v>
      </c>
      <c r="H20" s="459">
        <f xml:space="preserve"> Tax!H$12</f>
        <v>0</v>
      </c>
      <c r="I20" s="459">
        <f xml:space="preserve"> Tax!I$12</f>
        <v>0</v>
      </c>
      <c r="J20" s="459">
        <f xml:space="preserve"> Tax!J$12</f>
        <v>0</v>
      </c>
      <c r="K20" s="459">
        <f xml:space="preserve"> Tax!K$12</f>
        <v>0</v>
      </c>
      <c r="L20" s="459">
        <f xml:space="preserve"> Tax!L$12</f>
        <v>0</v>
      </c>
      <c r="M20" s="459">
        <f xml:space="preserve"> Tax!M$12</f>
        <v>0</v>
      </c>
      <c r="N20" s="459">
        <f xml:space="preserve"> Tax!N$12</f>
        <v>0</v>
      </c>
      <c r="O20" s="459">
        <f xml:space="preserve"> Tax!O$12</f>
        <v>0</v>
      </c>
      <c r="P20" s="459">
        <f xml:space="preserve"> Tax!P$12</f>
        <v>0</v>
      </c>
      <c r="Q20" s="459">
        <f xml:space="preserve"> Tax!Q$12</f>
        <v>0</v>
      </c>
      <c r="R20" s="459">
        <f xml:space="preserve"> Tax!R$12</f>
        <v>0</v>
      </c>
      <c r="S20" s="459">
        <f xml:space="preserve"> Tax!S$12</f>
        <v>0</v>
      </c>
      <c r="T20" s="459">
        <f xml:space="preserve"> Tax!T$12</f>
        <v>0</v>
      </c>
      <c r="U20" s="459">
        <f xml:space="preserve"> Tax!U$12</f>
        <v>0</v>
      </c>
      <c r="V20" s="459">
        <f xml:space="preserve"> Tax!V$12</f>
        <v>0</v>
      </c>
      <c r="W20" s="459">
        <f xml:space="preserve"> Tax!W$12</f>
        <v>0</v>
      </c>
      <c r="X20" s="459">
        <f xml:space="preserve"> Tax!X$12</f>
        <v>0</v>
      </c>
      <c r="Y20" s="459">
        <f xml:space="preserve"> Tax!Y$12</f>
        <v>0</v>
      </c>
      <c r="Z20" s="459">
        <f xml:space="preserve"> Tax!Z$12</f>
        <v>0</v>
      </c>
      <c r="AA20" s="459">
        <f xml:space="preserve"> Tax!AA$12</f>
        <v>0</v>
      </c>
      <c r="AB20" s="459">
        <f xml:space="preserve"> Tax!AB$12</f>
        <v>0</v>
      </c>
      <c r="AC20" s="459">
        <f xml:space="preserve"> Tax!AC$12</f>
        <v>0</v>
      </c>
      <c r="AD20" s="459">
        <f xml:space="preserve"> Tax!AD$12</f>
        <v>0</v>
      </c>
      <c r="AE20" s="459">
        <f xml:space="preserve"> Tax!AE$12</f>
        <v>0</v>
      </c>
      <c r="AF20" s="459">
        <f xml:space="preserve"> Tax!AF$12</f>
        <v>0</v>
      </c>
      <c r="AG20" s="459">
        <f xml:space="preserve"> Tax!AG$12</f>
        <v>0</v>
      </c>
      <c r="AH20" s="459">
        <f xml:space="preserve"> Tax!AH$12</f>
        <v>0</v>
      </c>
      <c r="AI20" s="459">
        <f xml:space="preserve"> Tax!AI$12</f>
        <v>0</v>
      </c>
      <c r="AJ20" s="459">
        <f xml:space="preserve"> Tax!AJ$12</f>
        <v>0</v>
      </c>
      <c r="AK20" s="459">
        <f xml:space="preserve"> Tax!AK$12</f>
        <v>0</v>
      </c>
      <c r="AL20" s="459">
        <f xml:space="preserve"> Tax!AL$12</f>
        <v>0</v>
      </c>
      <c r="AM20" s="459">
        <f xml:space="preserve"> Tax!AM$12</f>
        <v>0</v>
      </c>
      <c r="AN20" s="459">
        <f xml:space="preserve"> Tax!AN$12</f>
        <v>0</v>
      </c>
      <c r="AO20" s="459">
        <f xml:space="preserve"> Tax!AO$12</f>
        <v>0</v>
      </c>
      <c r="AP20" s="459">
        <f xml:space="preserve"> Tax!AP$12</f>
        <v>0</v>
      </c>
      <c r="AQ20" s="459">
        <f xml:space="preserve"> Tax!AQ$12</f>
        <v>0</v>
      </c>
      <c r="AR20" s="459">
        <f xml:space="preserve"> Tax!AR$12</f>
        <v>0</v>
      </c>
      <c r="AS20" s="459">
        <f xml:space="preserve"> Tax!AS$12</f>
        <v>0</v>
      </c>
      <c r="AT20" s="459">
        <f xml:space="preserve"> Tax!AT$12</f>
        <v>0</v>
      </c>
      <c r="AU20" s="459">
        <f xml:space="preserve"> Tax!AU$12</f>
        <v>0</v>
      </c>
      <c r="AV20" s="459">
        <f xml:space="preserve"> Tax!AV$12</f>
        <v>0</v>
      </c>
      <c r="AW20" s="459">
        <f xml:space="preserve"> Tax!AW$12</f>
        <v>0</v>
      </c>
      <c r="AX20" s="459">
        <f xml:space="preserve"> Tax!AX$12</f>
        <v>0</v>
      </c>
      <c r="AY20" s="459">
        <f xml:space="preserve"> Tax!AY$12</f>
        <v>0</v>
      </c>
      <c r="AZ20" s="459">
        <f xml:space="preserve"> Tax!AZ$12</f>
        <v>0</v>
      </c>
      <c r="BA20" s="459">
        <f xml:space="preserve"> Tax!BA$12</f>
        <v>0</v>
      </c>
      <c r="BB20" s="459">
        <f xml:space="preserve"> Tax!BB$12</f>
        <v>0</v>
      </c>
      <c r="BC20" s="459">
        <f xml:space="preserve"> Tax!BC$12</f>
        <v>0</v>
      </c>
      <c r="BD20" s="459">
        <f xml:space="preserve"> Tax!BD$12</f>
        <v>0</v>
      </c>
      <c r="BE20" s="459">
        <f xml:space="preserve"> Tax!BE$12</f>
        <v>0</v>
      </c>
      <c r="BF20" s="459">
        <f xml:space="preserve"> Tax!BF$12</f>
        <v>0</v>
      </c>
      <c r="BG20" s="459">
        <f xml:space="preserve"> Tax!BG$12</f>
        <v>0</v>
      </c>
      <c r="BH20" s="459">
        <f xml:space="preserve"> Tax!BH$12</f>
        <v>0</v>
      </c>
      <c r="BI20" s="459">
        <f xml:space="preserve"> Tax!BI$12</f>
        <v>0</v>
      </c>
      <c r="BJ20" s="459">
        <f xml:space="preserve"> Tax!BJ$12</f>
        <v>0</v>
      </c>
      <c r="BK20" s="459">
        <f xml:space="preserve"> Tax!BK$12</f>
        <v>0</v>
      </c>
      <c r="BL20" s="459">
        <f xml:space="preserve"> Tax!BL$12</f>
        <v>0</v>
      </c>
      <c r="BM20" s="459">
        <f xml:space="preserve"> Tax!BM$12</f>
        <v>0</v>
      </c>
      <c r="BN20" s="459">
        <f xml:space="preserve"> Tax!BN$12</f>
        <v>0</v>
      </c>
      <c r="BO20" s="459">
        <f xml:space="preserve"> Tax!BO$12</f>
        <v>0</v>
      </c>
      <c r="BP20" s="459">
        <f xml:space="preserve"> Tax!BP$12</f>
        <v>0</v>
      </c>
      <c r="BQ20" s="459">
        <f xml:space="preserve"> Tax!BQ$12</f>
        <v>0</v>
      </c>
      <c r="BR20" s="459">
        <f xml:space="preserve"> Tax!BR$12</f>
        <v>0</v>
      </c>
      <c r="BS20" s="459">
        <f xml:space="preserve"> Tax!BS$12</f>
        <v>0</v>
      </c>
      <c r="BT20" s="459">
        <f xml:space="preserve"> Tax!BT$12</f>
        <v>0</v>
      </c>
      <c r="BU20" s="459">
        <f xml:space="preserve"> Tax!BU$12</f>
        <v>0</v>
      </c>
      <c r="BV20" s="459">
        <f xml:space="preserve"> Tax!BV$12</f>
        <v>0</v>
      </c>
      <c r="BW20" s="459">
        <f xml:space="preserve"> Tax!BW$12</f>
        <v>0</v>
      </c>
      <c r="BX20" s="459">
        <f xml:space="preserve"> Tax!BX$12</f>
        <v>0</v>
      </c>
      <c r="BY20" s="459">
        <f xml:space="preserve"> Tax!BY$12</f>
        <v>0</v>
      </c>
      <c r="BZ20" s="459">
        <f xml:space="preserve"> Tax!BZ$12</f>
        <v>0</v>
      </c>
      <c r="CA20" s="459">
        <f xml:space="preserve"> Tax!CA$12</f>
        <v>0</v>
      </c>
    </row>
    <row r="21" spans="1:79" s="340" customFormat="1">
      <c r="A21" s="55"/>
      <c r="B21" s="55"/>
      <c r="C21" s="51"/>
      <c r="D21" s="50"/>
      <c r="E21" s="339" t="str">
        <f xml:space="preserve"> Equity!E$54</f>
        <v>Dividends declared &amp; paid</v>
      </c>
      <c r="F21" s="339" t="str">
        <f xml:space="preserve"> Equity!F$54</f>
        <v>PL &amp; CF</v>
      </c>
      <c r="G21" s="339" t="str">
        <f xml:space="preserve"> Equity!G$54</f>
        <v>£ MM</v>
      </c>
      <c r="H21" s="339">
        <f xml:space="preserve"> Equity!H$54</f>
        <v>-2223.210860245732</v>
      </c>
      <c r="I21" s="339">
        <f xml:space="preserve"> Equity!I$54</f>
        <v>0</v>
      </c>
      <c r="J21" s="339">
        <f xml:space="preserve"> Equity!J$54</f>
        <v>0</v>
      </c>
      <c r="K21" s="339">
        <f xml:space="preserve"> Equity!K$54</f>
        <v>0</v>
      </c>
      <c r="L21" s="339">
        <f xml:space="preserve"> Equity!L$54</f>
        <v>0</v>
      </c>
      <c r="M21" s="339">
        <f xml:space="preserve"> Equity!M$54</f>
        <v>0</v>
      </c>
      <c r="N21" s="339">
        <f xml:space="preserve"> Equity!N$54</f>
        <v>0</v>
      </c>
      <c r="O21" s="339">
        <f xml:space="preserve"> Equity!O$54</f>
        <v>0</v>
      </c>
      <c r="P21" s="339">
        <f xml:space="preserve"> Equity!P$54</f>
        <v>0</v>
      </c>
      <c r="Q21" s="339">
        <f xml:space="preserve"> Equity!Q$54</f>
        <v>0</v>
      </c>
      <c r="R21" s="339">
        <f xml:space="preserve"> Equity!R$54</f>
        <v>-91.643234517458737</v>
      </c>
      <c r="S21" s="339">
        <f xml:space="preserve"> Equity!S$54</f>
        <v>-92.344753358232509</v>
      </c>
      <c r="T21" s="339">
        <f xml:space="preserve"> Equity!T$54</f>
        <v>-93.532106430161434</v>
      </c>
      <c r="U21" s="339">
        <f xml:space="preserve"> Equity!U$54</f>
        <v>-94.035011268946818</v>
      </c>
      <c r="V21" s="339">
        <f xml:space="preserve"> Equity!V$54</f>
        <v>-95.004932461803961</v>
      </c>
      <c r="W21" s="339">
        <f xml:space="preserve"> Equity!W$54</f>
        <v>-96.047054877786096</v>
      </c>
      <c r="X21" s="339">
        <f xml:space="preserve"> Equity!X$54</f>
        <v>-97.559492903557128</v>
      </c>
      <c r="Y21" s="339">
        <f xml:space="preserve"> Equity!Y$54</f>
        <v>-139.27673894972568</v>
      </c>
      <c r="Z21" s="339">
        <f xml:space="preserve"> Equity!Z$54</f>
        <v>-138.80302672480258</v>
      </c>
      <c r="AA21" s="339">
        <f xml:space="preserve"> Equity!AA$54</f>
        <v>-138.37668572237175</v>
      </c>
      <c r="AB21" s="339">
        <f xml:space="preserve"> Equity!AB$54</f>
        <v>-138.40294876319905</v>
      </c>
      <c r="AC21" s="339">
        <f xml:space="preserve"> Equity!AC$54</f>
        <v>-111.5841009415484</v>
      </c>
      <c r="AD21" s="339">
        <f xml:space="preserve"> Equity!AD$54</f>
        <v>-111.27329835077634</v>
      </c>
      <c r="AE21" s="339">
        <f xml:space="preserve"> Equity!AE$54</f>
        <v>-110.99357601908149</v>
      </c>
      <c r="AF21" s="339">
        <f xml:space="preserve"> Equity!AF$54</f>
        <v>-111.15179586357112</v>
      </c>
      <c r="AG21" s="339">
        <f xml:space="preserve"> Equity!AG$54</f>
        <v>-110.51525083188329</v>
      </c>
      <c r="AH21" s="339">
        <f xml:space="preserve"> Equity!AH$54</f>
        <v>-110.31133325207773</v>
      </c>
      <c r="AI21" s="339">
        <f xml:space="preserve"> Equity!AI$54</f>
        <v>-110.12780743025274</v>
      </c>
      <c r="AJ21" s="339">
        <f xml:space="preserve"> Equity!AJ$54</f>
        <v>-110.37260413362525</v>
      </c>
      <c r="AK21" s="339">
        <f xml:space="preserve"> Equity!AK$54</f>
        <v>-121.85510744486976</v>
      </c>
      <c r="AL21" s="339">
        <f xml:space="preserve"> Equity!AL$54</f>
        <v>0</v>
      </c>
      <c r="AM21" s="339">
        <f xml:space="preserve"> Equity!AM$54</f>
        <v>0</v>
      </c>
      <c r="AN21" s="339">
        <f xml:space="preserve"> Equity!AN$54</f>
        <v>0</v>
      </c>
      <c r="AO21" s="339">
        <f xml:space="preserve"> Equity!AO$54</f>
        <v>0</v>
      </c>
      <c r="AP21" s="339">
        <f xml:space="preserve"> Equity!AP$54</f>
        <v>0</v>
      </c>
      <c r="AQ21" s="339">
        <f xml:space="preserve"> Equity!AQ$54</f>
        <v>0</v>
      </c>
      <c r="AR21" s="339">
        <f xml:space="preserve"> Equity!AR$54</f>
        <v>0</v>
      </c>
      <c r="AS21" s="339">
        <f xml:space="preserve"> Equity!AS$54</f>
        <v>0</v>
      </c>
      <c r="AT21" s="339">
        <f xml:space="preserve"> Equity!AT$54</f>
        <v>0</v>
      </c>
      <c r="AU21" s="339">
        <f xml:space="preserve"> Equity!AU$54</f>
        <v>0</v>
      </c>
      <c r="AV21" s="339">
        <f xml:space="preserve"> Equity!AV$54</f>
        <v>0</v>
      </c>
      <c r="AW21" s="339">
        <f xml:space="preserve"> Equity!AW$54</f>
        <v>0</v>
      </c>
      <c r="AX21" s="339">
        <f xml:space="preserve"> Equity!AX$54</f>
        <v>0</v>
      </c>
      <c r="AY21" s="339">
        <f xml:space="preserve"> Equity!AY$54</f>
        <v>0</v>
      </c>
      <c r="AZ21" s="339">
        <f xml:space="preserve"> Equity!AZ$54</f>
        <v>0</v>
      </c>
      <c r="BA21" s="339">
        <f xml:space="preserve"> Equity!BA$54</f>
        <v>0</v>
      </c>
      <c r="BB21" s="339">
        <f xml:space="preserve"> Equity!BB$54</f>
        <v>0</v>
      </c>
      <c r="BC21" s="339">
        <f xml:space="preserve"> Equity!BC$54</f>
        <v>0</v>
      </c>
      <c r="BD21" s="339">
        <f xml:space="preserve"> Equity!BD$54</f>
        <v>0</v>
      </c>
      <c r="BE21" s="339">
        <f xml:space="preserve"> Equity!BE$54</f>
        <v>0</v>
      </c>
      <c r="BF21" s="339">
        <f xml:space="preserve"> Equity!BF$54</f>
        <v>0</v>
      </c>
      <c r="BG21" s="339">
        <f xml:space="preserve"> Equity!BG$54</f>
        <v>0</v>
      </c>
      <c r="BH21" s="339">
        <f xml:space="preserve"> Equity!BH$54</f>
        <v>0</v>
      </c>
      <c r="BI21" s="339">
        <f xml:space="preserve"> Equity!BI$54</f>
        <v>0</v>
      </c>
      <c r="BJ21" s="339">
        <f xml:space="preserve"> Equity!BJ$54</f>
        <v>0</v>
      </c>
      <c r="BK21" s="339">
        <f xml:space="preserve"> Equity!BK$54</f>
        <v>0</v>
      </c>
      <c r="BL21" s="339">
        <f xml:space="preserve"> Equity!BL$54</f>
        <v>0</v>
      </c>
      <c r="BM21" s="339">
        <f xml:space="preserve"> Equity!BM$54</f>
        <v>0</v>
      </c>
      <c r="BN21" s="339">
        <f xml:space="preserve"> Equity!BN$54</f>
        <v>0</v>
      </c>
      <c r="BO21" s="339">
        <f xml:space="preserve"> Equity!BO$54</f>
        <v>0</v>
      </c>
      <c r="BP21" s="339">
        <f xml:space="preserve"> Equity!BP$54</f>
        <v>0</v>
      </c>
      <c r="BQ21" s="339">
        <f xml:space="preserve"> Equity!BQ$54</f>
        <v>0</v>
      </c>
      <c r="BR21" s="339">
        <f xml:space="preserve"> Equity!BR$54</f>
        <v>0</v>
      </c>
      <c r="BS21" s="339">
        <f xml:space="preserve"> Equity!BS$54</f>
        <v>0</v>
      </c>
      <c r="BT21" s="339">
        <f xml:space="preserve"> Equity!BT$54</f>
        <v>0</v>
      </c>
      <c r="BU21" s="339">
        <f xml:space="preserve"> Equity!BU$54</f>
        <v>0</v>
      </c>
      <c r="BV21" s="339">
        <f xml:space="preserve"> Equity!BV$54</f>
        <v>0</v>
      </c>
      <c r="BW21" s="339">
        <f xml:space="preserve"> Equity!BW$54</f>
        <v>0</v>
      </c>
      <c r="BX21" s="339">
        <f xml:space="preserve"> Equity!BX$54</f>
        <v>0</v>
      </c>
      <c r="BY21" s="339">
        <f xml:space="preserve"> Equity!BY$54</f>
        <v>0</v>
      </c>
      <c r="BZ21" s="339">
        <f xml:space="preserve"> Equity!BZ$54</f>
        <v>0</v>
      </c>
      <c r="CA21" s="339">
        <f xml:space="preserve"> Equity!CA$54</f>
        <v>0</v>
      </c>
    </row>
    <row r="22" spans="1:79" s="205" customFormat="1">
      <c r="A22" s="55"/>
      <c r="B22" s="55"/>
      <c r="C22" s="51"/>
      <c r="D22" s="50"/>
      <c r="E22" s="205" t="s">
        <v>49</v>
      </c>
      <c r="G22" s="205" t="s">
        <v>560</v>
      </c>
      <c r="H22" s="205">
        <f>SUM(J22:CA22)</f>
        <v>8.5265128291212022E-14</v>
      </c>
      <c r="J22" s="205">
        <f xml:space="preserve"> J18 + SUM( J20:J21 )</f>
        <v>0</v>
      </c>
      <c r="K22" s="205">
        <f t="shared" ref="K22:BV22" si="7" xml:space="preserve"> K18 + SUM( K20:K21 )</f>
        <v>0</v>
      </c>
      <c r="L22" s="205">
        <f t="shared" si="7"/>
        <v>0</v>
      </c>
      <c r="M22" s="205">
        <f t="shared" si="7"/>
        <v>0</v>
      </c>
      <c r="N22" s="205">
        <f t="shared" si="7"/>
        <v>0</v>
      </c>
      <c r="O22" s="205">
        <f t="shared" si="7"/>
        <v>0</v>
      </c>
      <c r="P22" s="205">
        <f xml:space="preserve"> P18 + SUM( P20:P21 )</f>
        <v>0</v>
      </c>
      <c r="Q22" s="205">
        <f t="shared" si="7"/>
        <v>0</v>
      </c>
      <c r="R22" s="205">
        <f t="shared" si="7"/>
        <v>14.893452380952382</v>
      </c>
      <c r="S22" s="205">
        <f t="shared" si="7"/>
        <v>14.893452380952411</v>
      </c>
      <c r="T22" s="205">
        <f t="shared" si="7"/>
        <v>14.893452380952397</v>
      </c>
      <c r="U22" s="205">
        <f t="shared" si="7"/>
        <v>14.893452380952382</v>
      </c>
      <c r="V22" s="205">
        <f t="shared" si="7"/>
        <v>14.893452380952382</v>
      </c>
      <c r="W22" s="205">
        <f t="shared" si="7"/>
        <v>14.893452380952397</v>
      </c>
      <c r="X22" s="205">
        <f t="shared" si="7"/>
        <v>14.893452380952382</v>
      </c>
      <c r="Y22" s="205">
        <f t="shared" si="7"/>
        <v>-26.063541666666652</v>
      </c>
      <c r="Z22" s="205">
        <f t="shared" si="7"/>
        <v>-26.063541666666666</v>
      </c>
      <c r="AA22" s="205">
        <f t="shared" si="7"/>
        <v>-26.063541666666652</v>
      </c>
      <c r="AB22" s="205">
        <f t="shared" si="7"/>
        <v>-26.06354166666668</v>
      </c>
      <c r="AC22" s="205">
        <f t="shared" si="7"/>
        <v>0</v>
      </c>
      <c r="AD22" s="205">
        <f t="shared" si="7"/>
        <v>0</v>
      </c>
      <c r="AE22" s="205">
        <f t="shared" si="7"/>
        <v>0</v>
      </c>
      <c r="AF22" s="205">
        <f t="shared" si="7"/>
        <v>0</v>
      </c>
      <c r="AG22" s="205">
        <f t="shared" si="7"/>
        <v>0</v>
      </c>
      <c r="AH22" s="205">
        <f t="shared" si="7"/>
        <v>0</v>
      </c>
      <c r="AI22" s="205">
        <f t="shared" si="7"/>
        <v>0</v>
      </c>
      <c r="AJ22" s="205">
        <f t="shared" si="7"/>
        <v>0</v>
      </c>
      <c r="AK22" s="205">
        <f t="shared" si="7"/>
        <v>0</v>
      </c>
      <c r="AL22" s="205">
        <f t="shared" si="7"/>
        <v>0</v>
      </c>
      <c r="AM22" s="205">
        <f t="shared" si="7"/>
        <v>0</v>
      </c>
      <c r="AN22" s="205">
        <f t="shared" si="7"/>
        <v>0</v>
      </c>
      <c r="AO22" s="205">
        <f t="shared" si="7"/>
        <v>0</v>
      </c>
      <c r="AP22" s="205">
        <f t="shared" si="7"/>
        <v>0</v>
      </c>
      <c r="AQ22" s="205">
        <f t="shared" si="7"/>
        <v>0</v>
      </c>
      <c r="AR22" s="205">
        <f t="shared" si="7"/>
        <v>0</v>
      </c>
      <c r="AS22" s="205">
        <f t="shared" si="7"/>
        <v>0</v>
      </c>
      <c r="AT22" s="205">
        <f t="shared" si="7"/>
        <v>0</v>
      </c>
      <c r="AU22" s="205">
        <f t="shared" si="7"/>
        <v>0</v>
      </c>
      <c r="AV22" s="205">
        <f t="shared" si="7"/>
        <v>0</v>
      </c>
      <c r="AW22" s="205">
        <f t="shared" si="7"/>
        <v>0</v>
      </c>
      <c r="AX22" s="205">
        <f t="shared" si="7"/>
        <v>0</v>
      </c>
      <c r="AY22" s="205">
        <f t="shared" si="7"/>
        <v>0</v>
      </c>
      <c r="AZ22" s="205">
        <f t="shared" si="7"/>
        <v>0</v>
      </c>
      <c r="BA22" s="205">
        <f t="shared" si="7"/>
        <v>0</v>
      </c>
      <c r="BB22" s="205">
        <f t="shared" si="7"/>
        <v>0</v>
      </c>
      <c r="BC22" s="205">
        <f t="shared" si="7"/>
        <v>0</v>
      </c>
      <c r="BD22" s="205">
        <f t="shared" si="7"/>
        <v>0</v>
      </c>
      <c r="BE22" s="205">
        <f t="shared" si="7"/>
        <v>0</v>
      </c>
      <c r="BF22" s="205">
        <f t="shared" si="7"/>
        <v>0</v>
      </c>
      <c r="BG22" s="205">
        <f t="shared" si="7"/>
        <v>0</v>
      </c>
      <c r="BH22" s="205">
        <f t="shared" si="7"/>
        <v>0</v>
      </c>
      <c r="BI22" s="205">
        <f t="shared" si="7"/>
        <v>0</v>
      </c>
      <c r="BJ22" s="205">
        <f t="shared" si="7"/>
        <v>0</v>
      </c>
      <c r="BK22" s="205">
        <f t="shared" si="7"/>
        <v>0</v>
      </c>
      <c r="BL22" s="205">
        <f t="shared" si="7"/>
        <v>0</v>
      </c>
      <c r="BM22" s="205">
        <f t="shared" si="7"/>
        <v>0</v>
      </c>
      <c r="BN22" s="205">
        <f t="shared" si="7"/>
        <v>0</v>
      </c>
      <c r="BO22" s="205">
        <f t="shared" si="7"/>
        <v>0</v>
      </c>
      <c r="BP22" s="205">
        <f t="shared" si="7"/>
        <v>0</v>
      </c>
      <c r="BQ22" s="205">
        <f t="shared" si="7"/>
        <v>0</v>
      </c>
      <c r="BR22" s="205">
        <f t="shared" si="7"/>
        <v>0</v>
      </c>
      <c r="BS22" s="205">
        <f t="shared" si="7"/>
        <v>0</v>
      </c>
      <c r="BT22" s="205">
        <f t="shared" si="7"/>
        <v>0</v>
      </c>
      <c r="BU22" s="205">
        <f t="shared" si="7"/>
        <v>0</v>
      </c>
      <c r="BV22" s="205">
        <f t="shared" si="7"/>
        <v>0</v>
      </c>
      <c r="BW22" s="205">
        <f xml:space="preserve"> BW18 + SUM( BW20:BW21 )</f>
        <v>0</v>
      </c>
      <c r="BX22" s="205">
        <f xml:space="preserve"> BX18 + SUM( BX20:BX21 )</f>
        <v>0</v>
      </c>
      <c r="BY22" s="205">
        <f xml:space="preserve"> BY18 + SUM( BY20:BY21 )</f>
        <v>0</v>
      </c>
      <c r="BZ22" s="205">
        <f xml:space="preserve"> BZ18 + SUM( BZ20:BZ21 )</f>
        <v>0</v>
      </c>
      <c r="CA22" s="205">
        <f xml:space="preserve"> CA18 + SUM( CA20:CA21 )</f>
        <v>0</v>
      </c>
    </row>
    <row r="23" spans="1:79">
      <c r="A23" s="55"/>
      <c r="B23" s="55"/>
      <c r="D23" s="50"/>
    </row>
    <row r="24" spans="1:79" s="194" customFormat="1">
      <c r="A24" s="1"/>
      <c r="B24" s="1"/>
      <c r="C24" s="51"/>
      <c r="D24" s="455"/>
      <c r="E24" s="4" t="s">
        <v>34</v>
      </c>
      <c r="F24" s="4"/>
      <c r="G24" s="4" t="s">
        <v>560</v>
      </c>
      <c r="H24" s="4"/>
      <c r="J24" s="194">
        <f xml:space="preserve"> I26</f>
        <v>0</v>
      </c>
      <c r="K24" s="194">
        <f t="shared" ref="K24:BV24" si="8" xml:space="preserve"> J26</f>
        <v>0</v>
      </c>
      <c r="L24" s="194">
        <f t="shared" si="8"/>
        <v>0</v>
      </c>
      <c r="M24" s="194">
        <f t="shared" si="8"/>
        <v>0</v>
      </c>
      <c r="N24" s="194">
        <f t="shared" si="8"/>
        <v>0</v>
      </c>
      <c r="O24" s="194">
        <f t="shared" si="8"/>
        <v>0</v>
      </c>
      <c r="P24" s="194">
        <f xml:space="preserve"> O26</f>
        <v>0</v>
      </c>
      <c r="Q24" s="194">
        <f t="shared" si="8"/>
        <v>0</v>
      </c>
      <c r="R24" s="194">
        <f t="shared" si="8"/>
        <v>0</v>
      </c>
      <c r="S24" s="194">
        <f t="shared" si="8"/>
        <v>14.893452380952382</v>
      </c>
      <c r="T24" s="194">
        <f t="shared" si="8"/>
        <v>29.786904761904793</v>
      </c>
      <c r="U24" s="194">
        <f t="shared" si="8"/>
        <v>44.68035714285719</v>
      </c>
      <c r="V24" s="194">
        <f t="shared" si="8"/>
        <v>59.573809523809572</v>
      </c>
      <c r="W24" s="194">
        <f t="shared" si="8"/>
        <v>74.467261904761955</v>
      </c>
      <c r="X24" s="194">
        <f t="shared" si="8"/>
        <v>89.360714285714351</v>
      </c>
      <c r="Y24" s="194">
        <f t="shared" si="8"/>
        <v>104.25416666666673</v>
      </c>
      <c r="Z24" s="194">
        <f t="shared" si="8"/>
        <v>78.190625000000082</v>
      </c>
      <c r="AA24" s="194">
        <f t="shared" si="8"/>
        <v>52.127083333333417</v>
      </c>
      <c r="AB24" s="194">
        <f t="shared" si="8"/>
        <v>26.063541666666765</v>
      </c>
      <c r="AC24" s="194">
        <f t="shared" si="8"/>
        <v>8.5265128291212022E-14</v>
      </c>
      <c r="AD24" s="194">
        <f t="shared" si="8"/>
        <v>8.5265128291212022E-14</v>
      </c>
      <c r="AE24" s="194">
        <f t="shared" si="8"/>
        <v>8.5265128291212022E-14</v>
      </c>
      <c r="AF24" s="194">
        <f t="shared" si="8"/>
        <v>8.5265128291212022E-14</v>
      </c>
      <c r="AG24" s="194">
        <f t="shared" si="8"/>
        <v>8.5265128291212022E-14</v>
      </c>
      <c r="AH24" s="194">
        <f t="shared" si="8"/>
        <v>8.5265128291212022E-14</v>
      </c>
      <c r="AI24" s="194">
        <f t="shared" si="8"/>
        <v>8.5265128291212022E-14</v>
      </c>
      <c r="AJ24" s="194">
        <f t="shared" si="8"/>
        <v>8.5265128291212022E-14</v>
      </c>
      <c r="AK24" s="194">
        <f t="shared" si="8"/>
        <v>8.5265128291212022E-14</v>
      </c>
      <c r="AL24" s="194">
        <f t="shared" si="8"/>
        <v>8.5265128291212022E-14</v>
      </c>
      <c r="AM24" s="194">
        <f t="shared" si="8"/>
        <v>8.5265128291212022E-14</v>
      </c>
      <c r="AN24" s="194">
        <f t="shared" si="8"/>
        <v>8.5265128291212022E-14</v>
      </c>
      <c r="AO24" s="194">
        <f t="shared" si="8"/>
        <v>8.5265128291212022E-14</v>
      </c>
      <c r="AP24" s="194">
        <f xml:space="preserve"> AO26</f>
        <v>8.5265128291212022E-14</v>
      </c>
      <c r="AQ24" s="194">
        <f t="shared" si="8"/>
        <v>8.5265128291212022E-14</v>
      </c>
      <c r="AR24" s="194">
        <f t="shared" si="8"/>
        <v>8.5265128291212022E-14</v>
      </c>
      <c r="AS24" s="194">
        <f t="shared" si="8"/>
        <v>8.5265128291212022E-14</v>
      </c>
      <c r="AT24" s="194">
        <f t="shared" si="8"/>
        <v>8.5265128291212022E-14</v>
      </c>
      <c r="AU24" s="194">
        <f t="shared" si="8"/>
        <v>8.5265128291212022E-14</v>
      </c>
      <c r="AV24" s="194">
        <f t="shared" si="8"/>
        <v>8.5265128291212022E-14</v>
      </c>
      <c r="AW24" s="194">
        <f t="shared" si="8"/>
        <v>8.5265128291212022E-14</v>
      </c>
      <c r="AX24" s="194">
        <f t="shared" si="8"/>
        <v>8.5265128291212022E-14</v>
      </c>
      <c r="AY24" s="194">
        <f t="shared" si="8"/>
        <v>8.5265128291212022E-14</v>
      </c>
      <c r="AZ24" s="194">
        <f t="shared" si="8"/>
        <v>8.5265128291212022E-14</v>
      </c>
      <c r="BA24" s="194">
        <f t="shared" si="8"/>
        <v>8.5265128291212022E-14</v>
      </c>
      <c r="BB24" s="194">
        <f t="shared" si="8"/>
        <v>8.5265128291212022E-14</v>
      </c>
      <c r="BC24" s="194">
        <f t="shared" si="8"/>
        <v>8.5265128291212022E-14</v>
      </c>
      <c r="BD24" s="194">
        <f t="shared" si="8"/>
        <v>8.5265128291212022E-14</v>
      </c>
      <c r="BE24" s="194">
        <f t="shared" si="8"/>
        <v>8.5265128291212022E-14</v>
      </c>
      <c r="BF24" s="194">
        <f t="shared" si="8"/>
        <v>8.5265128291212022E-14</v>
      </c>
      <c r="BG24" s="194">
        <f t="shared" si="8"/>
        <v>8.5265128291212022E-14</v>
      </c>
      <c r="BH24" s="194">
        <f t="shared" si="8"/>
        <v>8.5265128291212022E-14</v>
      </c>
      <c r="BI24" s="194">
        <f t="shared" si="8"/>
        <v>8.5265128291212022E-14</v>
      </c>
      <c r="BJ24" s="194">
        <f t="shared" si="8"/>
        <v>8.5265128291212022E-14</v>
      </c>
      <c r="BK24" s="194">
        <f t="shared" si="8"/>
        <v>8.5265128291212022E-14</v>
      </c>
      <c r="BL24" s="194">
        <f t="shared" si="8"/>
        <v>8.5265128291212022E-14</v>
      </c>
      <c r="BM24" s="194">
        <f t="shared" si="8"/>
        <v>8.5265128291212022E-14</v>
      </c>
      <c r="BN24" s="194">
        <f t="shared" si="8"/>
        <v>8.5265128291212022E-14</v>
      </c>
      <c r="BO24" s="194">
        <f t="shared" si="8"/>
        <v>8.5265128291212022E-14</v>
      </c>
      <c r="BP24" s="194">
        <f t="shared" si="8"/>
        <v>8.5265128291212022E-14</v>
      </c>
      <c r="BQ24" s="194">
        <f t="shared" si="8"/>
        <v>8.5265128291212022E-14</v>
      </c>
      <c r="BR24" s="194">
        <f t="shared" si="8"/>
        <v>8.5265128291212022E-14</v>
      </c>
      <c r="BS24" s="194">
        <f t="shared" si="8"/>
        <v>8.5265128291212022E-14</v>
      </c>
      <c r="BT24" s="194">
        <f t="shared" si="8"/>
        <v>8.5265128291212022E-14</v>
      </c>
      <c r="BU24" s="194">
        <f t="shared" si="8"/>
        <v>8.5265128291212022E-14</v>
      </c>
      <c r="BV24" s="194">
        <f t="shared" si="8"/>
        <v>8.5265128291212022E-14</v>
      </c>
      <c r="BW24" s="194">
        <f xml:space="preserve"> BV26</f>
        <v>8.5265128291212022E-14</v>
      </c>
      <c r="BX24" s="194">
        <f xml:space="preserve"> BW26</f>
        <v>8.5265128291212022E-14</v>
      </c>
      <c r="BY24" s="194">
        <f xml:space="preserve"> BX26</f>
        <v>8.5265128291212022E-14</v>
      </c>
      <c r="BZ24" s="194">
        <f xml:space="preserve"> BY26</f>
        <v>8.5265128291212022E-14</v>
      </c>
      <c r="CA24" s="194">
        <f xml:space="preserve"> BZ26</f>
        <v>8.5265128291212022E-14</v>
      </c>
    </row>
    <row r="25" spans="1:79" s="194" customFormat="1">
      <c r="A25" s="1"/>
      <c r="B25" s="1"/>
      <c r="C25" s="51"/>
      <c r="D25" s="455" t="s">
        <v>21</v>
      </c>
      <c r="E25" s="4" t="str">
        <f xml:space="preserve"> E$22</f>
        <v>Net profit/(loss)</v>
      </c>
      <c r="F25" s="4">
        <f t="shared" ref="F25:BQ25" si="9" xml:space="preserve"> F$22</f>
        <v>0</v>
      </c>
      <c r="G25" s="4" t="str">
        <f t="shared" si="9"/>
        <v>£ MM</v>
      </c>
      <c r="H25" s="4">
        <f t="shared" si="9"/>
        <v>8.5265128291212022E-14</v>
      </c>
      <c r="I25" s="4">
        <f t="shared" si="9"/>
        <v>0</v>
      </c>
      <c r="J25" s="4">
        <f t="shared" si="9"/>
        <v>0</v>
      </c>
      <c r="K25" s="4">
        <f t="shared" si="9"/>
        <v>0</v>
      </c>
      <c r="L25" s="4">
        <f t="shared" si="9"/>
        <v>0</v>
      </c>
      <c r="M25" s="4">
        <f t="shared" si="9"/>
        <v>0</v>
      </c>
      <c r="N25" s="4">
        <f t="shared" si="9"/>
        <v>0</v>
      </c>
      <c r="O25" s="4">
        <f t="shared" si="9"/>
        <v>0</v>
      </c>
      <c r="P25" s="4">
        <f t="shared" si="9"/>
        <v>0</v>
      </c>
      <c r="Q25" s="4">
        <f t="shared" si="9"/>
        <v>0</v>
      </c>
      <c r="R25" s="4">
        <f t="shared" si="9"/>
        <v>14.893452380952382</v>
      </c>
      <c r="S25" s="4">
        <f t="shared" si="9"/>
        <v>14.893452380952411</v>
      </c>
      <c r="T25" s="4">
        <f t="shared" si="9"/>
        <v>14.893452380952397</v>
      </c>
      <c r="U25" s="4">
        <f t="shared" si="9"/>
        <v>14.893452380952382</v>
      </c>
      <c r="V25" s="4">
        <f t="shared" si="9"/>
        <v>14.893452380952382</v>
      </c>
      <c r="W25" s="4">
        <f t="shared" si="9"/>
        <v>14.893452380952397</v>
      </c>
      <c r="X25" s="4">
        <f t="shared" si="9"/>
        <v>14.893452380952382</v>
      </c>
      <c r="Y25" s="4">
        <f t="shared" si="9"/>
        <v>-26.063541666666652</v>
      </c>
      <c r="Z25" s="4">
        <f t="shared" si="9"/>
        <v>-26.063541666666666</v>
      </c>
      <c r="AA25" s="4">
        <f t="shared" si="9"/>
        <v>-26.063541666666652</v>
      </c>
      <c r="AB25" s="4">
        <f t="shared" si="9"/>
        <v>-26.06354166666668</v>
      </c>
      <c r="AC25" s="4">
        <f t="shared" si="9"/>
        <v>0</v>
      </c>
      <c r="AD25" s="4">
        <f t="shared" si="9"/>
        <v>0</v>
      </c>
      <c r="AE25" s="4">
        <f t="shared" si="9"/>
        <v>0</v>
      </c>
      <c r="AF25" s="4">
        <f t="shared" si="9"/>
        <v>0</v>
      </c>
      <c r="AG25" s="4">
        <f t="shared" si="9"/>
        <v>0</v>
      </c>
      <c r="AH25" s="4">
        <f t="shared" si="9"/>
        <v>0</v>
      </c>
      <c r="AI25" s="4">
        <f t="shared" si="9"/>
        <v>0</v>
      </c>
      <c r="AJ25" s="4">
        <f t="shared" si="9"/>
        <v>0</v>
      </c>
      <c r="AK25" s="4">
        <f t="shared" si="9"/>
        <v>0</v>
      </c>
      <c r="AL25" s="4">
        <f t="shared" si="9"/>
        <v>0</v>
      </c>
      <c r="AM25" s="4">
        <f t="shared" si="9"/>
        <v>0</v>
      </c>
      <c r="AN25" s="4">
        <f t="shared" si="9"/>
        <v>0</v>
      </c>
      <c r="AO25" s="4">
        <f xml:space="preserve"> AO$22</f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4">
        <f t="shared" si="9"/>
        <v>0</v>
      </c>
      <c r="BB25" s="4">
        <f t="shared" si="9"/>
        <v>0</v>
      </c>
      <c r="BC25" s="4">
        <f t="shared" si="9"/>
        <v>0</v>
      </c>
      <c r="BD25" s="4">
        <f t="shared" si="9"/>
        <v>0</v>
      </c>
      <c r="BE25" s="4">
        <f t="shared" si="9"/>
        <v>0</v>
      </c>
      <c r="BF25" s="4">
        <f t="shared" si="9"/>
        <v>0</v>
      </c>
      <c r="BG25" s="4">
        <f t="shared" si="9"/>
        <v>0</v>
      </c>
      <c r="BH25" s="4">
        <f t="shared" si="9"/>
        <v>0</v>
      </c>
      <c r="BI25" s="4">
        <f t="shared" si="9"/>
        <v>0</v>
      </c>
      <c r="BJ25" s="4">
        <f t="shared" si="9"/>
        <v>0</v>
      </c>
      <c r="BK25" s="4">
        <f t="shared" si="9"/>
        <v>0</v>
      </c>
      <c r="BL25" s="4">
        <f t="shared" si="9"/>
        <v>0</v>
      </c>
      <c r="BM25" s="4">
        <f t="shared" si="9"/>
        <v>0</v>
      </c>
      <c r="BN25" s="4">
        <f t="shared" si="9"/>
        <v>0</v>
      </c>
      <c r="BO25" s="4">
        <f t="shared" si="9"/>
        <v>0</v>
      </c>
      <c r="BP25" s="4">
        <f t="shared" si="9"/>
        <v>0</v>
      </c>
      <c r="BQ25" s="4">
        <f t="shared" si="9"/>
        <v>0</v>
      </c>
      <c r="BR25" s="4">
        <f t="shared" ref="BR25:CA25" si="10" xml:space="preserve"> BR$22</f>
        <v>0</v>
      </c>
      <c r="BS25" s="4">
        <f t="shared" si="10"/>
        <v>0</v>
      </c>
      <c r="BT25" s="4">
        <f t="shared" si="10"/>
        <v>0</v>
      </c>
      <c r="BU25" s="4">
        <f t="shared" si="10"/>
        <v>0</v>
      </c>
      <c r="BV25" s="4">
        <f t="shared" si="10"/>
        <v>0</v>
      </c>
      <c r="BW25" s="4">
        <f t="shared" si="10"/>
        <v>0</v>
      </c>
      <c r="BX25" s="4">
        <f t="shared" si="10"/>
        <v>0</v>
      </c>
      <c r="BY25" s="4">
        <f t="shared" si="10"/>
        <v>0</v>
      </c>
      <c r="BZ25" s="4">
        <f t="shared" si="10"/>
        <v>0</v>
      </c>
      <c r="CA25" s="4">
        <f t="shared" si="10"/>
        <v>0</v>
      </c>
    </row>
    <row r="26" spans="1:79" s="194" customFormat="1">
      <c r="A26" s="1"/>
      <c r="B26" s="1"/>
      <c r="C26" s="51"/>
      <c r="D26" s="455"/>
      <c r="E26" s="4" t="s">
        <v>35</v>
      </c>
      <c r="F26" s="4"/>
      <c r="G26" s="4" t="s">
        <v>560</v>
      </c>
      <c r="H26" s="4"/>
      <c r="I26" s="202"/>
      <c r="J26" s="194">
        <f xml:space="preserve"> SUM(J24:J25)</f>
        <v>0</v>
      </c>
      <c r="K26" s="194">
        <f t="shared" ref="K26:BV26" si="11" xml:space="preserve"> SUM(K24:K25)</f>
        <v>0</v>
      </c>
      <c r="L26" s="194">
        <f t="shared" si="11"/>
        <v>0</v>
      </c>
      <c r="M26" s="194">
        <f t="shared" si="11"/>
        <v>0</v>
      </c>
      <c r="N26" s="194">
        <f t="shared" si="11"/>
        <v>0</v>
      </c>
      <c r="O26" s="194">
        <f t="shared" si="11"/>
        <v>0</v>
      </c>
      <c r="P26" s="194">
        <f t="shared" si="11"/>
        <v>0</v>
      </c>
      <c r="Q26" s="194">
        <f t="shared" si="11"/>
        <v>0</v>
      </c>
      <c r="R26" s="194">
        <f t="shared" si="11"/>
        <v>14.893452380952382</v>
      </c>
      <c r="S26" s="194">
        <f t="shared" si="11"/>
        <v>29.786904761904793</v>
      </c>
      <c r="T26" s="194">
        <f t="shared" si="11"/>
        <v>44.68035714285719</v>
      </c>
      <c r="U26" s="194">
        <f t="shared" si="11"/>
        <v>59.573809523809572</v>
      </c>
      <c r="V26" s="194">
        <f t="shared" si="11"/>
        <v>74.467261904761955</v>
      </c>
      <c r="W26" s="194">
        <f t="shared" si="11"/>
        <v>89.360714285714351</v>
      </c>
      <c r="X26" s="194">
        <f t="shared" si="11"/>
        <v>104.25416666666673</v>
      </c>
      <c r="Y26" s="194">
        <f t="shared" si="11"/>
        <v>78.190625000000082</v>
      </c>
      <c r="Z26" s="194">
        <f t="shared" si="11"/>
        <v>52.127083333333417</v>
      </c>
      <c r="AA26" s="194">
        <f t="shared" si="11"/>
        <v>26.063541666666765</v>
      </c>
      <c r="AB26" s="194">
        <f t="shared" si="11"/>
        <v>8.5265128291212022E-14</v>
      </c>
      <c r="AC26" s="194">
        <f t="shared" si="11"/>
        <v>8.5265128291212022E-14</v>
      </c>
      <c r="AD26" s="194">
        <f t="shared" si="11"/>
        <v>8.5265128291212022E-14</v>
      </c>
      <c r="AE26" s="194">
        <f t="shared" si="11"/>
        <v>8.5265128291212022E-14</v>
      </c>
      <c r="AF26" s="194">
        <f t="shared" si="11"/>
        <v>8.5265128291212022E-14</v>
      </c>
      <c r="AG26" s="194">
        <f t="shared" si="11"/>
        <v>8.5265128291212022E-14</v>
      </c>
      <c r="AH26" s="194">
        <f t="shared" si="11"/>
        <v>8.5265128291212022E-14</v>
      </c>
      <c r="AI26" s="194">
        <f t="shared" si="11"/>
        <v>8.5265128291212022E-14</v>
      </c>
      <c r="AJ26" s="194">
        <f t="shared" si="11"/>
        <v>8.5265128291212022E-14</v>
      </c>
      <c r="AK26" s="194">
        <f t="shared" si="11"/>
        <v>8.5265128291212022E-14</v>
      </c>
      <c r="AL26" s="194">
        <f t="shared" si="11"/>
        <v>8.5265128291212022E-14</v>
      </c>
      <c r="AM26" s="194">
        <f t="shared" si="11"/>
        <v>8.5265128291212022E-14</v>
      </c>
      <c r="AN26" s="194">
        <f t="shared" si="11"/>
        <v>8.5265128291212022E-14</v>
      </c>
      <c r="AO26" s="194">
        <f t="shared" si="11"/>
        <v>8.5265128291212022E-14</v>
      </c>
      <c r="AP26" s="194">
        <f t="shared" si="11"/>
        <v>8.5265128291212022E-14</v>
      </c>
      <c r="AQ26" s="194">
        <f t="shared" si="11"/>
        <v>8.5265128291212022E-14</v>
      </c>
      <c r="AR26" s="194">
        <f t="shared" si="11"/>
        <v>8.5265128291212022E-14</v>
      </c>
      <c r="AS26" s="194">
        <f t="shared" si="11"/>
        <v>8.5265128291212022E-14</v>
      </c>
      <c r="AT26" s="194">
        <f t="shared" si="11"/>
        <v>8.5265128291212022E-14</v>
      </c>
      <c r="AU26" s="194">
        <f t="shared" si="11"/>
        <v>8.5265128291212022E-14</v>
      </c>
      <c r="AV26" s="194">
        <f t="shared" si="11"/>
        <v>8.5265128291212022E-14</v>
      </c>
      <c r="AW26" s="194">
        <f t="shared" si="11"/>
        <v>8.5265128291212022E-14</v>
      </c>
      <c r="AX26" s="194">
        <f t="shared" si="11"/>
        <v>8.5265128291212022E-14</v>
      </c>
      <c r="AY26" s="194">
        <f t="shared" si="11"/>
        <v>8.5265128291212022E-14</v>
      </c>
      <c r="AZ26" s="194">
        <f t="shared" si="11"/>
        <v>8.5265128291212022E-14</v>
      </c>
      <c r="BA26" s="194">
        <f t="shared" si="11"/>
        <v>8.5265128291212022E-14</v>
      </c>
      <c r="BB26" s="194">
        <f t="shared" si="11"/>
        <v>8.5265128291212022E-14</v>
      </c>
      <c r="BC26" s="194">
        <f t="shared" si="11"/>
        <v>8.5265128291212022E-14</v>
      </c>
      <c r="BD26" s="194">
        <f t="shared" si="11"/>
        <v>8.5265128291212022E-14</v>
      </c>
      <c r="BE26" s="194">
        <f t="shared" si="11"/>
        <v>8.5265128291212022E-14</v>
      </c>
      <c r="BF26" s="194">
        <f t="shared" si="11"/>
        <v>8.5265128291212022E-14</v>
      </c>
      <c r="BG26" s="194">
        <f t="shared" si="11"/>
        <v>8.5265128291212022E-14</v>
      </c>
      <c r="BH26" s="194">
        <f t="shared" si="11"/>
        <v>8.5265128291212022E-14</v>
      </c>
      <c r="BI26" s="194">
        <f t="shared" si="11"/>
        <v>8.5265128291212022E-14</v>
      </c>
      <c r="BJ26" s="194">
        <f t="shared" si="11"/>
        <v>8.5265128291212022E-14</v>
      </c>
      <c r="BK26" s="194">
        <f t="shared" si="11"/>
        <v>8.5265128291212022E-14</v>
      </c>
      <c r="BL26" s="194">
        <f t="shared" si="11"/>
        <v>8.5265128291212022E-14</v>
      </c>
      <c r="BM26" s="194">
        <f t="shared" si="11"/>
        <v>8.5265128291212022E-14</v>
      </c>
      <c r="BN26" s="194">
        <f t="shared" si="11"/>
        <v>8.5265128291212022E-14</v>
      </c>
      <c r="BO26" s="194">
        <f t="shared" si="11"/>
        <v>8.5265128291212022E-14</v>
      </c>
      <c r="BP26" s="194">
        <f t="shared" si="11"/>
        <v>8.5265128291212022E-14</v>
      </c>
      <c r="BQ26" s="194">
        <f t="shared" si="11"/>
        <v>8.5265128291212022E-14</v>
      </c>
      <c r="BR26" s="194">
        <f t="shared" si="11"/>
        <v>8.5265128291212022E-14</v>
      </c>
      <c r="BS26" s="194">
        <f t="shared" si="11"/>
        <v>8.5265128291212022E-14</v>
      </c>
      <c r="BT26" s="194">
        <f t="shared" si="11"/>
        <v>8.5265128291212022E-14</v>
      </c>
      <c r="BU26" s="194">
        <f t="shared" si="11"/>
        <v>8.5265128291212022E-14</v>
      </c>
      <c r="BV26" s="194">
        <f t="shared" si="11"/>
        <v>8.5265128291212022E-14</v>
      </c>
      <c r="BW26" s="194">
        <f xml:space="preserve"> SUM(BW24:BW25)</f>
        <v>8.5265128291212022E-14</v>
      </c>
      <c r="BX26" s="194">
        <f xml:space="preserve"> SUM(BX24:BX25)</f>
        <v>8.5265128291212022E-14</v>
      </c>
      <c r="BY26" s="194">
        <f xml:space="preserve"> SUM(BY24:BY25)</f>
        <v>8.5265128291212022E-14</v>
      </c>
      <c r="BZ26" s="194">
        <f xml:space="preserve"> SUM(BZ24:BZ25)</f>
        <v>8.5265128291212022E-14</v>
      </c>
      <c r="CA26" s="194">
        <f xml:space="preserve"> SUM(CA24:CA25)</f>
        <v>8.5265128291212022E-14</v>
      </c>
    </row>
    <row r="27" spans="1:79">
      <c r="S27" s="406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</row>
    <row r="28" spans="1:79">
      <c r="S28" s="406"/>
    </row>
    <row r="29" spans="1:79">
      <c r="A29" s="1" t="s">
        <v>200</v>
      </c>
    </row>
    <row r="30" spans="1:79">
      <c r="L30" s="327"/>
      <c r="P30" s="327"/>
    </row>
    <row r="31" spans="1:79" s="408" customFormat="1">
      <c r="A31" s="175"/>
      <c r="B31" s="175"/>
      <c r="C31" s="222"/>
      <c r="E31" s="408" t="str">
        <f xml:space="preserve"> E$11</f>
        <v>Operating income / EBITDA</v>
      </c>
      <c r="F31" s="408">
        <f t="shared" ref="F31:BQ31" si="12" xml:space="preserve"> F$11</f>
        <v>0</v>
      </c>
      <c r="G31" s="408" t="str">
        <f t="shared" si="12"/>
        <v>£ MM</v>
      </c>
      <c r="H31" s="408">
        <f t="shared" si="12"/>
        <v>3324.49652311724</v>
      </c>
      <c r="I31" s="408">
        <f t="shared" si="12"/>
        <v>0</v>
      </c>
      <c r="J31" s="408">
        <f t="shared" si="12"/>
        <v>0</v>
      </c>
      <c r="K31" s="408">
        <f t="shared" si="12"/>
        <v>0</v>
      </c>
      <c r="L31" s="408">
        <f t="shared" si="12"/>
        <v>0</v>
      </c>
      <c r="M31" s="408">
        <f t="shared" si="12"/>
        <v>0</v>
      </c>
      <c r="N31" s="408">
        <f t="shared" si="12"/>
        <v>0</v>
      </c>
      <c r="O31" s="408">
        <f t="shared" si="12"/>
        <v>0</v>
      </c>
      <c r="P31" s="408">
        <f t="shared" si="12"/>
        <v>0</v>
      </c>
      <c r="Q31" s="408">
        <f t="shared" si="12"/>
        <v>0</v>
      </c>
      <c r="R31" s="408">
        <f t="shared" si="12"/>
        <v>166.09829222283264</v>
      </c>
      <c r="S31" s="408">
        <f t="shared" si="12"/>
        <v>166.09829222283264</v>
      </c>
      <c r="T31" s="408">
        <f t="shared" si="12"/>
        <v>166.60442795494995</v>
      </c>
      <c r="U31" s="408">
        <f t="shared" si="12"/>
        <v>166.09829222283264</v>
      </c>
      <c r="V31" s="408">
        <f t="shared" si="12"/>
        <v>166.09829222283264</v>
      </c>
      <c r="W31" s="408">
        <f t="shared" si="12"/>
        <v>166.09829222283264</v>
      </c>
      <c r="X31" s="408">
        <f t="shared" si="12"/>
        <v>166.60442795494995</v>
      </c>
      <c r="Y31" s="408">
        <f t="shared" si="12"/>
        <v>166.09829222283264</v>
      </c>
      <c r="Z31" s="408">
        <f t="shared" si="12"/>
        <v>166.09829222283264</v>
      </c>
      <c r="AA31" s="408">
        <f t="shared" si="12"/>
        <v>166.09829222283264</v>
      </c>
      <c r="AB31" s="408">
        <f t="shared" si="12"/>
        <v>166.60442795494995</v>
      </c>
      <c r="AC31" s="408">
        <f t="shared" si="12"/>
        <v>166.09829222283264</v>
      </c>
      <c r="AD31" s="408">
        <f t="shared" si="12"/>
        <v>166.09829222283264</v>
      </c>
      <c r="AE31" s="408">
        <f t="shared" si="12"/>
        <v>166.09829222283264</v>
      </c>
      <c r="AF31" s="408">
        <f t="shared" si="12"/>
        <v>166.60442795494995</v>
      </c>
      <c r="AG31" s="408">
        <f t="shared" si="12"/>
        <v>166.09829222283264</v>
      </c>
      <c r="AH31" s="408">
        <f t="shared" si="12"/>
        <v>166.09829222283264</v>
      </c>
      <c r="AI31" s="408">
        <f t="shared" si="12"/>
        <v>166.09829222283264</v>
      </c>
      <c r="AJ31" s="408">
        <f t="shared" si="12"/>
        <v>166.60442795494995</v>
      </c>
      <c r="AK31" s="408">
        <f t="shared" si="12"/>
        <v>166.09829222283264</v>
      </c>
      <c r="AL31" s="408">
        <f t="shared" si="12"/>
        <v>0</v>
      </c>
      <c r="AM31" s="408">
        <f t="shared" si="12"/>
        <v>0</v>
      </c>
      <c r="AN31" s="408">
        <f t="shared" si="12"/>
        <v>0</v>
      </c>
      <c r="AO31" s="408">
        <f t="shared" si="12"/>
        <v>0</v>
      </c>
      <c r="AP31" s="408">
        <f t="shared" si="12"/>
        <v>0</v>
      </c>
      <c r="AQ31" s="408">
        <f t="shared" si="12"/>
        <v>0</v>
      </c>
      <c r="AR31" s="408">
        <f t="shared" si="12"/>
        <v>0</v>
      </c>
      <c r="AS31" s="408">
        <f t="shared" si="12"/>
        <v>0</v>
      </c>
      <c r="AT31" s="408">
        <f t="shared" si="12"/>
        <v>0</v>
      </c>
      <c r="AU31" s="408">
        <f t="shared" si="12"/>
        <v>0</v>
      </c>
      <c r="AV31" s="408">
        <f t="shared" si="12"/>
        <v>0</v>
      </c>
      <c r="AW31" s="408">
        <f t="shared" si="12"/>
        <v>0</v>
      </c>
      <c r="AX31" s="408">
        <f t="shared" si="12"/>
        <v>0</v>
      </c>
      <c r="AY31" s="408">
        <f t="shared" si="12"/>
        <v>0</v>
      </c>
      <c r="AZ31" s="408">
        <f t="shared" si="12"/>
        <v>0</v>
      </c>
      <c r="BA31" s="408">
        <f t="shared" si="12"/>
        <v>0</v>
      </c>
      <c r="BB31" s="408">
        <f t="shared" si="12"/>
        <v>0</v>
      </c>
      <c r="BC31" s="408">
        <f t="shared" si="12"/>
        <v>0</v>
      </c>
      <c r="BD31" s="408">
        <f t="shared" si="12"/>
        <v>0</v>
      </c>
      <c r="BE31" s="408">
        <f t="shared" si="12"/>
        <v>0</v>
      </c>
      <c r="BF31" s="408">
        <f t="shared" si="12"/>
        <v>0</v>
      </c>
      <c r="BG31" s="408">
        <f t="shared" si="12"/>
        <v>0</v>
      </c>
      <c r="BH31" s="408">
        <f t="shared" si="12"/>
        <v>0</v>
      </c>
      <c r="BI31" s="408">
        <f t="shared" si="12"/>
        <v>0</v>
      </c>
      <c r="BJ31" s="408">
        <f t="shared" si="12"/>
        <v>0</v>
      </c>
      <c r="BK31" s="408">
        <f t="shared" si="12"/>
        <v>0</v>
      </c>
      <c r="BL31" s="408">
        <f t="shared" si="12"/>
        <v>0</v>
      </c>
      <c r="BM31" s="408">
        <f t="shared" si="12"/>
        <v>0</v>
      </c>
      <c r="BN31" s="408">
        <f t="shared" si="12"/>
        <v>0</v>
      </c>
      <c r="BO31" s="408">
        <f t="shared" si="12"/>
        <v>0</v>
      </c>
      <c r="BP31" s="408">
        <f t="shared" si="12"/>
        <v>0</v>
      </c>
      <c r="BQ31" s="408">
        <f t="shared" si="12"/>
        <v>0</v>
      </c>
      <c r="BR31" s="408">
        <f t="shared" ref="BR31:CA31" si="13" xml:space="preserve"> BR$11</f>
        <v>0</v>
      </c>
      <c r="BS31" s="408">
        <f t="shared" si="13"/>
        <v>0</v>
      </c>
      <c r="BT31" s="408">
        <f t="shared" si="13"/>
        <v>0</v>
      </c>
      <c r="BU31" s="408">
        <f t="shared" si="13"/>
        <v>0</v>
      </c>
      <c r="BV31" s="408">
        <f t="shared" si="13"/>
        <v>0</v>
      </c>
      <c r="BW31" s="408">
        <f t="shared" si="13"/>
        <v>0</v>
      </c>
      <c r="BX31" s="408">
        <f t="shared" si="13"/>
        <v>0</v>
      </c>
      <c r="BY31" s="408">
        <f t="shared" si="13"/>
        <v>0</v>
      </c>
      <c r="BZ31" s="408">
        <f t="shared" si="13"/>
        <v>0</v>
      </c>
      <c r="CA31" s="408">
        <f t="shared" si="13"/>
        <v>0</v>
      </c>
    </row>
    <row r="32" spans="1:79" s="188" customFormat="1">
      <c r="A32" s="175"/>
      <c r="B32" s="175"/>
      <c r="C32" s="191"/>
      <c r="E32" s="397" t="str">
        <f xml:space="preserve"> WorkCap!E$75</f>
        <v>Net movement in working capital</v>
      </c>
      <c r="F32" s="397" t="str">
        <f xml:space="preserve"> WorkCap!F$75</f>
        <v>CF</v>
      </c>
      <c r="G32" s="397" t="str">
        <f xml:space="preserve"> WorkCap!G$75</f>
        <v>£ MM</v>
      </c>
      <c r="H32" s="397">
        <f xml:space="preserve"> WorkCap!H$75</f>
        <v>0</v>
      </c>
      <c r="I32" s="397">
        <f xml:space="preserve"> WorkCap!I$75</f>
        <v>0</v>
      </c>
      <c r="J32" s="397">
        <f xml:space="preserve"> WorkCap!J$75</f>
        <v>0</v>
      </c>
      <c r="K32" s="397">
        <f xml:space="preserve"> WorkCap!K$75</f>
        <v>0</v>
      </c>
      <c r="L32" s="397">
        <f xml:space="preserve"> WorkCap!L$75</f>
        <v>0</v>
      </c>
      <c r="M32" s="397">
        <f xml:space="preserve"> WorkCap!M$75</f>
        <v>0</v>
      </c>
      <c r="N32" s="397">
        <f xml:space="preserve"> WorkCap!N$75</f>
        <v>0</v>
      </c>
      <c r="O32" s="397">
        <f xml:space="preserve"> WorkCap!O$75</f>
        <v>0</v>
      </c>
      <c r="P32" s="397">
        <f xml:space="preserve"> WorkCap!P$75</f>
        <v>0</v>
      </c>
      <c r="Q32" s="397">
        <f xml:space="preserve"> WorkCap!Q$75</f>
        <v>0</v>
      </c>
      <c r="R32" s="397">
        <f xml:space="preserve"> WorkCap!R$75</f>
        <v>0</v>
      </c>
      <c r="S32" s="397">
        <f xml:space="preserve"> WorkCap!S$75</f>
        <v>0</v>
      </c>
      <c r="T32" s="397">
        <f xml:space="preserve"> WorkCap!T$75</f>
        <v>0</v>
      </c>
      <c r="U32" s="397">
        <f xml:space="preserve"> WorkCap!U$75</f>
        <v>0</v>
      </c>
      <c r="V32" s="397">
        <f xml:space="preserve"> WorkCap!V$75</f>
        <v>0</v>
      </c>
      <c r="W32" s="397">
        <f xml:space="preserve"> WorkCap!W$75</f>
        <v>0</v>
      </c>
      <c r="X32" s="397">
        <f xml:space="preserve"> WorkCap!X$75</f>
        <v>0</v>
      </c>
      <c r="Y32" s="397">
        <f xml:space="preserve"> WorkCap!Y$75</f>
        <v>0</v>
      </c>
      <c r="Z32" s="397">
        <f xml:space="preserve"> WorkCap!Z$75</f>
        <v>0</v>
      </c>
      <c r="AA32" s="397">
        <f xml:space="preserve"> WorkCap!AA$75</f>
        <v>0</v>
      </c>
      <c r="AB32" s="397">
        <f xml:space="preserve"> WorkCap!AB$75</f>
        <v>0</v>
      </c>
      <c r="AC32" s="397">
        <f xml:space="preserve"> WorkCap!AC$75</f>
        <v>0</v>
      </c>
      <c r="AD32" s="397">
        <f xml:space="preserve"> WorkCap!AD$75</f>
        <v>0</v>
      </c>
      <c r="AE32" s="397">
        <f xml:space="preserve"> WorkCap!AE$75</f>
        <v>0</v>
      </c>
      <c r="AF32" s="397">
        <f xml:space="preserve"> WorkCap!AF$75</f>
        <v>0</v>
      </c>
      <c r="AG32" s="397">
        <f xml:space="preserve"> WorkCap!AG$75</f>
        <v>0</v>
      </c>
      <c r="AH32" s="397">
        <f xml:space="preserve"> WorkCap!AH$75</f>
        <v>0</v>
      </c>
      <c r="AI32" s="397">
        <f xml:space="preserve"> WorkCap!AI$75</f>
        <v>0</v>
      </c>
      <c r="AJ32" s="397">
        <f xml:space="preserve"> WorkCap!AJ$75</f>
        <v>0</v>
      </c>
      <c r="AK32" s="397">
        <f xml:space="preserve"> WorkCap!AK$75</f>
        <v>0</v>
      </c>
      <c r="AL32" s="397">
        <f xml:space="preserve"> WorkCap!AL$75</f>
        <v>0</v>
      </c>
      <c r="AM32" s="397">
        <f xml:space="preserve"> WorkCap!AM$75</f>
        <v>0</v>
      </c>
      <c r="AN32" s="397">
        <f xml:space="preserve"> WorkCap!AN$75</f>
        <v>0</v>
      </c>
      <c r="AO32" s="397">
        <f xml:space="preserve"> WorkCap!AO$75</f>
        <v>0</v>
      </c>
      <c r="AP32" s="397">
        <f xml:space="preserve"> WorkCap!AP$75</f>
        <v>0</v>
      </c>
      <c r="AQ32" s="397">
        <f xml:space="preserve"> WorkCap!AQ$75</f>
        <v>0</v>
      </c>
      <c r="AR32" s="397">
        <f xml:space="preserve"> WorkCap!AR$75</f>
        <v>0</v>
      </c>
      <c r="AS32" s="397">
        <f xml:space="preserve"> WorkCap!AS$75</f>
        <v>0</v>
      </c>
      <c r="AT32" s="397">
        <f xml:space="preserve"> WorkCap!AT$75</f>
        <v>0</v>
      </c>
      <c r="AU32" s="397">
        <f xml:space="preserve"> WorkCap!AU$75</f>
        <v>0</v>
      </c>
      <c r="AV32" s="397">
        <f xml:space="preserve"> WorkCap!AV$75</f>
        <v>0</v>
      </c>
      <c r="AW32" s="397">
        <f xml:space="preserve"> WorkCap!AW$75</f>
        <v>0</v>
      </c>
      <c r="AX32" s="397">
        <f xml:space="preserve"> WorkCap!AX$75</f>
        <v>0</v>
      </c>
      <c r="AY32" s="397">
        <f xml:space="preserve"> WorkCap!AY$75</f>
        <v>0</v>
      </c>
      <c r="AZ32" s="397">
        <f xml:space="preserve"> WorkCap!AZ$75</f>
        <v>0</v>
      </c>
      <c r="BA32" s="397">
        <f xml:space="preserve"> WorkCap!BA$75</f>
        <v>0</v>
      </c>
      <c r="BB32" s="397">
        <f xml:space="preserve"> WorkCap!BB$75</f>
        <v>0</v>
      </c>
      <c r="BC32" s="397">
        <f xml:space="preserve"> WorkCap!BC$75</f>
        <v>0</v>
      </c>
      <c r="BD32" s="397">
        <f xml:space="preserve"> WorkCap!BD$75</f>
        <v>0</v>
      </c>
      <c r="BE32" s="397">
        <f xml:space="preserve"> WorkCap!BE$75</f>
        <v>0</v>
      </c>
      <c r="BF32" s="397">
        <f xml:space="preserve"> WorkCap!BF$75</f>
        <v>0</v>
      </c>
      <c r="BG32" s="397">
        <f xml:space="preserve"> WorkCap!BG$75</f>
        <v>0</v>
      </c>
      <c r="BH32" s="397">
        <f xml:space="preserve"> WorkCap!BH$75</f>
        <v>0</v>
      </c>
      <c r="BI32" s="397">
        <f xml:space="preserve"> WorkCap!BI$75</f>
        <v>0</v>
      </c>
      <c r="BJ32" s="397">
        <f xml:space="preserve"> WorkCap!BJ$75</f>
        <v>0</v>
      </c>
      <c r="BK32" s="397">
        <f xml:space="preserve"> WorkCap!BK$75</f>
        <v>0</v>
      </c>
      <c r="BL32" s="397">
        <f xml:space="preserve"> WorkCap!BL$75</f>
        <v>0</v>
      </c>
      <c r="BM32" s="397">
        <f xml:space="preserve"> WorkCap!BM$75</f>
        <v>0</v>
      </c>
      <c r="BN32" s="397">
        <f xml:space="preserve"> WorkCap!BN$75</f>
        <v>0</v>
      </c>
      <c r="BO32" s="397">
        <f xml:space="preserve"> WorkCap!BO$75</f>
        <v>0</v>
      </c>
      <c r="BP32" s="397">
        <f xml:space="preserve"> WorkCap!BP$75</f>
        <v>0</v>
      </c>
      <c r="BQ32" s="397">
        <f xml:space="preserve"> WorkCap!BQ$75</f>
        <v>0</v>
      </c>
      <c r="BR32" s="397">
        <f xml:space="preserve"> WorkCap!BR$75</f>
        <v>0</v>
      </c>
      <c r="BS32" s="397">
        <f xml:space="preserve"> WorkCap!BS$75</f>
        <v>0</v>
      </c>
      <c r="BT32" s="397">
        <f xml:space="preserve"> WorkCap!BT$75</f>
        <v>0</v>
      </c>
      <c r="BU32" s="397">
        <f xml:space="preserve"> WorkCap!BU$75</f>
        <v>0</v>
      </c>
      <c r="BV32" s="397">
        <f xml:space="preserve"> WorkCap!BV$75</f>
        <v>0</v>
      </c>
      <c r="BW32" s="397">
        <f xml:space="preserve"> WorkCap!BW$75</f>
        <v>0</v>
      </c>
      <c r="BX32" s="397">
        <f xml:space="preserve"> WorkCap!BX$75</f>
        <v>0</v>
      </c>
      <c r="BY32" s="397">
        <f xml:space="preserve"> WorkCap!BY$75</f>
        <v>0</v>
      </c>
      <c r="BZ32" s="397">
        <f xml:space="preserve"> WorkCap!BZ$75</f>
        <v>0</v>
      </c>
      <c r="CA32" s="397">
        <f xml:space="preserve"> WorkCap!CA$75</f>
        <v>0</v>
      </c>
    </row>
    <row r="33" spans="1:79" s="223" customFormat="1">
      <c r="A33" s="175"/>
      <c r="B33" s="175"/>
      <c r="C33" s="191"/>
      <c r="E33" s="402" t="s">
        <v>208</v>
      </c>
      <c r="F33" s="402"/>
      <c r="G33" s="402" t="s">
        <v>560</v>
      </c>
      <c r="H33" s="402">
        <f xml:space="preserve"> SUM(J33:CA33)</f>
        <v>3324.49652311724</v>
      </c>
      <c r="I33" s="402"/>
      <c r="J33" s="402">
        <f>SUM(J31:J32)</f>
        <v>0</v>
      </c>
      <c r="K33" s="402">
        <f t="shared" ref="K33:BV33" si="14">SUM(K31:K32)</f>
        <v>0</v>
      </c>
      <c r="L33" s="402">
        <f t="shared" si="14"/>
        <v>0</v>
      </c>
      <c r="M33" s="402">
        <f t="shared" si="14"/>
        <v>0</v>
      </c>
      <c r="N33" s="402">
        <f t="shared" si="14"/>
        <v>0</v>
      </c>
      <c r="O33" s="402">
        <f t="shared" si="14"/>
        <v>0</v>
      </c>
      <c r="P33" s="402">
        <f t="shared" si="14"/>
        <v>0</v>
      </c>
      <c r="Q33" s="402">
        <f t="shared" si="14"/>
        <v>0</v>
      </c>
      <c r="R33" s="402">
        <f t="shared" si="14"/>
        <v>166.09829222283264</v>
      </c>
      <c r="S33" s="402">
        <f t="shared" si="14"/>
        <v>166.09829222283264</v>
      </c>
      <c r="T33" s="402">
        <f t="shared" si="14"/>
        <v>166.60442795494995</v>
      </c>
      <c r="U33" s="402">
        <f t="shared" si="14"/>
        <v>166.09829222283264</v>
      </c>
      <c r="V33" s="402">
        <f t="shared" si="14"/>
        <v>166.09829222283264</v>
      </c>
      <c r="W33" s="402">
        <f t="shared" si="14"/>
        <v>166.09829222283264</v>
      </c>
      <c r="X33" s="402">
        <f t="shared" si="14"/>
        <v>166.60442795494995</v>
      </c>
      <c r="Y33" s="402">
        <f t="shared" si="14"/>
        <v>166.09829222283264</v>
      </c>
      <c r="Z33" s="402">
        <f t="shared" si="14"/>
        <v>166.09829222283264</v>
      </c>
      <c r="AA33" s="402">
        <f t="shared" si="14"/>
        <v>166.09829222283264</v>
      </c>
      <c r="AB33" s="402">
        <f t="shared" si="14"/>
        <v>166.60442795494995</v>
      </c>
      <c r="AC33" s="402">
        <f t="shared" si="14"/>
        <v>166.09829222283264</v>
      </c>
      <c r="AD33" s="402">
        <f t="shared" si="14"/>
        <v>166.09829222283264</v>
      </c>
      <c r="AE33" s="402">
        <f t="shared" si="14"/>
        <v>166.09829222283264</v>
      </c>
      <c r="AF33" s="402">
        <f t="shared" si="14"/>
        <v>166.60442795494995</v>
      </c>
      <c r="AG33" s="402">
        <f t="shared" si="14"/>
        <v>166.09829222283264</v>
      </c>
      <c r="AH33" s="402">
        <f t="shared" si="14"/>
        <v>166.09829222283264</v>
      </c>
      <c r="AI33" s="402">
        <f t="shared" si="14"/>
        <v>166.09829222283264</v>
      </c>
      <c r="AJ33" s="402">
        <f t="shared" si="14"/>
        <v>166.60442795494995</v>
      </c>
      <c r="AK33" s="402">
        <f t="shared" si="14"/>
        <v>166.09829222283264</v>
      </c>
      <c r="AL33" s="402">
        <f t="shared" si="14"/>
        <v>0</v>
      </c>
      <c r="AM33" s="402">
        <f t="shared" si="14"/>
        <v>0</v>
      </c>
      <c r="AN33" s="402">
        <f t="shared" si="14"/>
        <v>0</v>
      </c>
      <c r="AO33" s="402">
        <f t="shared" si="14"/>
        <v>0</v>
      </c>
      <c r="AP33" s="402">
        <f t="shared" si="14"/>
        <v>0</v>
      </c>
      <c r="AQ33" s="402">
        <f t="shared" si="14"/>
        <v>0</v>
      </c>
      <c r="AR33" s="402">
        <f t="shared" si="14"/>
        <v>0</v>
      </c>
      <c r="AS33" s="402">
        <f t="shared" si="14"/>
        <v>0</v>
      </c>
      <c r="AT33" s="402">
        <f t="shared" si="14"/>
        <v>0</v>
      </c>
      <c r="AU33" s="402">
        <f t="shared" si="14"/>
        <v>0</v>
      </c>
      <c r="AV33" s="402">
        <f t="shared" si="14"/>
        <v>0</v>
      </c>
      <c r="AW33" s="402">
        <f t="shared" si="14"/>
        <v>0</v>
      </c>
      <c r="AX33" s="402">
        <f t="shared" si="14"/>
        <v>0</v>
      </c>
      <c r="AY33" s="402">
        <f t="shared" si="14"/>
        <v>0</v>
      </c>
      <c r="AZ33" s="402">
        <f t="shared" si="14"/>
        <v>0</v>
      </c>
      <c r="BA33" s="402">
        <f t="shared" si="14"/>
        <v>0</v>
      </c>
      <c r="BB33" s="402">
        <f t="shared" si="14"/>
        <v>0</v>
      </c>
      <c r="BC33" s="402">
        <f t="shared" si="14"/>
        <v>0</v>
      </c>
      <c r="BD33" s="402">
        <f t="shared" si="14"/>
        <v>0</v>
      </c>
      <c r="BE33" s="402">
        <f t="shared" si="14"/>
        <v>0</v>
      </c>
      <c r="BF33" s="402">
        <f t="shared" si="14"/>
        <v>0</v>
      </c>
      <c r="BG33" s="402">
        <f t="shared" si="14"/>
        <v>0</v>
      </c>
      <c r="BH33" s="402">
        <f t="shared" si="14"/>
        <v>0</v>
      </c>
      <c r="BI33" s="402">
        <f t="shared" si="14"/>
        <v>0</v>
      </c>
      <c r="BJ33" s="402">
        <f t="shared" si="14"/>
        <v>0</v>
      </c>
      <c r="BK33" s="402">
        <f t="shared" si="14"/>
        <v>0</v>
      </c>
      <c r="BL33" s="402">
        <f t="shared" si="14"/>
        <v>0</v>
      </c>
      <c r="BM33" s="402">
        <f t="shared" si="14"/>
        <v>0</v>
      </c>
      <c r="BN33" s="402">
        <f t="shared" si="14"/>
        <v>0</v>
      </c>
      <c r="BO33" s="402">
        <f t="shared" si="14"/>
        <v>0</v>
      </c>
      <c r="BP33" s="402">
        <f t="shared" si="14"/>
        <v>0</v>
      </c>
      <c r="BQ33" s="402">
        <f t="shared" si="14"/>
        <v>0</v>
      </c>
      <c r="BR33" s="402">
        <f t="shared" si="14"/>
        <v>0</v>
      </c>
      <c r="BS33" s="402">
        <f t="shared" si="14"/>
        <v>0</v>
      </c>
      <c r="BT33" s="402">
        <f t="shared" si="14"/>
        <v>0</v>
      </c>
      <c r="BU33" s="402">
        <f t="shared" si="14"/>
        <v>0</v>
      </c>
      <c r="BV33" s="402">
        <f t="shared" si="14"/>
        <v>0</v>
      </c>
      <c r="BW33" s="402">
        <f>SUM(BW31:BW32)</f>
        <v>0</v>
      </c>
      <c r="BX33" s="402">
        <f>SUM(BX31:BX32)</f>
        <v>0</v>
      </c>
      <c r="BY33" s="402">
        <f>SUM(BY31:BY32)</f>
        <v>0</v>
      </c>
      <c r="BZ33" s="402">
        <f>SUM(BZ31:BZ32)</f>
        <v>0</v>
      </c>
      <c r="CA33" s="402">
        <f>SUM(CA31:CA32)</f>
        <v>0</v>
      </c>
    </row>
    <row r="34" spans="1:79" s="46" customFormat="1">
      <c r="A34" s="1"/>
      <c r="B34" s="1"/>
      <c r="C34" s="51"/>
      <c r="D34" s="123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</row>
    <row r="35" spans="1:79" s="423" customFormat="1">
      <c r="A35" s="519"/>
      <c r="B35" s="519"/>
      <c r="C35" s="520"/>
      <c r="E35" s="567" t="str">
        <f xml:space="preserve"> Capex!E$97</f>
        <v>Capital expenditure</v>
      </c>
      <c r="F35" s="567" t="str">
        <f xml:space="preserve"> Capex!F$97</f>
        <v>CF</v>
      </c>
      <c r="G35" s="567" t="str">
        <f xml:space="preserve"> Capex!G$97</f>
        <v>£ MM</v>
      </c>
      <c r="H35" s="567">
        <f xml:space="preserve"> Capex!H$97</f>
        <v>-521.27083333333326</v>
      </c>
      <c r="I35" s="567">
        <f xml:space="preserve"> Capex!I$97</f>
        <v>0</v>
      </c>
      <c r="J35" s="567">
        <f xml:space="preserve"> Capex!J$97</f>
        <v>0</v>
      </c>
      <c r="K35" s="567">
        <f xml:space="preserve"> Capex!K$97</f>
        <v>0</v>
      </c>
      <c r="L35" s="567">
        <f xml:space="preserve"> Capex!L$97</f>
        <v>0</v>
      </c>
      <c r="M35" s="567">
        <f xml:space="preserve"> Capex!M$97</f>
        <v>0</v>
      </c>
      <c r="N35" s="567">
        <f xml:space="preserve"> Capex!N$97</f>
        <v>0</v>
      </c>
      <c r="O35" s="567">
        <f xml:space="preserve"> Capex!O$97</f>
        <v>-173.51598719186759</v>
      </c>
      <c r="P35" s="567">
        <f xml:space="preserve"> Capex!P$97</f>
        <v>-173.87742307073282</v>
      </c>
      <c r="Q35" s="567">
        <f xml:space="preserve"> Capex!Q$97</f>
        <v>-173.87742307073285</v>
      </c>
      <c r="R35" s="567">
        <f xml:space="preserve"> Capex!R$97</f>
        <v>0</v>
      </c>
      <c r="S35" s="567">
        <f xml:space="preserve"> Capex!S$97</f>
        <v>0</v>
      </c>
      <c r="T35" s="567">
        <f xml:space="preserve"> Capex!T$97</f>
        <v>0</v>
      </c>
      <c r="U35" s="567">
        <f xml:space="preserve"> Capex!U$97</f>
        <v>0</v>
      </c>
      <c r="V35" s="567">
        <f xml:space="preserve"> Capex!V$97</f>
        <v>0</v>
      </c>
      <c r="W35" s="567">
        <f xml:space="preserve"> Capex!W$97</f>
        <v>0</v>
      </c>
      <c r="X35" s="567">
        <f xml:space="preserve"> Capex!X$97</f>
        <v>0</v>
      </c>
      <c r="Y35" s="567">
        <f xml:space="preserve"> Capex!Y$97</f>
        <v>0</v>
      </c>
      <c r="Z35" s="567">
        <f xml:space="preserve"> Capex!Z$97</f>
        <v>0</v>
      </c>
      <c r="AA35" s="567">
        <f xml:space="preserve"> Capex!AA$97</f>
        <v>0</v>
      </c>
      <c r="AB35" s="567">
        <f xml:space="preserve"> Capex!AB$97</f>
        <v>0</v>
      </c>
      <c r="AC35" s="567">
        <f xml:space="preserve"> Capex!AC$97</f>
        <v>0</v>
      </c>
      <c r="AD35" s="567">
        <f xml:space="preserve"> Capex!AD$97</f>
        <v>0</v>
      </c>
      <c r="AE35" s="567">
        <f xml:space="preserve"> Capex!AE$97</f>
        <v>0</v>
      </c>
      <c r="AF35" s="567">
        <f xml:space="preserve"> Capex!AF$97</f>
        <v>0</v>
      </c>
      <c r="AG35" s="567">
        <f xml:space="preserve"> Capex!AG$97</f>
        <v>0</v>
      </c>
      <c r="AH35" s="567">
        <f xml:space="preserve"> Capex!AH$97</f>
        <v>0</v>
      </c>
      <c r="AI35" s="567">
        <f xml:space="preserve"> Capex!AI$97</f>
        <v>0</v>
      </c>
      <c r="AJ35" s="567">
        <f xml:space="preserve"> Capex!AJ$97</f>
        <v>0</v>
      </c>
      <c r="AK35" s="567">
        <f xml:space="preserve"> Capex!AK$97</f>
        <v>0</v>
      </c>
      <c r="AL35" s="567">
        <f xml:space="preserve"> Capex!AL$97</f>
        <v>0</v>
      </c>
      <c r="AM35" s="567">
        <f xml:space="preserve"> Capex!AM$97</f>
        <v>0</v>
      </c>
      <c r="AN35" s="567">
        <f xml:space="preserve"> Capex!AN$97</f>
        <v>0</v>
      </c>
      <c r="AO35" s="567">
        <f xml:space="preserve"> Capex!AO$97</f>
        <v>0</v>
      </c>
      <c r="AP35" s="567">
        <f xml:space="preserve"> Capex!AP$97</f>
        <v>0</v>
      </c>
      <c r="AQ35" s="567">
        <f xml:space="preserve"> Capex!AQ$97</f>
        <v>0</v>
      </c>
      <c r="AR35" s="567">
        <f xml:space="preserve"> Capex!AR$97</f>
        <v>0</v>
      </c>
      <c r="AS35" s="567">
        <f xml:space="preserve"> Capex!AS$97</f>
        <v>0</v>
      </c>
      <c r="AT35" s="567">
        <f xml:space="preserve"> Capex!AT$97</f>
        <v>0</v>
      </c>
      <c r="AU35" s="567">
        <f xml:space="preserve"> Capex!AU$97</f>
        <v>0</v>
      </c>
      <c r="AV35" s="567">
        <f xml:space="preserve"> Capex!AV$97</f>
        <v>0</v>
      </c>
      <c r="AW35" s="567">
        <f xml:space="preserve"> Capex!AW$97</f>
        <v>0</v>
      </c>
      <c r="AX35" s="567">
        <f xml:space="preserve"> Capex!AX$97</f>
        <v>0</v>
      </c>
      <c r="AY35" s="567">
        <f xml:space="preserve"> Capex!AY$97</f>
        <v>0</v>
      </c>
      <c r="AZ35" s="567">
        <f xml:space="preserve"> Capex!AZ$97</f>
        <v>0</v>
      </c>
      <c r="BA35" s="567">
        <f xml:space="preserve"> Capex!BA$97</f>
        <v>0</v>
      </c>
      <c r="BB35" s="567">
        <f xml:space="preserve"> Capex!BB$97</f>
        <v>0</v>
      </c>
      <c r="BC35" s="567">
        <f xml:space="preserve"> Capex!BC$97</f>
        <v>0</v>
      </c>
      <c r="BD35" s="567">
        <f xml:space="preserve"> Capex!BD$97</f>
        <v>0</v>
      </c>
      <c r="BE35" s="567">
        <f xml:space="preserve"> Capex!BE$97</f>
        <v>0</v>
      </c>
      <c r="BF35" s="567">
        <f xml:space="preserve"> Capex!BF$97</f>
        <v>0</v>
      </c>
      <c r="BG35" s="567">
        <f xml:space="preserve"> Capex!BG$97</f>
        <v>0</v>
      </c>
      <c r="BH35" s="567">
        <f xml:space="preserve"> Capex!BH$97</f>
        <v>0</v>
      </c>
      <c r="BI35" s="567">
        <f xml:space="preserve"> Capex!BI$97</f>
        <v>0</v>
      </c>
      <c r="BJ35" s="567">
        <f xml:space="preserve"> Capex!BJ$97</f>
        <v>0</v>
      </c>
      <c r="BK35" s="567">
        <f xml:space="preserve"> Capex!BK$97</f>
        <v>0</v>
      </c>
      <c r="BL35" s="567">
        <f xml:space="preserve"> Capex!BL$97</f>
        <v>0</v>
      </c>
      <c r="BM35" s="567">
        <f xml:space="preserve"> Capex!BM$97</f>
        <v>0</v>
      </c>
      <c r="BN35" s="567">
        <f xml:space="preserve"> Capex!BN$97</f>
        <v>0</v>
      </c>
      <c r="BO35" s="567">
        <f xml:space="preserve"> Capex!BO$97</f>
        <v>0</v>
      </c>
      <c r="BP35" s="567">
        <f xml:space="preserve"> Capex!BP$97</f>
        <v>0</v>
      </c>
      <c r="BQ35" s="567">
        <f xml:space="preserve"> Capex!BQ$97</f>
        <v>0</v>
      </c>
      <c r="BR35" s="567">
        <f xml:space="preserve"> Capex!BR$97</f>
        <v>0</v>
      </c>
      <c r="BS35" s="567">
        <f xml:space="preserve"> Capex!BS$97</f>
        <v>0</v>
      </c>
      <c r="BT35" s="567">
        <f xml:space="preserve"> Capex!BT$97</f>
        <v>0</v>
      </c>
      <c r="BU35" s="567">
        <f xml:space="preserve"> Capex!BU$97</f>
        <v>0</v>
      </c>
      <c r="BV35" s="567">
        <f xml:space="preserve"> Capex!BV$97</f>
        <v>0</v>
      </c>
      <c r="BW35" s="567">
        <f xml:space="preserve"> Capex!BW$97</f>
        <v>0</v>
      </c>
      <c r="BX35" s="567">
        <f xml:space="preserve"> Capex!BX$97</f>
        <v>0</v>
      </c>
      <c r="BY35" s="567">
        <f xml:space="preserve"> Capex!BY$97</f>
        <v>0</v>
      </c>
      <c r="BZ35" s="567">
        <f xml:space="preserve"> Capex!BZ$97</f>
        <v>0</v>
      </c>
      <c r="CA35" s="567">
        <f xml:space="preserve"> Capex!CA$97</f>
        <v>0</v>
      </c>
    </row>
    <row r="36" spans="1:79" s="689" customFormat="1">
      <c r="A36" s="683"/>
      <c r="B36" s="683"/>
      <c r="C36" s="684"/>
      <c r="D36" s="685"/>
      <c r="E36" s="688" t="s">
        <v>209</v>
      </c>
      <c r="F36" s="688"/>
      <c r="G36" s="688" t="s">
        <v>560</v>
      </c>
      <c r="H36" s="688">
        <f xml:space="preserve"> SUM(J36:CA36)</f>
        <v>2803.2256897839065</v>
      </c>
      <c r="I36" s="688"/>
      <c r="J36" s="688">
        <f t="shared" ref="J36:AO36" si="15" xml:space="preserve"> J33 + SUM( J35:J35 )</f>
        <v>0</v>
      </c>
      <c r="K36" s="688">
        <f t="shared" si="15"/>
        <v>0</v>
      </c>
      <c r="L36" s="688">
        <f t="shared" si="15"/>
        <v>0</v>
      </c>
      <c r="M36" s="688">
        <f t="shared" si="15"/>
        <v>0</v>
      </c>
      <c r="N36" s="688">
        <f t="shared" si="15"/>
        <v>0</v>
      </c>
      <c r="O36" s="688">
        <f xml:space="preserve"> O33 + SUM( O35:O35 )</f>
        <v>-173.51598719186759</v>
      </c>
      <c r="P36" s="688">
        <f t="shared" si="15"/>
        <v>-173.87742307073282</v>
      </c>
      <c r="Q36" s="688">
        <f t="shared" si="15"/>
        <v>-173.87742307073285</v>
      </c>
      <c r="R36" s="688">
        <f t="shared" si="15"/>
        <v>166.09829222283264</v>
      </c>
      <c r="S36" s="688">
        <f t="shared" si="15"/>
        <v>166.09829222283264</v>
      </c>
      <c r="T36" s="688">
        <f t="shared" si="15"/>
        <v>166.60442795494995</v>
      </c>
      <c r="U36" s="688">
        <f t="shared" si="15"/>
        <v>166.09829222283264</v>
      </c>
      <c r="V36" s="688">
        <f t="shared" si="15"/>
        <v>166.09829222283264</v>
      </c>
      <c r="W36" s="688">
        <f t="shared" si="15"/>
        <v>166.09829222283264</v>
      </c>
      <c r="X36" s="688">
        <f t="shared" si="15"/>
        <v>166.60442795494995</v>
      </c>
      <c r="Y36" s="688">
        <f t="shared" si="15"/>
        <v>166.09829222283264</v>
      </c>
      <c r="Z36" s="688">
        <f t="shared" si="15"/>
        <v>166.09829222283264</v>
      </c>
      <c r="AA36" s="688">
        <f t="shared" si="15"/>
        <v>166.09829222283264</v>
      </c>
      <c r="AB36" s="688">
        <f t="shared" si="15"/>
        <v>166.60442795494995</v>
      </c>
      <c r="AC36" s="688">
        <f t="shared" si="15"/>
        <v>166.09829222283264</v>
      </c>
      <c r="AD36" s="688">
        <f t="shared" si="15"/>
        <v>166.09829222283264</v>
      </c>
      <c r="AE36" s="688">
        <f t="shared" si="15"/>
        <v>166.09829222283264</v>
      </c>
      <c r="AF36" s="688">
        <f t="shared" si="15"/>
        <v>166.60442795494995</v>
      </c>
      <c r="AG36" s="688">
        <f t="shared" si="15"/>
        <v>166.09829222283264</v>
      </c>
      <c r="AH36" s="688">
        <f t="shared" si="15"/>
        <v>166.09829222283264</v>
      </c>
      <c r="AI36" s="688">
        <f t="shared" si="15"/>
        <v>166.09829222283264</v>
      </c>
      <c r="AJ36" s="688">
        <f t="shared" si="15"/>
        <v>166.60442795494995</v>
      </c>
      <c r="AK36" s="688">
        <f t="shared" si="15"/>
        <v>166.09829222283264</v>
      </c>
      <c r="AL36" s="688">
        <f t="shared" si="15"/>
        <v>0</v>
      </c>
      <c r="AM36" s="688">
        <f t="shared" si="15"/>
        <v>0</v>
      </c>
      <c r="AN36" s="688">
        <f t="shared" si="15"/>
        <v>0</v>
      </c>
      <c r="AO36" s="688">
        <f t="shared" si="15"/>
        <v>0</v>
      </c>
      <c r="AP36" s="688">
        <f t="shared" ref="AP36:BU36" si="16" xml:space="preserve"> AP33 + SUM( AP35:AP35 )</f>
        <v>0</v>
      </c>
      <c r="AQ36" s="688">
        <f t="shared" si="16"/>
        <v>0</v>
      </c>
      <c r="AR36" s="688">
        <f t="shared" si="16"/>
        <v>0</v>
      </c>
      <c r="AS36" s="688">
        <f t="shared" si="16"/>
        <v>0</v>
      </c>
      <c r="AT36" s="688">
        <f t="shared" si="16"/>
        <v>0</v>
      </c>
      <c r="AU36" s="688">
        <f t="shared" si="16"/>
        <v>0</v>
      </c>
      <c r="AV36" s="688">
        <f t="shared" si="16"/>
        <v>0</v>
      </c>
      <c r="AW36" s="688">
        <f t="shared" si="16"/>
        <v>0</v>
      </c>
      <c r="AX36" s="688">
        <f t="shared" si="16"/>
        <v>0</v>
      </c>
      <c r="AY36" s="688">
        <f t="shared" si="16"/>
        <v>0</v>
      </c>
      <c r="AZ36" s="688">
        <f t="shared" si="16"/>
        <v>0</v>
      </c>
      <c r="BA36" s="688">
        <f t="shared" si="16"/>
        <v>0</v>
      </c>
      <c r="BB36" s="688">
        <f t="shared" si="16"/>
        <v>0</v>
      </c>
      <c r="BC36" s="688">
        <f t="shared" si="16"/>
        <v>0</v>
      </c>
      <c r="BD36" s="688">
        <f t="shared" si="16"/>
        <v>0</v>
      </c>
      <c r="BE36" s="688">
        <f t="shared" si="16"/>
        <v>0</v>
      </c>
      <c r="BF36" s="688">
        <f t="shared" si="16"/>
        <v>0</v>
      </c>
      <c r="BG36" s="688">
        <f t="shared" si="16"/>
        <v>0</v>
      </c>
      <c r="BH36" s="688">
        <f t="shared" si="16"/>
        <v>0</v>
      </c>
      <c r="BI36" s="688">
        <f t="shared" si="16"/>
        <v>0</v>
      </c>
      <c r="BJ36" s="688">
        <f t="shared" si="16"/>
        <v>0</v>
      </c>
      <c r="BK36" s="688">
        <f t="shared" si="16"/>
        <v>0</v>
      </c>
      <c r="BL36" s="688">
        <f t="shared" si="16"/>
        <v>0</v>
      </c>
      <c r="BM36" s="688">
        <f t="shared" si="16"/>
        <v>0</v>
      </c>
      <c r="BN36" s="688">
        <f t="shared" si="16"/>
        <v>0</v>
      </c>
      <c r="BO36" s="688">
        <f t="shared" si="16"/>
        <v>0</v>
      </c>
      <c r="BP36" s="688">
        <f t="shared" si="16"/>
        <v>0</v>
      </c>
      <c r="BQ36" s="688">
        <f t="shared" si="16"/>
        <v>0</v>
      </c>
      <c r="BR36" s="688">
        <f t="shared" si="16"/>
        <v>0</v>
      </c>
      <c r="BS36" s="688">
        <f t="shared" si="16"/>
        <v>0</v>
      </c>
      <c r="BT36" s="688">
        <f t="shared" si="16"/>
        <v>0</v>
      </c>
      <c r="BU36" s="688">
        <f t="shared" si="16"/>
        <v>0</v>
      </c>
      <c r="BV36" s="688">
        <f t="shared" ref="BV36:CA36" si="17" xml:space="preserve"> BV33 + SUM( BV35:BV35 )</f>
        <v>0</v>
      </c>
      <c r="BW36" s="688">
        <f t="shared" si="17"/>
        <v>0</v>
      </c>
      <c r="BX36" s="688">
        <f t="shared" si="17"/>
        <v>0</v>
      </c>
      <c r="BY36" s="688">
        <f t="shared" si="17"/>
        <v>0</v>
      </c>
      <c r="BZ36" s="688">
        <f t="shared" si="17"/>
        <v>0</v>
      </c>
      <c r="CA36" s="688">
        <f t="shared" si="17"/>
        <v>0</v>
      </c>
    </row>
    <row r="37" spans="1:79" s="124" customFormat="1">
      <c r="A37" s="129"/>
      <c r="B37" s="129"/>
      <c r="C37" s="130"/>
      <c r="D37" s="1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349"/>
      <c r="BC37" s="349"/>
      <c r="BD37" s="349"/>
      <c r="BE37" s="349"/>
      <c r="BF37" s="349"/>
      <c r="BG37" s="349"/>
      <c r="BH37" s="349"/>
      <c r="BI37" s="349"/>
      <c r="BJ37" s="349"/>
      <c r="BK37" s="349"/>
      <c r="BL37" s="349"/>
      <c r="BM37" s="349"/>
      <c r="BN37" s="349"/>
      <c r="BO37" s="349"/>
      <c r="BP37" s="349"/>
      <c r="BQ37" s="349"/>
      <c r="BR37" s="349"/>
      <c r="BS37" s="349"/>
      <c r="BT37" s="349"/>
      <c r="BU37" s="349"/>
      <c r="BV37" s="349"/>
      <c r="BW37" s="349"/>
      <c r="BX37" s="349"/>
      <c r="BY37" s="349"/>
      <c r="BZ37" s="349"/>
      <c r="CA37" s="349"/>
    </row>
    <row r="38" spans="1:79" s="18" customFormat="1">
      <c r="A38" s="1"/>
      <c r="B38" s="1"/>
      <c r="C38" s="51"/>
      <c r="D38" s="52"/>
      <c r="E38" s="338" t="str">
        <f xml:space="preserve"> Tax!E$91</f>
        <v>Tax paid</v>
      </c>
      <c r="F38" s="338" t="str">
        <f xml:space="preserve"> Tax!F$91</f>
        <v>CF</v>
      </c>
      <c r="G38" s="338" t="str">
        <f xml:space="preserve"> Tax!G$91</f>
        <v>£ MM</v>
      </c>
      <c r="H38" s="338">
        <f xml:space="preserve"> Tax!H$91</f>
        <v>-521.49390548973963</v>
      </c>
      <c r="I38" s="338">
        <f xml:space="preserve"> Tax!I$91</f>
        <v>0</v>
      </c>
      <c r="J38" s="338">
        <f xml:space="preserve"> Tax!J$91</f>
        <v>0</v>
      </c>
      <c r="K38" s="338">
        <f xml:space="preserve"> Tax!K$91</f>
        <v>0</v>
      </c>
      <c r="L38" s="338">
        <f xml:space="preserve"> Tax!L$91</f>
        <v>0</v>
      </c>
      <c r="M38" s="338">
        <f xml:space="preserve"> Tax!M$91</f>
        <v>0</v>
      </c>
      <c r="N38" s="338">
        <f xml:space="preserve"> Tax!N$91</f>
        <v>0</v>
      </c>
      <c r="O38" s="338">
        <f xml:space="preserve"> Tax!O$91</f>
        <v>0</v>
      </c>
      <c r="P38" s="338">
        <f xml:space="preserve"> Tax!P$91</f>
        <v>0</v>
      </c>
      <c r="Q38" s="338">
        <f xml:space="preserve"> Tax!Q$91</f>
        <v>0</v>
      </c>
      <c r="R38" s="338">
        <f xml:space="preserve"> Tax!R$91</f>
        <v>-18.876416782754866</v>
      </c>
      <c r="S38" s="338">
        <f xml:space="preserve"> Tax!S$91</f>
        <v>-20.263704638409635</v>
      </c>
      <c r="T38" s="338">
        <f xml:space="preserve"> Tax!T$91</f>
        <v>-21.642680204664565</v>
      </c>
      <c r="U38" s="338">
        <f xml:space="preserve"> Tax!U$91</f>
        <v>-22.751060120552484</v>
      </c>
      <c r="V38" s="338">
        <f xml:space="preserve"> Tax!V$91</f>
        <v>-23.869945624123922</v>
      </c>
      <c r="W38" s="338">
        <f xml:space="preserve"> Tax!W$91</f>
        <v>-24.916629904570343</v>
      </c>
      <c r="X38" s="338">
        <f xml:space="preserve"> Tax!X$91</f>
        <v>-25.993411549272803</v>
      </c>
      <c r="Y38" s="338">
        <f xml:space="preserve"> Tax!Y$91</f>
        <v>-26.821553273106957</v>
      </c>
      <c r="Z38" s="338">
        <f xml:space="preserve"> Tax!Z$91</f>
        <v>-27.295265498030076</v>
      </c>
      <c r="AA38" s="338">
        <f xml:space="preserve"> Tax!AA$91</f>
        <v>-27.721606500460886</v>
      </c>
      <c r="AB38" s="338">
        <f xml:space="preserve"> Tax!AB$91</f>
        <v>-28.201479191750909</v>
      </c>
      <c r="AC38" s="338">
        <f xml:space="preserve"> Tax!AC$91</f>
        <v>-28.450649614617582</v>
      </c>
      <c r="AD38" s="338">
        <f xml:space="preserve"> Tax!AD$91</f>
        <v>-28.761452205389645</v>
      </c>
      <c r="AE38" s="338">
        <f xml:space="preserve"> Tax!AE$91</f>
        <v>-29.041174537084501</v>
      </c>
      <c r="AF38" s="338">
        <f xml:space="preserve"> Tax!AF$91</f>
        <v>-29.389090424712151</v>
      </c>
      <c r="AG38" s="338">
        <f xml:space="preserve"> Tax!AG$91</f>
        <v>-29.519499724282699</v>
      </c>
      <c r="AH38" s="338">
        <f xml:space="preserve"> Tax!AH$91</f>
        <v>-29.723417304088251</v>
      </c>
      <c r="AI38" s="338">
        <f xml:space="preserve"> Tax!AI$91</f>
        <v>-29.906943125913248</v>
      </c>
      <c r="AJ38" s="338">
        <f xml:space="preserve"> Tax!AJ$91</f>
        <v>-30.168282154658026</v>
      </c>
      <c r="AK38" s="338">
        <f xml:space="preserve"> Tax!AK$91</f>
        <v>-18.179643111296066</v>
      </c>
      <c r="AL38" s="338">
        <f xml:space="preserve"> Tax!AL$91</f>
        <v>0</v>
      </c>
      <c r="AM38" s="338">
        <f xml:space="preserve"> Tax!AM$91</f>
        <v>0</v>
      </c>
      <c r="AN38" s="338">
        <f xml:space="preserve"> Tax!AN$91</f>
        <v>0</v>
      </c>
      <c r="AO38" s="338">
        <f xml:space="preserve"> Tax!AO$91</f>
        <v>0</v>
      </c>
      <c r="AP38" s="338">
        <f xml:space="preserve"> Tax!AP$91</f>
        <v>0</v>
      </c>
      <c r="AQ38" s="338">
        <f xml:space="preserve"> Tax!AQ$91</f>
        <v>0</v>
      </c>
      <c r="AR38" s="338">
        <f xml:space="preserve"> Tax!AR$91</f>
        <v>0</v>
      </c>
      <c r="AS38" s="338">
        <f xml:space="preserve"> Tax!AS$91</f>
        <v>0</v>
      </c>
      <c r="AT38" s="338">
        <f xml:space="preserve"> Tax!AT$91</f>
        <v>0</v>
      </c>
      <c r="AU38" s="338">
        <f xml:space="preserve"> Tax!AU$91</f>
        <v>0</v>
      </c>
      <c r="AV38" s="338">
        <f xml:space="preserve"> Tax!AV$91</f>
        <v>0</v>
      </c>
      <c r="AW38" s="338">
        <f xml:space="preserve"> Tax!AW$91</f>
        <v>0</v>
      </c>
      <c r="AX38" s="338">
        <f xml:space="preserve"> Tax!AX$91</f>
        <v>0</v>
      </c>
      <c r="AY38" s="338">
        <f xml:space="preserve"> Tax!AY$91</f>
        <v>0</v>
      </c>
      <c r="AZ38" s="338">
        <f xml:space="preserve"> Tax!AZ$91</f>
        <v>0</v>
      </c>
      <c r="BA38" s="338">
        <f xml:space="preserve"> Tax!BA$91</f>
        <v>0</v>
      </c>
      <c r="BB38" s="338">
        <f xml:space="preserve"> Tax!BB$91</f>
        <v>0</v>
      </c>
      <c r="BC38" s="338">
        <f xml:space="preserve"> Tax!BC$91</f>
        <v>0</v>
      </c>
      <c r="BD38" s="338">
        <f xml:space="preserve"> Tax!BD$91</f>
        <v>0</v>
      </c>
      <c r="BE38" s="338">
        <f xml:space="preserve"> Tax!BE$91</f>
        <v>0</v>
      </c>
      <c r="BF38" s="338">
        <f xml:space="preserve"> Tax!BF$91</f>
        <v>0</v>
      </c>
      <c r="BG38" s="338">
        <f xml:space="preserve"> Tax!BG$91</f>
        <v>0</v>
      </c>
      <c r="BH38" s="338">
        <f xml:space="preserve"> Tax!BH$91</f>
        <v>0</v>
      </c>
      <c r="BI38" s="338">
        <f xml:space="preserve"> Tax!BI$91</f>
        <v>0</v>
      </c>
      <c r="BJ38" s="338">
        <f xml:space="preserve"> Tax!BJ$91</f>
        <v>0</v>
      </c>
      <c r="BK38" s="338">
        <f xml:space="preserve"> Tax!BK$91</f>
        <v>0</v>
      </c>
      <c r="BL38" s="338">
        <f xml:space="preserve"> Tax!BL$91</f>
        <v>0</v>
      </c>
      <c r="BM38" s="338">
        <f xml:space="preserve"> Tax!BM$91</f>
        <v>0</v>
      </c>
      <c r="BN38" s="338">
        <f xml:space="preserve"> Tax!BN$91</f>
        <v>0</v>
      </c>
      <c r="BO38" s="338">
        <f xml:space="preserve"> Tax!BO$91</f>
        <v>0</v>
      </c>
      <c r="BP38" s="338">
        <f xml:space="preserve"> Tax!BP$91</f>
        <v>0</v>
      </c>
      <c r="BQ38" s="338">
        <f xml:space="preserve"> Tax!BQ$91</f>
        <v>0</v>
      </c>
      <c r="BR38" s="338">
        <f xml:space="preserve"> Tax!BR$91</f>
        <v>0</v>
      </c>
      <c r="BS38" s="338">
        <f xml:space="preserve"> Tax!BS$91</f>
        <v>0</v>
      </c>
      <c r="BT38" s="338">
        <f xml:space="preserve"> Tax!BT$91</f>
        <v>0</v>
      </c>
      <c r="BU38" s="338">
        <f xml:space="preserve"> Tax!BU$91</f>
        <v>0</v>
      </c>
      <c r="BV38" s="338">
        <f xml:space="preserve"> Tax!BV$91</f>
        <v>0</v>
      </c>
      <c r="BW38" s="338">
        <f xml:space="preserve"> Tax!BW$91</f>
        <v>0</v>
      </c>
      <c r="BX38" s="338">
        <f xml:space="preserve"> Tax!BX$91</f>
        <v>0</v>
      </c>
      <c r="BY38" s="338">
        <f xml:space="preserve"> Tax!BY$91</f>
        <v>0</v>
      </c>
      <c r="BZ38" s="338">
        <f xml:space="preserve"> Tax!BZ$91</f>
        <v>0</v>
      </c>
      <c r="CA38" s="338">
        <f xml:space="preserve"> Tax!CA$91</f>
        <v>0</v>
      </c>
    </row>
    <row r="39" spans="1:79" s="687" customFormat="1">
      <c r="A39" s="683"/>
      <c r="B39" s="683"/>
      <c r="C39" s="684"/>
      <c r="D39" s="685"/>
      <c r="E39" s="687" t="s">
        <v>210</v>
      </c>
      <c r="G39" s="687" t="s">
        <v>560</v>
      </c>
      <c r="H39" s="687">
        <f>SUM(J39:CA39)</f>
        <v>2281.7317842941661</v>
      </c>
      <c r="J39" s="687">
        <f xml:space="preserve"> J36 + J38</f>
        <v>0</v>
      </c>
      <c r="K39" s="687">
        <f t="shared" ref="K39:BV39" si="18" xml:space="preserve"> K36 + K38</f>
        <v>0</v>
      </c>
      <c r="L39" s="687">
        <f t="shared" si="18"/>
        <v>0</v>
      </c>
      <c r="M39" s="687">
        <f t="shared" si="18"/>
        <v>0</v>
      </c>
      <c r="N39" s="687">
        <f xml:space="preserve"> N36 + N38</f>
        <v>0</v>
      </c>
      <c r="O39" s="687">
        <f t="shared" si="18"/>
        <v>-173.51598719186759</v>
      </c>
      <c r="P39" s="687">
        <f t="shared" si="18"/>
        <v>-173.87742307073282</v>
      </c>
      <c r="Q39" s="687">
        <f t="shared" si="18"/>
        <v>-173.87742307073285</v>
      </c>
      <c r="R39" s="687">
        <f t="shared" si="18"/>
        <v>147.22187544007778</v>
      </c>
      <c r="S39" s="687">
        <f t="shared" si="18"/>
        <v>145.83458758442299</v>
      </c>
      <c r="T39" s="687">
        <f t="shared" si="18"/>
        <v>144.96174775028538</v>
      </c>
      <c r="U39" s="687">
        <f t="shared" si="18"/>
        <v>143.34723210228015</v>
      </c>
      <c r="V39" s="687">
        <f t="shared" si="18"/>
        <v>142.22834659870873</v>
      </c>
      <c r="W39" s="687">
        <f t="shared" si="18"/>
        <v>141.18166231826228</v>
      </c>
      <c r="X39" s="687">
        <f t="shared" si="18"/>
        <v>140.61101640567716</v>
      </c>
      <c r="Y39" s="687">
        <f t="shared" si="18"/>
        <v>139.27673894972568</v>
      </c>
      <c r="Z39" s="687">
        <f t="shared" si="18"/>
        <v>138.80302672480258</v>
      </c>
      <c r="AA39" s="687">
        <f t="shared" si="18"/>
        <v>138.37668572237175</v>
      </c>
      <c r="AB39" s="687">
        <f t="shared" si="18"/>
        <v>138.40294876319905</v>
      </c>
      <c r="AC39" s="687">
        <f t="shared" si="18"/>
        <v>137.64764260821505</v>
      </c>
      <c r="AD39" s="687">
        <f t="shared" si="18"/>
        <v>137.336840017443</v>
      </c>
      <c r="AE39" s="687">
        <f t="shared" si="18"/>
        <v>137.05711768574815</v>
      </c>
      <c r="AF39" s="687">
        <f t="shared" si="18"/>
        <v>137.2153375302378</v>
      </c>
      <c r="AG39" s="687">
        <f t="shared" si="18"/>
        <v>136.57879249854994</v>
      </c>
      <c r="AH39" s="687">
        <f t="shared" si="18"/>
        <v>136.37487491874438</v>
      </c>
      <c r="AI39" s="687">
        <f t="shared" si="18"/>
        <v>136.1913490969194</v>
      </c>
      <c r="AJ39" s="687">
        <f t="shared" si="18"/>
        <v>136.43614580029194</v>
      </c>
      <c r="AK39" s="687">
        <f t="shared" si="18"/>
        <v>147.91864911153658</v>
      </c>
      <c r="AL39" s="687">
        <f t="shared" si="18"/>
        <v>0</v>
      </c>
      <c r="AM39" s="687">
        <f t="shared" si="18"/>
        <v>0</v>
      </c>
      <c r="AN39" s="687">
        <f t="shared" si="18"/>
        <v>0</v>
      </c>
      <c r="AO39" s="687">
        <f t="shared" si="18"/>
        <v>0</v>
      </c>
      <c r="AP39" s="687">
        <f t="shared" si="18"/>
        <v>0</v>
      </c>
      <c r="AQ39" s="687">
        <f t="shared" si="18"/>
        <v>0</v>
      </c>
      <c r="AR39" s="687">
        <f t="shared" si="18"/>
        <v>0</v>
      </c>
      <c r="AS39" s="687">
        <f t="shared" si="18"/>
        <v>0</v>
      </c>
      <c r="AT39" s="687">
        <f t="shared" si="18"/>
        <v>0</v>
      </c>
      <c r="AU39" s="687">
        <f t="shared" si="18"/>
        <v>0</v>
      </c>
      <c r="AV39" s="687">
        <f t="shared" si="18"/>
        <v>0</v>
      </c>
      <c r="AW39" s="687">
        <f t="shared" si="18"/>
        <v>0</v>
      </c>
      <c r="AX39" s="687">
        <f t="shared" si="18"/>
        <v>0</v>
      </c>
      <c r="AY39" s="687">
        <f t="shared" si="18"/>
        <v>0</v>
      </c>
      <c r="AZ39" s="687">
        <f t="shared" si="18"/>
        <v>0</v>
      </c>
      <c r="BA39" s="687">
        <f t="shared" si="18"/>
        <v>0</v>
      </c>
      <c r="BB39" s="687">
        <f t="shared" si="18"/>
        <v>0</v>
      </c>
      <c r="BC39" s="687">
        <f t="shared" si="18"/>
        <v>0</v>
      </c>
      <c r="BD39" s="687">
        <f t="shared" si="18"/>
        <v>0</v>
      </c>
      <c r="BE39" s="687">
        <f t="shared" si="18"/>
        <v>0</v>
      </c>
      <c r="BF39" s="687">
        <f t="shared" si="18"/>
        <v>0</v>
      </c>
      <c r="BG39" s="687">
        <f t="shared" si="18"/>
        <v>0</v>
      </c>
      <c r="BH39" s="687">
        <f t="shared" si="18"/>
        <v>0</v>
      </c>
      <c r="BI39" s="687">
        <f t="shared" si="18"/>
        <v>0</v>
      </c>
      <c r="BJ39" s="687">
        <f t="shared" si="18"/>
        <v>0</v>
      </c>
      <c r="BK39" s="687">
        <f t="shared" si="18"/>
        <v>0</v>
      </c>
      <c r="BL39" s="687">
        <f t="shared" si="18"/>
        <v>0</v>
      </c>
      <c r="BM39" s="687">
        <f t="shared" si="18"/>
        <v>0</v>
      </c>
      <c r="BN39" s="687">
        <f t="shared" si="18"/>
        <v>0</v>
      </c>
      <c r="BO39" s="687">
        <f t="shared" si="18"/>
        <v>0</v>
      </c>
      <c r="BP39" s="687">
        <f t="shared" si="18"/>
        <v>0</v>
      </c>
      <c r="BQ39" s="687">
        <f t="shared" si="18"/>
        <v>0</v>
      </c>
      <c r="BR39" s="687">
        <f t="shared" si="18"/>
        <v>0</v>
      </c>
      <c r="BS39" s="687">
        <f t="shared" si="18"/>
        <v>0</v>
      </c>
      <c r="BT39" s="687">
        <f t="shared" si="18"/>
        <v>0</v>
      </c>
      <c r="BU39" s="687">
        <f t="shared" si="18"/>
        <v>0</v>
      </c>
      <c r="BV39" s="687">
        <f t="shared" si="18"/>
        <v>0</v>
      </c>
      <c r="BW39" s="687">
        <f xml:space="preserve"> BW36 + BW38</f>
        <v>0</v>
      </c>
      <c r="BX39" s="687">
        <f xml:space="preserve"> BX36 + BX38</f>
        <v>0</v>
      </c>
      <c r="BY39" s="687">
        <f xml:space="preserve"> BY36 + BY38</f>
        <v>0</v>
      </c>
      <c r="BZ39" s="687">
        <f xml:space="preserve"> BZ36 + BZ38</f>
        <v>0</v>
      </c>
      <c r="CA39" s="687">
        <f xml:space="preserve"> CA36 + CA38</f>
        <v>0</v>
      </c>
    </row>
    <row r="40" spans="1:79">
      <c r="A40" s="55"/>
      <c r="B40" s="55"/>
      <c r="D40" s="50"/>
      <c r="O40" s="116"/>
    </row>
    <row r="41" spans="1:79" s="18" customFormat="1">
      <c r="A41" s="55"/>
      <c r="B41" s="55"/>
      <c r="C41" s="51"/>
      <c r="D41" s="50"/>
      <c r="E41" s="349" t="str">
        <f xml:space="preserve"> Equity!E$12</f>
        <v>Equity drawdown</v>
      </c>
      <c r="F41" s="349">
        <f xml:space="preserve"> Equity!F$12</f>
        <v>0</v>
      </c>
      <c r="G41" s="349" t="str">
        <f xml:space="preserve"> Equity!G$12</f>
        <v>£ MM</v>
      </c>
      <c r="H41" s="349">
        <f xml:space="preserve"> Equity!H$12</f>
        <v>234.57187499999998</v>
      </c>
      <c r="I41" s="349">
        <f xml:space="preserve"> Equity!I$12</f>
        <v>0</v>
      </c>
      <c r="J41" s="349">
        <f xml:space="preserve"> Equity!J$12</f>
        <v>0</v>
      </c>
      <c r="K41" s="349">
        <f xml:space="preserve"> Equity!K$12</f>
        <v>0</v>
      </c>
      <c r="L41" s="397">
        <f xml:space="preserve"> Equity!L$12</f>
        <v>0</v>
      </c>
      <c r="M41" s="349">
        <f xml:space="preserve"> Equity!M$12</f>
        <v>0</v>
      </c>
      <c r="N41" s="349">
        <f xml:space="preserve"> Equity!N$12</f>
        <v>0</v>
      </c>
      <c r="O41" s="349">
        <f xml:space="preserve"> Equity!O$12</f>
        <v>78.082194236340413</v>
      </c>
      <c r="P41" s="349">
        <f xml:space="preserve"> Equity!P$12</f>
        <v>78.244840381829775</v>
      </c>
      <c r="Q41" s="349">
        <f xml:space="preserve"> Equity!Q$12</f>
        <v>78.244840381829789</v>
      </c>
      <c r="R41" s="349">
        <f xml:space="preserve"> Equity!R$12</f>
        <v>0</v>
      </c>
      <c r="S41" s="349">
        <f xml:space="preserve"> Equity!S$12</f>
        <v>0</v>
      </c>
      <c r="T41" s="349">
        <f xml:space="preserve"> Equity!T$12</f>
        <v>0</v>
      </c>
      <c r="U41" s="349">
        <f xml:space="preserve"> Equity!U$12</f>
        <v>0</v>
      </c>
      <c r="V41" s="349">
        <f xml:space="preserve"> Equity!V$12</f>
        <v>0</v>
      </c>
      <c r="W41" s="349">
        <f xml:space="preserve"> Equity!W$12</f>
        <v>0</v>
      </c>
      <c r="X41" s="349">
        <f xml:space="preserve"> Equity!X$12</f>
        <v>0</v>
      </c>
      <c r="Y41" s="349">
        <f xml:space="preserve"> Equity!Y$12</f>
        <v>0</v>
      </c>
      <c r="Z41" s="349">
        <f xml:space="preserve"> Equity!Z$12</f>
        <v>0</v>
      </c>
      <c r="AA41" s="349">
        <f xml:space="preserve"> Equity!AA$12</f>
        <v>0</v>
      </c>
      <c r="AB41" s="349">
        <f xml:space="preserve"> Equity!AB$12</f>
        <v>0</v>
      </c>
      <c r="AC41" s="349">
        <f xml:space="preserve"> Equity!AC$12</f>
        <v>0</v>
      </c>
      <c r="AD41" s="349">
        <f xml:space="preserve"> Equity!AD$12</f>
        <v>0</v>
      </c>
      <c r="AE41" s="349">
        <f xml:space="preserve"> Equity!AE$12</f>
        <v>0</v>
      </c>
      <c r="AF41" s="349">
        <f xml:space="preserve"> Equity!AF$12</f>
        <v>0</v>
      </c>
      <c r="AG41" s="349">
        <f xml:space="preserve"> Equity!AG$12</f>
        <v>0</v>
      </c>
      <c r="AH41" s="349">
        <f xml:space="preserve"> Equity!AH$12</f>
        <v>0</v>
      </c>
      <c r="AI41" s="349">
        <f xml:space="preserve"> Equity!AI$12</f>
        <v>0</v>
      </c>
      <c r="AJ41" s="349">
        <f xml:space="preserve"> Equity!AJ$12</f>
        <v>0</v>
      </c>
      <c r="AK41" s="349">
        <f xml:space="preserve"> Equity!AK$12</f>
        <v>0</v>
      </c>
      <c r="AL41" s="349">
        <f xml:space="preserve"> Equity!AL$12</f>
        <v>0</v>
      </c>
      <c r="AM41" s="349">
        <f xml:space="preserve"> Equity!AM$12</f>
        <v>0</v>
      </c>
      <c r="AN41" s="349">
        <f xml:space="preserve"> Equity!AN$12</f>
        <v>0</v>
      </c>
      <c r="AO41" s="349">
        <f xml:space="preserve"> Equity!AO$12</f>
        <v>0</v>
      </c>
      <c r="AP41" s="349">
        <f xml:space="preserve"> Equity!AP$12</f>
        <v>0</v>
      </c>
      <c r="AQ41" s="349">
        <f xml:space="preserve"> Equity!AQ$12</f>
        <v>0</v>
      </c>
      <c r="AR41" s="349">
        <f xml:space="preserve"> Equity!AR$12</f>
        <v>0</v>
      </c>
      <c r="AS41" s="349">
        <f xml:space="preserve"> Equity!AS$12</f>
        <v>0</v>
      </c>
      <c r="AT41" s="349">
        <f xml:space="preserve"> Equity!AT$12</f>
        <v>0</v>
      </c>
      <c r="AU41" s="349">
        <f xml:space="preserve"> Equity!AU$12</f>
        <v>0</v>
      </c>
      <c r="AV41" s="349">
        <f xml:space="preserve"> Equity!AV$12</f>
        <v>0</v>
      </c>
      <c r="AW41" s="349">
        <f xml:space="preserve"> Equity!AW$12</f>
        <v>0</v>
      </c>
      <c r="AX41" s="349">
        <f xml:space="preserve"> Equity!AX$12</f>
        <v>0</v>
      </c>
      <c r="AY41" s="349">
        <f xml:space="preserve"> Equity!AY$12</f>
        <v>0</v>
      </c>
      <c r="AZ41" s="349">
        <f xml:space="preserve"> Equity!AZ$12</f>
        <v>0</v>
      </c>
      <c r="BA41" s="349">
        <f xml:space="preserve"> Equity!BA$12</f>
        <v>0</v>
      </c>
      <c r="BB41" s="349">
        <f xml:space="preserve"> Equity!BB$12</f>
        <v>0</v>
      </c>
      <c r="BC41" s="349">
        <f xml:space="preserve"> Equity!BC$12</f>
        <v>0</v>
      </c>
      <c r="BD41" s="349">
        <f xml:space="preserve"> Equity!BD$12</f>
        <v>0</v>
      </c>
      <c r="BE41" s="349">
        <f xml:space="preserve"> Equity!BE$12</f>
        <v>0</v>
      </c>
      <c r="BF41" s="349">
        <f xml:space="preserve"> Equity!BF$12</f>
        <v>0</v>
      </c>
      <c r="BG41" s="349">
        <f xml:space="preserve"> Equity!BG$12</f>
        <v>0</v>
      </c>
      <c r="BH41" s="349">
        <f xml:space="preserve"> Equity!BH$12</f>
        <v>0</v>
      </c>
      <c r="BI41" s="349">
        <f xml:space="preserve"> Equity!BI$12</f>
        <v>0</v>
      </c>
      <c r="BJ41" s="349">
        <f xml:space="preserve"> Equity!BJ$12</f>
        <v>0</v>
      </c>
      <c r="BK41" s="349">
        <f xml:space="preserve"> Equity!BK$12</f>
        <v>0</v>
      </c>
      <c r="BL41" s="349">
        <f xml:space="preserve"> Equity!BL$12</f>
        <v>0</v>
      </c>
      <c r="BM41" s="349">
        <f xml:space="preserve"> Equity!BM$12</f>
        <v>0</v>
      </c>
      <c r="BN41" s="349">
        <f xml:space="preserve"> Equity!BN$12</f>
        <v>0</v>
      </c>
      <c r="BO41" s="349">
        <f xml:space="preserve"> Equity!BO$12</f>
        <v>0</v>
      </c>
      <c r="BP41" s="349">
        <f xml:space="preserve"> Equity!BP$12</f>
        <v>0</v>
      </c>
      <c r="BQ41" s="349">
        <f xml:space="preserve"> Equity!BQ$12</f>
        <v>0</v>
      </c>
      <c r="BR41" s="349">
        <f xml:space="preserve"> Equity!BR$12</f>
        <v>0</v>
      </c>
      <c r="BS41" s="349">
        <f xml:space="preserve"> Equity!BS$12</f>
        <v>0</v>
      </c>
      <c r="BT41" s="349">
        <f xml:space="preserve"> Equity!BT$12</f>
        <v>0</v>
      </c>
      <c r="BU41" s="349">
        <f xml:space="preserve"> Equity!BU$12</f>
        <v>0</v>
      </c>
      <c r="BV41" s="349">
        <f xml:space="preserve"> Equity!BV$12</f>
        <v>0</v>
      </c>
      <c r="BW41" s="349">
        <f xml:space="preserve"> Equity!BW$12</f>
        <v>0</v>
      </c>
      <c r="BX41" s="349">
        <f xml:space="preserve"> Equity!BX$12</f>
        <v>0</v>
      </c>
      <c r="BY41" s="349">
        <f xml:space="preserve"> Equity!BY$12</f>
        <v>0</v>
      </c>
      <c r="BZ41" s="349">
        <f xml:space="preserve"> Equity!BZ$12</f>
        <v>0</v>
      </c>
      <c r="CA41" s="349">
        <f xml:space="preserve"> Equity!CA$12</f>
        <v>0</v>
      </c>
    </row>
    <row r="42" spans="1:79" s="18" customFormat="1">
      <c r="A42" s="55"/>
      <c r="B42" s="55"/>
      <c r="C42" s="51"/>
      <c r="D42" s="50"/>
      <c r="E42" s="349" t="str">
        <f xml:space="preserve"> SnrDebt!E$25</f>
        <v>Senior debt drawdown</v>
      </c>
      <c r="F42" s="349" t="str">
        <f xml:space="preserve"> SnrDebt!F$25</f>
        <v>CF</v>
      </c>
      <c r="G42" s="349" t="str">
        <f xml:space="preserve"> SnrDebt!G$25</f>
        <v>£ MM</v>
      </c>
      <c r="H42" s="349">
        <f xml:space="preserve"> SnrDebt!H$25</f>
        <v>286.69895833333334</v>
      </c>
      <c r="I42" s="349">
        <f xml:space="preserve"> SnrDebt!I$25</f>
        <v>0</v>
      </c>
      <c r="J42" s="349">
        <f xml:space="preserve"> SnrDebt!J$25</f>
        <v>0</v>
      </c>
      <c r="K42" s="349">
        <f xml:space="preserve"> SnrDebt!K$25</f>
        <v>0</v>
      </c>
      <c r="L42" s="349">
        <f xml:space="preserve"> SnrDebt!L$25</f>
        <v>0</v>
      </c>
      <c r="M42" s="349">
        <f xml:space="preserve"> SnrDebt!M$25</f>
        <v>0</v>
      </c>
      <c r="N42" s="349">
        <f xml:space="preserve"> SnrDebt!N$25</f>
        <v>0</v>
      </c>
      <c r="O42" s="349">
        <f xml:space="preserve"> SnrDebt!O$25</f>
        <v>95.433792955527181</v>
      </c>
      <c r="P42" s="349">
        <f xml:space="preserve"> SnrDebt!P$25</f>
        <v>95.632582688903057</v>
      </c>
      <c r="Q42" s="349">
        <f xml:space="preserve"> SnrDebt!Q$25</f>
        <v>95.632582688903071</v>
      </c>
      <c r="R42" s="349">
        <f xml:space="preserve"> SnrDebt!R$25</f>
        <v>0</v>
      </c>
      <c r="S42" s="349">
        <f xml:space="preserve"> SnrDebt!S$25</f>
        <v>0</v>
      </c>
      <c r="T42" s="349">
        <f xml:space="preserve"> SnrDebt!T$25</f>
        <v>0</v>
      </c>
      <c r="U42" s="349">
        <f xml:space="preserve"> SnrDebt!U$25</f>
        <v>0</v>
      </c>
      <c r="V42" s="349">
        <f xml:space="preserve"> SnrDebt!V$25</f>
        <v>0</v>
      </c>
      <c r="W42" s="349">
        <f xml:space="preserve"> SnrDebt!W$25</f>
        <v>0</v>
      </c>
      <c r="X42" s="349">
        <f xml:space="preserve"> SnrDebt!X$25</f>
        <v>0</v>
      </c>
      <c r="Y42" s="349">
        <f xml:space="preserve"> SnrDebt!Y$25</f>
        <v>0</v>
      </c>
      <c r="Z42" s="349">
        <f xml:space="preserve"> SnrDebt!Z$25</f>
        <v>0</v>
      </c>
      <c r="AA42" s="349">
        <f xml:space="preserve"> SnrDebt!AA$25</f>
        <v>0</v>
      </c>
      <c r="AB42" s="349">
        <f xml:space="preserve"> SnrDebt!AB$25</f>
        <v>0</v>
      </c>
      <c r="AC42" s="349">
        <f xml:space="preserve"> SnrDebt!AC$25</f>
        <v>0</v>
      </c>
      <c r="AD42" s="349">
        <f xml:space="preserve"> SnrDebt!AD$25</f>
        <v>0</v>
      </c>
      <c r="AE42" s="349">
        <f xml:space="preserve"> SnrDebt!AE$25</f>
        <v>0</v>
      </c>
      <c r="AF42" s="349">
        <f xml:space="preserve"> SnrDebt!AF$25</f>
        <v>0</v>
      </c>
      <c r="AG42" s="349">
        <f xml:space="preserve"> SnrDebt!AG$25</f>
        <v>0</v>
      </c>
      <c r="AH42" s="349">
        <f xml:space="preserve"> SnrDebt!AH$25</f>
        <v>0</v>
      </c>
      <c r="AI42" s="349">
        <f xml:space="preserve"> SnrDebt!AI$25</f>
        <v>0</v>
      </c>
      <c r="AJ42" s="349">
        <f xml:space="preserve"> SnrDebt!AJ$25</f>
        <v>0</v>
      </c>
      <c r="AK42" s="349">
        <f xml:space="preserve"> SnrDebt!AK$25</f>
        <v>0</v>
      </c>
      <c r="AL42" s="349">
        <f xml:space="preserve"> SnrDebt!AL$25</f>
        <v>0</v>
      </c>
      <c r="AM42" s="349">
        <f xml:space="preserve"> SnrDebt!AM$25</f>
        <v>0</v>
      </c>
      <c r="AN42" s="349">
        <f xml:space="preserve"> SnrDebt!AN$25</f>
        <v>0</v>
      </c>
      <c r="AO42" s="349">
        <f xml:space="preserve"> SnrDebt!AO$25</f>
        <v>0</v>
      </c>
      <c r="AP42" s="349">
        <f xml:space="preserve"> SnrDebt!AP$25</f>
        <v>0</v>
      </c>
      <c r="AQ42" s="349">
        <f xml:space="preserve"> SnrDebt!AQ$25</f>
        <v>0</v>
      </c>
      <c r="AR42" s="349">
        <f xml:space="preserve"> SnrDebt!AR$25</f>
        <v>0</v>
      </c>
      <c r="AS42" s="349">
        <f xml:space="preserve"> SnrDebt!AS$25</f>
        <v>0</v>
      </c>
      <c r="AT42" s="349">
        <f xml:space="preserve"> SnrDebt!AT$25</f>
        <v>0</v>
      </c>
      <c r="AU42" s="349">
        <f xml:space="preserve"> SnrDebt!AU$25</f>
        <v>0</v>
      </c>
      <c r="AV42" s="349">
        <f xml:space="preserve"> SnrDebt!AV$25</f>
        <v>0</v>
      </c>
      <c r="AW42" s="349">
        <f xml:space="preserve"> SnrDebt!AW$25</f>
        <v>0</v>
      </c>
      <c r="AX42" s="349">
        <f xml:space="preserve"> SnrDebt!AX$25</f>
        <v>0</v>
      </c>
      <c r="AY42" s="349">
        <f xml:space="preserve"> SnrDebt!AY$25</f>
        <v>0</v>
      </c>
      <c r="AZ42" s="349">
        <f xml:space="preserve"> SnrDebt!AZ$25</f>
        <v>0</v>
      </c>
      <c r="BA42" s="349">
        <f xml:space="preserve"> SnrDebt!BA$25</f>
        <v>0</v>
      </c>
      <c r="BB42" s="349">
        <f xml:space="preserve"> SnrDebt!BB$25</f>
        <v>0</v>
      </c>
      <c r="BC42" s="349">
        <f xml:space="preserve"> SnrDebt!BC$25</f>
        <v>0</v>
      </c>
      <c r="BD42" s="349">
        <f xml:space="preserve"> SnrDebt!BD$25</f>
        <v>0</v>
      </c>
      <c r="BE42" s="349">
        <f xml:space="preserve"> SnrDebt!BE$25</f>
        <v>0</v>
      </c>
      <c r="BF42" s="349">
        <f xml:space="preserve"> SnrDebt!BF$25</f>
        <v>0</v>
      </c>
      <c r="BG42" s="349">
        <f xml:space="preserve"> SnrDebt!BG$25</f>
        <v>0</v>
      </c>
      <c r="BH42" s="349">
        <f xml:space="preserve"> SnrDebt!BH$25</f>
        <v>0</v>
      </c>
      <c r="BI42" s="349">
        <f xml:space="preserve"> SnrDebt!BI$25</f>
        <v>0</v>
      </c>
      <c r="BJ42" s="349">
        <f xml:space="preserve"> SnrDebt!BJ$25</f>
        <v>0</v>
      </c>
      <c r="BK42" s="349">
        <f xml:space="preserve"> SnrDebt!BK$25</f>
        <v>0</v>
      </c>
      <c r="BL42" s="349">
        <f xml:space="preserve"> SnrDebt!BL$25</f>
        <v>0</v>
      </c>
      <c r="BM42" s="349">
        <f xml:space="preserve"> SnrDebt!BM$25</f>
        <v>0</v>
      </c>
      <c r="BN42" s="349">
        <f xml:space="preserve"> SnrDebt!BN$25</f>
        <v>0</v>
      </c>
      <c r="BO42" s="349">
        <f xml:space="preserve"> SnrDebt!BO$25</f>
        <v>0</v>
      </c>
      <c r="BP42" s="349">
        <f xml:space="preserve"> SnrDebt!BP$25</f>
        <v>0</v>
      </c>
      <c r="BQ42" s="349">
        <f xml:space="preserve"> SnrDebt!BQ$25</f>
        <v>0</v>
      </c>
      <c r="BR42" s="349">
        <f xml:space="preserve"> SnrDebt!BR$25</f>
        <v>0</v>
      </c>
      <c r="BS42" s="349">
        <f xml:space="preserve"> SnrDebt!BS$25</f>
        <v>0</v>
      </c>
      <c r="BT42" s="349">
        <f xml:space="preserve"> SnrDebt!BT$25</f>
        <v>0</v>
      </c>
      <c r="BU42" s="349">
        <f xml:space="preserve"> SnrDebt!BU$25</f>
        <v>0</v>
      </c>
      <c r="BV42" s="349">
        <f xml:space="preserve"> SnrDebt!BV$25</f>
        <v>0</v>
      </c>
      <c r="BW42" s="349">
        <f xml:space="preserve"> SnrDebt!BW$25</f>
        <v>0</v>
      </c>
      <c r="BX42" s="349">
        <f xml:space="preserve"> SnrDebt!BX$25</f>
        <v>0</v>
      </c>
      <c r="BY42" s="349">
        <f xml:space="preserve"> SnrDebt!BY$25</f>
        <v>0</v>
      </c>
      <c r="BZ42" s="349">
        <f xml:space="preserve"> SnrDebt!BZ$25</f>
        <v>0</v>
      </c>
      <c r="CA42" s="349">
        <f xml:space="preserve"> SnrDebt!CA$25</f>
        <v>0</v>
      </c>
    </row>
    <row r="43" spans="1:79" s="18" customFormat="1">
      <c r="A43" s="1"/>
      <c r="B43" s="1"/>
      <c r="C43" s="51"/>
      <c r="D43" s="52"/>
      <c r="E43" s="592" t="s">
        <v>540</v>
      </c>
      <c r="F43" s="592"/>
      <c r="G43" s="592" t="s">
        <v>560</v>
      </c>
      <c r="H43" s="592">
        <f xml:space="preserve"> SUM(J43:CA43)</f>
        <v>2803.0026176274996</v>
      </c>
      <c r="I43" s="592"/>
      <c r="J43" s="592">
        <f xml:space="preserve"> J39 + SUM( J41:J42 )</f>
        <v>0</v>
      </c>
      <c r="K43" s="592">
        <f t="shared" ref="K43:BV43" si="19" xml:space="preserve"> K39 + SUM( K41:K42 )</f>
        <v>0</v>
      </c>
      <c r="L43" s="592">
        <f t="shared" si="19"/>
        <v>0</v>
      </c>
      <c r="M43" s="592">
        <f t="shared" si="19"/>
        <v>0</v>
      </c>
      <c r="N43" s="592">
        <f t="shared" si="19"/>
        <v>0</v>
      </c>
      <c r="O43" s="592">
        <f t="shared" si="19"/>
        <v>0</v>
      </c>
      <c r="P43" s="592">
        <f t="shared" si="19"/>
        <v>0</v>
      </c>
      <c r="Q43" s="592">
        <f t="shared" si="19"/>
        <v>0</v>
      </c>
      <c r="R43" s="592">
        <f t="shared" si="19"/>
        <v>147.22187544007778</v>
      </c>
      <c r="S43" s="592">
        <f t="shared" si="19"/>
        <v>145.83458758442299</v>
      </c>
      <c r="T43" s="592">
        <f t="shared" si="19"/>
        <v>144.96174775028538</v>
      </c>
      <c r="U43" s="592">
        <f t="shared" si="19"/>
        <v>143.34723210228015</v>
      </c>
      <c r="V43" s="592">
        <f t="shared" si="19"/>
        <v>142.22834659870873</v>
      </c>
      <c r="W43" s="592">
        <f t="shared" si="19"/>
        <v>141.18166231826228</v>
      </c>
      <c r="X43" s="592">
        <f t="shared" si="19"/>
        <v>140.61101640567716</v>
      </c>
      <c r="Y43" s="592">
        <f t="shared" si="19"/>
        <v>139.27673894972568</v>
      </c>
      <c r="Z43" s="592">
        <f t="shared" si="19"/>
        <v>138.80302672480258</v>
      </c>
      <c r="AA43" s="592">
        <f t="shared" si="19"/>
        <v>138.37668572237175</v>
      </c>
      <c r="AB43" s="592">
        <f t="shared" si="19"/>
        <v>138.40294876319905</v>
      </c>
      <c r="AC43" s="592">
        <f t="shared" si="19"/>
        <v>137.64764260821505</v>
      </c>
      <c r="AD43" s="592">
        <f t="shared" si="19"/>
        <v>137.336840017443</v>
      </c>
      <c r="AE43" s="592">
        <f t="shared" si="19"/>
        <v>137.05711768574815</v>
      </c>
      <c r="AF43" s="592">
        <f t="shared" si="19"/>
        <v>137.2153375302378</v>
      </c>
      <c r="AG43" s="592">
        <f t="shared" si="19"/>
        <v>136.57879249854994</v>
      </c>
      <c r="AH43" s="592">
        <f t="shared" si="19"/>
        <v>136.37487491874438</v>
      </c>
      <c r="AI43" s="592">
        <f t="shared" si="19"/>
        <v>136.1913490969194</v>
      </c>
      <c r="AJ43" s="592">
        <f t="shared" si="19"/>
        <v>136.43614580029194</v>
      </c>
      <c r="AK43" s="592">
        <f t="shared" si="19"/>
        <v>147.91864911153658</v>
      </c>
      <c r="AL43" s="592">
        <f t="shared" si="19"/>
        <v>0</v>
      </c>
      <c r="AM43" s="592">
        <f t="shared" si="19"/>
        <v>0</v>
      </c>
      <c r="AN43" s="592">
        <f t="shared" si="19"/>
        <v>0</v>
      </c>
      <c r="AO43" s="592">
        <f t="shared" si="19"/>
        <v>0</v>
      </c>
      <c r="AP43" s="592">
        <f t="shared" si="19"/>
        <v>0</v>
      </c>
      <c r="AQ43" s="592">
        <f t="shared" si="19"/>
        <v>0</v>
      </c>
      <c r="AR43" s="592">
        <f t="shared" si="19"/>
        <v>0</v>
      </c>
      <c r="AS43" s="592">
        <f t="shared" si="19"/>
        <v>0</v>
      </c>
      <c r="AT43" s="592">
        <f t="shared" si="19"/>
        <v>0</v>
      </c>
      <c r="AU43" s="592">
        <f t="shared" si="19"/>
        <v>0</v>
      </c>
      <c r="AV43" s="592">
        <f t="shared" si="19"/>
        <v>0</v>
      </c>
      <c r="AW43" s="592">
        <f t="shared" si="19"/>
        <v>0</v>
      </c>
      <c r="AX43" s="592">
        <f t="shared" si="19"/>
        <v>0</v>
      </c>
      <c r="AY43" s="592">
        <f t="shared" si="19"/>
        <v>0</v>
      </c>
      <c r="AZ43" s="592">
        <f t="shared" si="19"/>
        <v>0</v>
      </c>
      <c r="BA43" s="592">
        <f t="shared" si="19"/>
        <v>0</v>
      </c>
      <c r="BB43" s="592">
        <f t="shared" si="19"/>
        <v>0</v>
      </c>
      <c r="BC43" s="592">
        <f t="shared" si="19"/>
        <v>0</v>
      </c>
      <c r="BD43" s="592">
        <f t="shared" si="19"/>
        <v>0</v>
      </c>
      <c r="BE43" s="592">
        <f t="shared" si="19"/>
        <v>0</v>
      </c>
      <c r="BF43" s="592">
        <f t="shared" si="19"/>
        <v>0</v>
      </c>
      <c r="BG43" s="592">
        <f t="shared" si="19"/>
        <v>0</v>
      </c>
      <c r="BH43" s="592">
        <f t="shared" si="19"/>
        <v>0</v>
      </c>
      <c r="BI43" s="592">
        <f t="shared" si="19"/>
        <v>0</v>
      </c>
      <c r="BJ43" s="592">
        <f t="shared" si="19"/>
        <v>0</v>
      </c>
      <c r="BK43" s="592">
        <f t="shared" si="19"/>
        <v>0</v>
      </c>
      <c r="BL43" s="592">
        <f t="shared" si="19"/>
        <v>0</v>
      </c>
      <c r="BM43" s="592">
        <f t="shared" si="19"/>
        <v>0</v>
      </c>
      <c r="BN43" s="592">
        <f t="shared" si="19"/>
        <v>0</v>
      </c>
      <c r="BO43" s="592">
        <f t="shared" si="19"/>
        <v>0</v>
      </c>
      <c r="BP43" s="592">
        <f t="shared" si="19"/>
        <v>0</v>
      </c>
      <c r="BQ43" s="592">
        <f t="shared" si="19"/>
        <v>0</v>
      </c>
      <c r="BR43" s="592">
        <f t="shared" si="19"/>
        <v>0</v>
      </c>
      <c r="BS43" s="592">
        <f t="shared" si="19"/>
        <v>0</v>
      </c>
      <c r="BT43" s="592">
        <f t="shared" si="19"/>
        <v>0</v>
      </c>
      <c r="BU43" s="592">
        <f t="shared" si="19"/>
        <v>0</v>
      </c>
      <c r="BV43" s="592">
        <f t="shared" si="19"/>
        <v>0</v>
      </c>
      <c r="BW43" s="592">
        <f t="shared" ref="BW43:CA43" si="20" xml:space="preserve"> BW39 + SUM( BW41:BW42 )</f>
        <v>0</v>
      </c>
      <c r="BX43" s="592">
        <f t="shared" si="20"/>
        <v>0</v>
      </c>
      <c r="BY43" s="592">
        <f t="shared" si="20"/>
        <v>0</v>
      </c>
      <c r="BZ43" s="592">
        <f t="shared" si="20"/>
        <v>0</v>
      </c>
      <c r="CA43" s="592">
        <f t="shared" si="20"/>
        <v>0</v>
      </c>
    </row>
    <row r="44" spans="1:79" s="18" customFormat="1">
      <c r="A44" s="55"/>
      <c r="B44" s="55"/>
      <c r="C44" s="51"/>
      <c r="D44" s="50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49"/>
      <c r="BA44" s="349"/>
      <c r="BB44" s="349"/>
      <c r="BC44" s="349"/>
      <c r="BD44" s="349"/>
      <c r="BE44" s="349"/>
      <c r="BF44" s="349"/>
      <c r="BG44" s="349"/>
      <c r="BH44" s="349"/>
      <c r="BI44" s="349"/>
      <c r="BJ44" s="349"/>
      <c r="BK44" s="349"/>
      <c r="BL44" s="349"/>
      <c r="BM44" s="349"/>
      <c r="BN44" s="349"/>
      <c r="BO44" s="349"/>
      <c r="BP44" s="349"/>
      <c r="BQ44" s="349"/>
      <c r="BR44" s="349"/>
      <c r="BS44" s="349"/>
      <c r="BT44" s="349"/>
      <c r="BU44" s="349"/>
      <c r="BV44" s="349"/>
      <c r="BW44" s="349"/>
      <c r="BX44" s="349"/>
      <c r="BY44" s="349"/>
      <c r="BZ44" s="349"/>
      <c r="CA44" s="349"/>
    </row>
    <row r="45" spans="1:79" s="18" customFormat="1">
      <c r="A45" s="55"/>
      <c r="B45" s="55"/>
      <c r="C45" s="51"/>
      <c r="D45" s="50"/>
      <c r="E45" s="338" t="str">
        <f xml:space="preserve"> SnrDebt!E$20</f>
        <v>Senior debt interest expense</v>
      </c>
      <c r="F45" s="338" t="str">
        <f xml:space="preserve"> SnrDebt!F$20</f>
        <v>PL &amp; CF</v>
      </c>
      <c r="G45" s="338" t="str">
        <f xml:space="preserve"> SnrDebt!G$20</f>
        <v>£ MM</v>
      </c>
      <c r="H45" s="338">
        <f xml:space="preserve"> SnrDebt!H$20</f>
        <v>-58.520924048434445</v>
      </c>
      <c r="I45" s="338">
        <f xml:space="preserve"> SnrDebt!I$20</f>
        <v>0</v>
      </c>
      <c r="J45" s="338">
        <f xml:space="preserve"> SnrDebt!J$20</f>
        <v>0</v>
      </c>
      <c r="K45" s="338">
        <f xml:space="preserve"> SnrDebt!K$20</f>
        <v>0</v>
      </c>
      <c r="L45" s="338">
        <f xml:space="preserve"> SnrDebt!L$20</f>
        <v>0</v>
      </c>
      <c r="M45" s="338">
        <f xml:space="preserve"> SnrDebt!M$20</f>
        <v>0</v>
      </c>
      <c r="N45" s="338">
        <f xml:space="preserve"> SnrDebt!N$20</f>
        <v>0</v>
      </c>
      <c r="O45" s="338">
        <f xml:space="preserve"> SnrDebt!O$20</f>
        <v>0</v>
      </c>
      <c r="P45" s="338">
        <f xml:space="preserve"> SnrDebt!P$20</f>
        <v>0</v>
      </c>
      <c r="Q45" s="338">
        <f xml:space="preserve"> SnrDebt!Q$20</f>
        <v>0</v>
      </c>
      <c r="R45" s="338">
        <f xml:space="preserve"> SnrDebt!R$20</f>
        <v>-14.621646875</v>
      </c>
      <c r="S45" s="338">
        <f xml:space="preserve"> SnrDebt!S$20</f>
        <v>-12.532840178571428</v>
      </c>
      <c r="T45" s="338">
        <f xml:space="preserve"> SnrDebt!T$20</f>
        <v>-10.472647272504894</v>
      </c>
      <c r="U45" s="338">
        <f xml:space="preserve"> SnrDebt!U$20</f>
        <v>-8.3552267857142848</v>
      </c>
      <c r="V45" s="338">
        <f xml:space="preserve"> SnrDebt!V$20</f>
        <v>-6.266420089285714</v>
      </c>
      <c r="W45" s="338">
        <f xml:space="preserve"> SnrDebt!W$20</f>
        <v>-4.1776133928571424</v>
      </c>
      <c r="X45" s="338">
        <f xml:space="preserve"> SnrDebt!X$20</f>
        <v>-2.0945294545009787</v>
      </c>
      <c r="Y45" s="338">
        <f xml:space="preserve"> SnrDebt!Y$20</f>
        <v>0</v>
      </c>
      <c r="Z45" s="338">
        <f xml:space="preserve"> SnrDebt!Z$20</f>
        <v>0</v>
      </c>
      <c r="AA45" s="338">
        <f xml:space="preserve"> SnrDebt!AA$20</f>
        <v>0</v>
      </c>
      <c r="AB45" s="338">
        <f xml:space="preserve"> SnrDebt!AB$20</f>
        <v>0</v>
      </c>
      <c r="AC45" s="338">
        <f xml:space="preserve"> SnrDebt!AC$20</f>
        <v>0</v>
      </c>
      <c r="AD45" s="338">
        <f xml:space="preserve"> SnrDebt!AD$20</f>
        <v>0</v>
      </c>
      <c r="AE45" s="338">
        <f xml:space="preserve"> SnrDebt!AE$20</f>
        <v>0</v>
      </c>
      <c r="AF45" s="338">
        <f xml:space="preserve"> SnrDebt!AF$20</f>
        <v>0</v>
      </c>
      <c r="AG45" s="338">
        <f xml:space="preserve"> SnrDebt!AG$20</f>
        <v>0</v>
      </c>
      <c r="AH45" s="338">
        <f xml:space="preserve"> SnrDebt!AH$20</f>
        <v>0</v>
      </c>
      <c r="AI45" s="338">
        <f xml:space="preserve"> SnrDebt!AI$20</f>
        <v>0</v>
      </c>
      <c r="AJ45" s="338">
        <f xml:space="preserve"> SnrDebt!AJ$20</f>
        <v>0</v>
      </c>
      <c r="AK45" s="338">
        <f xml:space="preserve"> SnrDebt!AK$20</f>
        <v>0</v>
      </c>
      <c r="AL45" s="338">
        <f xml:space="preserve"> SnrDebt!AL$20</f>
        <v>0</v>
      </c>
      <c r="AM45" s="338">
        <f xml:space="preserve"> SnrDebt!AM$20</f>
        <v>0</v>
      </c>
      <c r="AN45" s="338">
        <f xml:space="preserve"> SnrDebt!AN$20</f>
        <v>0</v>
      </c>
      <c r="AO45" s="338">
        <f xml:space="preserve"> SnrDebt!AO$20</f>
        <v>0</v>
      </c>
      <c r="AP45" s="338">
        <f xml:space="preserve"> SnrDebt!AP$20</f>
        <v>0</v>
      </c>
      <c r="AQ45" s="338">
        <f xml:space="preserve"> SnrDebt!AQ$20</f>
        <v>0</v>
      </c>
      <c r="AR45" s="338">
        <f xml:space="preserve"> SnrDebt!AR$20</f>
        <v>0</v>
      </c>
      <c r="AS45" s="338">
        <f xml:space="preserve"> SnrDebt!AS$20</f>
        <v>0</v>
      </c>
      <c r="AT45" s="338">
        <f xml:space="preserve"> SnrDebt!AT$20</f>
        <v>0</v>
      </c>
      <c r="AU45" s="338">
        <f xml:space="preserve"> SnrDebt!AU$20</f>
        <v>0</v>
      </c>
      <c r="AV45" s="338">
        <f xml:space="preserve"> SnrDebt!AV$20</f>
        <v>0</v>
      </c>
      <c r="AW45" s="338">
        <f xml:space="preserve"> SnrDebt!AW$20</f>
        <v>0</v>
      </c>
      <c r="AX45" s="338">
        <f xml:space="preserve"> SnrDebt!AX$20</f>
        <v>0</v>
      </c>
      <c r="AY45" s="338">
        <f xml:space="preserve"> SnrDebt!AY$20</f>
        <v>0</v>
      </c>
      <c r="AZ45" s="338">
        <f xml:space="preserve"> SnrDebt!AZ$20</f>
        <v>0</v>
      </c>
      <c r="BA45" s="338">
        <f xml:space="preserve"> SnrDebt!BA$20</f>
        <v>0</v>
      </c>
      <c r="BB45" s="338">
        <f xml:space="preserve"> SnrDebt!BB$20</f>
        <v>0</v>
      </c>
      <c r="BC45" s="338">
        <f xml:space="preserve"> SnrDebt!BC$20</f>
        <v>0</v>
      </c>
      <c r="BD45" s="338">
        <f xml:space="preserve"> SnrDebt!BD$20</f>
        <v>0</v>
      </c>
      <c r="BE45" s="338">
        <f xml:space="preserve"> SnrDebt!BE$20</f>
        <v>0</v>
      </c>
      <c r="BF45" s="338">
        <f xml:space="preserve"> SnrDebt!BF$20</f>
        <v>0</v>
      </c>
      <c r="BG45" s="338">
        <f xml:space="preserve"> SnrDebt!BG$20</f>
        <v>0</v>
      </c>
      <c r="BH45" s="338">
        <f xml:space="preserve"> SnrDebt!BH$20</f>
        <v>0</v>
      </c>
      <c r="BI45" s="338">
        <f xml:space="preserve"> SnrDebt!BI$20</f>
        <v>0</v>
      </c>
      <c r="BJ45" s="338">
        <f xml:space="preserve"> SnrDebt!BJ$20</f>
        <v>0</v>
      </c>
      <c r="BK45" s="338">
        <f xml:space="preserve"> SnrDebt!BK$20</f>
        <v>0</v>
      </c>
      <c r="BL45" s="338">
        <f xml:space="preserve"> SnrDebt!BL$20</f>
        <v>0</v>
      </c>
      <c r="BM45" s="338">
        <f xml:space="preserve"> SnrDebt!BM$20</f>
        <v>0</v>
      </c>
      <c r="BN45" s="338">
        <f xml:space="preserve"> SnrDebt!BN$20</f>
        <v>0</v>
      </c>
      <c r="BO45" s="338">
        <f xml:space="preserve"> SnrDebt!BO$20</f>
        <v>0</v>
      </c>
      <c r="BP45" s="338">
        <f xml:space="preserve"> SnrDebt!BP$20</f>
        <v>0</v>
      </c>
      <c r="BQ45" s="338">
        <f xml:space="preserve"> SnrDebt!BQ$20</f>
        <v>0</v>
      </c>
      <c r="BR45" s="338">
        <f xml:space="preserve"> SnrDebt!BR$20</f>
        <v>0</v>
      </c>
      <c r="BS45" s="338">
        <f xml:space="preserve"> SnrDebt!BS$20</f>
        <v>0</v>
      </c>
      <c r="BT45" s="338">
        <f xml:space="preserve"> SnrDebt!BT$20</f>
        <v>0</v>
      </c>
      <c r="BU45" s="338">
        <f xml:space="preserve"> SnrDebt!BU$20</f>
        <v>0</v>
      </c>
      <c r="BV45" s="338">
        <f xml:space="preserve"> SnrDebt!BV$20</f>
        <v>0</v>
      </c>
      <c r="BW45" s="338">
        <f xml:space="preserve"> SnrDebt!BW$20</f>
        <v>0</v>
      </c>
      <c r="BX45" s="338">
        <f xml:space="preserve"> SnrDebt!BX$20</f>
        <v>0</v>
      </c>
      <c r="BY45" s="338">
        <f xml:space="preserve"> SnrDebt!BY$20</f>
        <v>0</v>
      </c>
      <c r="BZ45" s="338">
        <f xml:space="preserve"> SnrDebt!BZ$20</f>
        <v>0</v>
      </c>
      <c r="CA45" s="338">
        <f xml:space="preserve"> SnrDebt!CA$20</f>
        <v>0</v>
      </c>
    </row>
    <row r="46" spans="1:79" s="18" customFormat="1">
      <c r="A46" s="55"/>
      <c r="B46" s="55"/>
      <c r="C46" s="51"/>
      <c r="D46" s="50"/>
      <c r="E46" s="338" t="str">
        <f xml:space="preserve"> SnrDebt!E$35</f>
        <v>Senior debt principal repayment</v>
      </c>
      <c r="F46" s="338" t="str">
        <f xml:space="preserve"> SnrDebt!F$35</f>
        <v>CF</v>
      </c>
      <c r="G46" s="338" t="str">
        <f xml:space="preserve"> SnrDebt!G$35</f>
        <v>£ MM</v>
      </c>
      <c r="H46" s="338">
        <f xml:space="preserve"> SnrDebt!H$35</f>
        <v>-286.69895833333334</v>
      </c>
      <c r="I46" s="338">
        <f xml:space="preserve"> SnrDebt!I$35</f>
        <v>0</v>
      </c>
      <c r="J46" s="338">
        <f xml:space="preserve"> SnrDebt!J$35</f>
        <v>0</v>
      </c>
      <c r="K46" s="338">
        <f xml:space="preserve"> SnrDebt!K$35</f>
        <v>0</v>
      </c>
      <c r="L46" s="338">
        <f xml:space="preserve"> SnrDebt!L$35</f>
        <v>0</v>
      </c>
      <c r="M46" s="338">
        <f xml:space="preserve"> SnrDebt!M$35</f>
        <v>0</v>
      </c>
      <c r="N46" s="338">
        <f xml:space="preserve"> SnrDebt!N$35</f>
        <v>0</v>
      </c>
      <c r="O46" s="338">
        <f xml:space="preserve"> SnrDebt!O$35</f>
        <v>0</v>
      </c>
      <c r="P46" s="338">
        <f xml:space="preserve"> SnrDebt!P$35</f>
        <v>0</v>
      </c>
      <c r="Q46" s="338">
        <f xml:space="preserve"> SnrDebt!Q$35</f>
        <v>0</v>
      </c>
      <c r="R46" s="338">
        <f xml:space="preserve"> SnrDebt!R$35</f>
        <v>-40.956994047619048</v>
      </c>
      <c r="S46" s="338">
        <f xml:space="preserve"> SnrDebt!S$35</f>
        <v>-40.956994047619048</v>
      </c>
      <c r="T46" s="338">
        <f xml:space="preserve"> SnrDebt!T$35</f>
        <v>-40.956994047619048</v>
      </c>
      <c r="U46" s="338">
        <f xml:space="preserve"> SnrDebt!U$35</f>
        <v>-40.956994047619048</v>
      </c>
      <c r="V46" s="338">
        <f xml:space="preserve"> SnrDebt!V$35</f>
        <v>-40.956994047619048</v>
      </c>
      <c r="W46" s="338">
        <f xml:space="preserve"> SnrDebt!W$35</f>
        <v>-40.956994047619048</v>
      </c>
      <c r="X46" s="338">
        <f xml:space="preserve"> SnrDebt!X$35</f>
        <v>-40.956994047619048</v>
      </c>
      <c r="Y46" s="338">
        <f xml:space="preserve"> SnrDebt!Y$35</f>
        <v>0</v>
      </c>
      <c r="Z46" s="338">
        <f xml:space="preserve"> SnrDebt!Z$35</f>
        <v>0</v>
      </c>
      <c r="AA46" s="338">
        <f xml:space="preserve"> SnrDebt!AA$35</f>
        <v>0</v>
      </c>
      <c r="AB46" s="338">
        <f xml:space="preserve"> SnrDebt!AB$35</f>
        <v>0</v>
      </c>
      <c r="AC46" s="338">
        <f xml:space="preserve"> SnrDebt!AC$35</f>
        <v>0</v>
      </c>
      <c r="AD46" s="338">
        <f xml:space="preserve"> SnrDebt!AD$35</f>
        <v>0</v>
      </c>
      <c r="AE46" s="338">
        <f xml:space="preserve"> SnrDebt!AE$35</f>
        <v>0</v>
      </c>
      <c r="AF46" s="338">
        <f xml:space="preserve"> SnrDebt!AF$35</f>
        <v>0</v>
      </c>
      <c r="AG46" s="338">
        <f xml:space="preserve"> SnrDebt!AG$35</f>
        <v>0</v>
      </c>
      <c r="AH46" s="338">
        <f xml:space="preserve"> SnrDebt!AH$35</f>
        <v>0</v>
      </c>
      <c r="AI46" s="338">
        <f xml:space="preserve"> SnrDebt!AI$35</f>
        <v>0</v>
      </c>
      <c r="AJ46" s="338">
        <f xml:space="preserve"> SnrDebt!AJ$35</f>
        <v>0</v>
      </c>
      <c r="AK46" s="338">
        <f xml:space="preserve"> SnrDebt!AK$35</f>
        <v>0</v>
      </c>
      <c r="AL46" s="338">
        <f xml:space="preserve"> SnrDebt!AL$35</f>
        <v>0</v>
      </c>
      <c r="AM46" s="338">
        <f xml:space="preserve"> SnrDebt!AM$35</f>
        <v>0</v>
      </c>
      <c r="AN46" s="338">
        <f xml:space="preserve"> SnrDebt!AN$35</f>
        <v>0</v>
      </c>
      <c r="AO46" s="338">
        <f xml:space="preserve"> SnrDebt!AO$35</f>
        <v>0</v>
      </c>
      <c r="AP46" s="338">
        <f xml:space="preserve"> SnrDebt!AP$35</f>
        <v>0</v>
      </c>
      <c r="AQ46" s="338">
        <f xml:space="preserve"> SnrDebt!AQ$35</f>
        <v>0</v>
      </c>
      <c r="AR46" s="338">
        <f xml:space="preserve"> SnrDebt!AR$35</f>
        <v>0</v>
      </c>
      <c r="AS46" s="338">
        <f xml:space="preserve"> SnrDebt!AS$35</f>
        <v>0</v>
      </c>
      <c r="AT46" s="338">
        <f xml:space="preserve"> SnrDebt!AT$35</f>
        <v>0</v>
      </c>
      <c r="AU46" s="338">
        <f xml:space="preserve"> SnrDebt!AU$35</f>
        <v>0</v>
      </c>
      <c r="AV46" s="338">
        <f xml:space="preserve"> SnrDebt!AV$35</f>
        <v>0</v>
      </c>
      <c r="AW46" s="338">
        <f xml:space="preserve"> SnrDebt!AW$35</f>
        <v>0</v>
      </c>
      <c r="AX46" s="338">
        <f xml:space="preserve"> SnrDebt!AX$35</f>
        <v>0</v>
      </c>
      <c r="AY46" s="338">
        <f xml:space="preserve"> SnrDebt!AY$35</f>
        <v>0</v>
      </c>
      <c r="AZ46" s="338">
        <f xml:space="preserve"> SnrDebt!AZ$35</f>
        <v>0</v>
      </c>
      <c r="BA46" s="338">
        <f xml:space="preserve"> SnrDebt!BA$35</f>
        <v>0</v>
      </c>
      <c r="BB46" s="338">
        <f xml:space="preserve"> SnrDebt!BB$35</f>
        <v>0</v>
      </c>
      <c r="BC46" s="338">
        <f xml:space="preserve"> SnrDebt!BC$35</f>
        <v>0</v>
      </c>
      <c r="BD46" s="338">
        <f xml:space="preserve"> SnrDebt!BD$35</f>
        <v>0</v>
      </c>
      <c r="BE46" s="338">
        <f xml:space="preserve"> SnrDebt!BE$35</f>
        <v>0</v>
      </c>
      <c r="BF46" s="338">
        <f xml:space="preserve"> SnrDebt!BF$35</f>
        <v>0</v>
      </c>
      <c r="BG46" s="338">
        <f xml:space="preserve"> SnrDebt!BG$35</f>
        <v>0</v>
      </c>
      <c r="BH46" s="338">
        <f xml:space="preserve"> SnrDebt!BH$35</f>
        <v>0</v>
      </c>
      <c r="BI46" s="338">
        <f xml:space="preserve"> SnrDebt!BI$35</f>
        <v>0</v>
      </c>
      <c r="BJ46" s="338">
        <f xml:space="preserve"> SnrDebt!BJ$35</f>
        <v>0</v>
      </c>
      <c r="BK46" s="338">
        <f xml:space="preserve"> SnrDebt!BK$35</f>
        <v>0</v>
      </c>
      <c r="BL46" s="338">
        <f xml:space="preserve"> SnrDebt!BL$35</f>
        <v>0</v>
      </c>
      <c r="BM46" s="338">
        <f xml:space="preserve"> SnrDebt!BM$35</f>
        <v>0</v>
      </c>
      <c r="BN46" s="338">
        <f xml:space="preserve"> SnrDebt!BN$35</f>
        <v>0</v>
      </c>
      <c r="BO46" s="338">
        <f xml:space="preserve"> SnrDebt!BO$35</f>
        <v>0</v>
      </c>
      <c r="BP46" s="338">
        <f xml:space="preserve"> SnrDebt!BP$35</f>
        <v>0</v>
      </c>
      <c r="BQ46" s="338">
        <f xml:space="preserve"> SnrDebt!BQ$35</f>
        <v>0</v>
      </c>
      <c r="BR46" s="338">
        <f xml:space="preserve"> SnrDebt!BR$35</f>
        <v>0</v>
      </c>
      <c r="BS46" s="338">
        <f xml:space="preserve"> SnrDebt!BS$35</f>
        <v>0</v>
      </c>
      <c r="BT46" s="338">
        <f xml:space="preserve"> SnrDebt!BT$35</f>
        <v>0</v>
      </c>
      <c r="BU46" s="338">
        <f xml:space="preserve"> SnrDebt!BU$35</f>
        <v>0</v>
      </c>
      <c r="BV46" s="338">
        <f xml:space="preserve"> SnrDebt!BV$35</f>
        <v>0</v>
      </c>
      <c r="BW46" s="338">
        <f xml:space="preserve"> SnrDebt!BW$35</f>
        <v>0</v>
      </c>
      <c r="BX46" s="338">
        <f xml:space="preserve"> SnrDebt!BX$35</f>
        <v>0</v>
      </c>
      <c r="BY46" s="338">
        <f xml:space="preserve"> SnrDebt!BY$35</f>
        <v>0</v>
      </c>
      <c r="BZ46" s="338">
        <f xml:space="preserve"> SnrDebt!BZ$35</f>
        <v>0</v>
      </c>
      <c r="CA46" s="338">
        <f xml:space="preserve"> SnrDebt!CA$35</f>
        <v>0</v>
      </c>
    </row>
    <row r="47" spans="1:79" s="204" customFormat="1">
      <c r="A47" s="55"/>
      <c r="B47" s="55"/>
      <c r="C47" s="51"/>
      <c r="D47" s="50"/>
      <c r="E47" s="204" t="s">
        <v>282</v>
      </c>
      <c r="G47" s="204" t="s">
        <v>560</v>
      </c>
      <c r="H47" s="204">
        <f>SUM(J47:CA47)</f>
        <v>2457.7827352457316</v>
      </c>
      <c r="J47" s="204">
        <f xml:space="preserve"> J43 + SUM(J45:J46)</f>
        <v>0</v>
      </c>
      <c r="K47" s="204">
        <f t="shared" ref="K47:BV47" si="21" xml:space="preserve"> K43 + SUM(K45:K46)</f>
        <v>0</v>
      </c>
      <c r="L47" s="204">
        <f t="shared" si="21"/>
        <v>0</v>
      </c>
      <c r="M47" s="204">
        <f t="shared" si="21"/>
        <v>0</v>
      </c>
      <c r="N47" s="204">
        <f t="shared" si="21"/>
        <v>0</v>
      </c>
      <c r="O47" s="204">
        <f t="shared" si="21"/>
        <v>0</v>
      </c>
      <c r="P47" s="204">
        <f t="shared" si="21"/>
        <v>0</v>
      </c>
      <c r="Q47" s="204">
        <f t="shared" si="21"/>
        <v>0</v>
      </c>
      <c r="R47" s="204">
        <f t="shared" si="21"/>
        <v>91.643234517458737</v>
      </c>
      <c r="S47" s="204">
        <f t="shared" si="21"/>
        <v>92.344753358232509</v>
      </c>
      <c r="T47" s="204">
        <f t="shared" si="21"/>
        <v>93.532106430161434</v>
      </c>
      <c r="U47" s="204">
        <f t="shared" si="21"/>
        <v>94.035011268946818</v>
      </c>
      <c r="V47" s="204">
        <f t="shared" si="21"/>
        <v>95.004932461803961</v>
      </c>
      <c r="W47" s="204">
        <f t="shared" si="21"/>
        <v>96.047054877786096</v>
      </c>
      <c r="X47" s="204">
        <f t="shared" si="21"/>
        <v>97.559492903557128</v>
      </c>
      <c r="Y47" s="204">
        <f t="shared" si="21"/>
        <v>139.27673894972568</v>
      </c>
      <c r="Z47" s="204">
        <f t="shared" si="21"/>
        <v>138.80302672480258</v>
      </c>
      <c r="AA47" s="204">
        <f t="shared" si="21"/>
        <v>138.37668572237175</v>
      </c>
      <c r="AB47" s="204">
        <f t="shared" si="21"/>
        <v>138.40294876319905</v>
      </c>
      <c r="AC47" s="204">
        <f t="shared" si="21"/>
        <v>137.64764260821505</v>
      </c>
      <c r="AD47" s="204">
        <f t="shared" si="21"/>
        <v>137.336840017443</v>
      </c>
      <c r="AE47" s="204">
        <f t="shared" si="21"/>
        <v>137.05711768574815</v>
      </c>
      <c r="AF47" s="204">
        <f t="shared" si="21"/>
        <v>137.2153375302378</v>
      </c>
      <c r="AG47" s="204">
        <f t="shared" si="21"/>
        <v>136.57879249854994</v>
      </c>
      <c r="AH47" s="204">
        <f t="shared" si="21"/>
        <v>136.37487491874438</v>
      </c>
      <c r="AI47" s="204">
        <f t="shared" si="21"/>
        <v>136.1913490969194</v>
      </c>
      <c r="AJ47" s="204">
        <f t="shared" si="21"/>
        <v>136.43614580029194</v>
      </c>
      <c r="AK47" s="204">
        <f t="shared" si="21"/>
        <v>147.91864911153658</v>
      </c>
      <c r="AL47" s="204">
        <f t="shared" si="21"/>
        <v>0</v>
      </c>
      <c r="AM47" s="204">
        <f t="shared" si="21"/>
        <v>0</v>
      </c>
      <c r="AN47" s="204">
        <f t="shared" si="21"/>
        <v>0</v>
      </c>
      <c r="AO47" s="204">
        <f t="shared" si="21"/>
        <v>0</v>
      </c>
      <c r="AP47" s="204">
        <f t="shared" si="21"/>
        <v>0</v>
      </c>
      <c r="AQ47" s="204">
        <f t="shared" si="21"/>
        <v>0</v>
      </c>
      <c r="AR47" s="204">
        <f t="shared" si="21"/>
        <v>0</v>
      </c>
      <c r="AS47" s="204">
        <f t="shared" si="21"/>
        <v>0</v>
      </c>
      <c r="AT47" s="204">
        <f t="shared" si="21"/>
        <v>0</v>
      </c>
      <c r="AU47" s="204">
        <f t="shared" si="21"/>
        <v>0</v>
      </c>
      <c r="AV47" s="204">
        <f t="shared" si="21"/>
        <v>0</v>
      </c>
      <c r="AW47" s="204">
        <f t="shared" si="21"/>
        <v>0</v>
      </c>
      <c r="AX47" s="204">
        <f t="shared" si="21"/>
        <v>0</v>
      </c>
      <c r="AY47" s="204">
        <f t="shared" si="21"/>
        <v>0</v>
      </c>
      <c r="AZ47" s="204">
        <f t="shared" si="21"/>
        <v>0</v>
      </c>
      <c r="BA47" s="204">
        <f t="shared" si="21"/>
        <v>0</v>
      </c>
      <c r="BB47" s="204">
        <f t="shared" si="21"/>
        <v>0</v>
      </c>
      <c r="BC47" s="204">
        <f t="shared" si="21"/>
        <v>0</v>
      </c>
      <c r="BD47" s="204">
        <f t="shared" si="21"/>
        <v>0</v>
      </c>
      <c r="BE47" s="204">
        <f t="shared" si="21"/>
        <v>0</v>
      </c>
      <c r="BF47" s="204">
        <f t="shared" si="21"/>
        <v>0</v>
      </c>
      <c r="BG47" s="204">
        <f t="shared" si="21"/>
        <v>0</v>
      </c>
      <c r="BH47" s="204">
        <f t="shared" si="21"/>
        <v>0</v>
      </c>
      <c r="BI47" s="204">
        <f t="shared" si="21"/>
        <v>0</v>
      </c>
      <c r="BJ47" s="204">
        <f t="shared" si="21"/>
        <v>0</v>
      </c>
      <c r="BK47" s="204">
        <f t="shared" si="21"/>
        <v>0</v>
      </c>
      <c r="BL47" s="204">
        <f t="shared" si="21"/>
        <v>0</v>
      </c>
      <c r="BM47" s="204">
        <f t="shared" si="21"/>
        <v>0</v>
      </c>
      <c r="BN47" s="204">
        <f t="shared" si="21"/>
        <v>0</v>
      </c>
      <c r="BO47" s="204">
        <f t="shared" si="21"/>
        <v>0</v>
      </c>
      <c r="BP47" s="204">
        <f t="shared" si="21"/>
        <v>0</v>
      </c>
      <c r="BQ47" s="204">
        <f t="shared" si="21"/>
        <v>0</v>
      </c>
      <c r="BR47" s="204">
        <f t="shared" si="21"/>
        <v>0</v>
      </c>
      <c r="BS47" s="204">
        <f t="shared" si="21"/>
        <v>0</v>
      </c>
      <c r="BT47" s="204">
        <f t="shared" si="21"/>
        <v>0</v>
      </c>
      <c r="BU47" s="204">
        <f t="shared" si="21"/>
        <v>0</v>
      </c>
      <c r="BV47" s="204">
        <f t="shared" si="21"/>
        <v>0</v>
      </c>
      <c r="BW47" s="204">
        <f t="shared" ref="BW47:CA47" si="22" xml:space="preserve"> BW43 + SUM(BW45:BW46)</f>
        <v>0</v>
      </c>
      <c r="BX47" s="204">
        <f t="shared" si="22"/>
        <v>0</v>
      </c>
      <c r="BY47" s="204">
        <f t="shared" si="22"/>
        <v>0</v>
      </c>
      <c r="BZ47" s="204">
        <f t="shared" si="22"/>
        <v>0</v>
      </c>
      <c r="CA47" s="204">
        <f t="shared" si="22"/>
        <v>0</v>
      </c>
    </row>
    <row r="48" spans="1:79">
      <c r="A48" s="55"/>
      <c r="B48" s="55"/>
      <c r="D48" s="50"/>
    </row>
    <row r="49" spans="1:79" s="18" customFormat="1">
      <c r="A49" s="55"/>
      <c r="B49" s="55"/>
      <c r="C49" s="51"/>
      <c r="D49" s="50"/>
      <c r="E49" s="338" t="str">
        <f xml:space="preserve"> Equity!E$18</f>
        <v>Share capital redemption</v>
      </c>
      <c r="F49" s="338" t="str">
        <f xml:space="preserve"> Equity!F$18</f>
        <v>CF</v>
      </c>
      <c r="G49" s="338" t="str">
        <f xml:space="preserve"> Equity!G$18</f>
        <v>£ MM</v>
      </c>
      <c r="H49" s="338">
        <f xml:space="preserve"> Equity!H$18</f>
        <v>-234.57187499999998</v>
      </c>
      <c r="I49" s="338">
        <f xml:space="preserve"> Equity!I$18</f>
        <v>0</v>
      </c>
      <c r="J49" s="338">
        <f xml:space="preserve"> Equity!J$18</f>
        <v>0</v>
      </c>
      <c r="K49" s="338">
        <f xml:space="preserve"> Equity!K$18</f>
        <v>0</v>
      </c>
      <c r="L49" s="338">
        <f xml:space="preserve"> Equity!L$18</f>
        <v>0</v>
      </c>
      <c r="M49" s="338">
        <f xml:space="preserve"> Equity!M$18</f>
        <v>0</v>
      </c>
      <c r="N49" s="338">
        <f xml:space="preserve"> Equity!N$18</f>
        <v>0</v>
      </c>
      <c r="O49" s="338">
        <f xml:space="preserve"> Equity!O$18</f>
        <v>0</v>
      </c>
      <c r="P49" s="338">
        <f xml:space="preserve"> Equity!P$18</f>
        <v>0</v>
      </c>
      <c r="Q49" s="338">
        <f xml:space="preserve"> Equity!Q$18</f>
        <v>0</v>
      </c>
      <c r="R49" s="338">
        <f xml:space="preserve"> Equity!R$18</f>
        <v>0</v>
      </c>
      <c r="S49" s="338">
        <f xml:space="preserve"> Equity!S$18</f>
        <v>0</v>
      </c>
      <c r="T49" s="338">
        <f xml:space="preserve"> Equity!T$18</f>
        <v>0</v>
      </c>
      <c r="U49" s="338">
        <f xml:space="preserve"> Equity!U$18</f>
        <v>0</v>
      </c>
      <c r="V49" s="338">
        <f xml:space="preserve"> Equity!V$18</f>
        <v>0</v>
      </c>
      <c r="W49" s="338">
        <f xml:space="preserve"> Equity!W$18</f>
        <v>0</v>
      </c>
      <c r="X49" s="338">
        <f xml:space="preserve"> Equity!X$18</f>
        <v>0</v>
      </c>
      <c r="Y49" s="338">
        <f xml:space="preserve"> Equity!Y$18</f>
        <v>0</v>
      </c>
      <c r="Z49" s="338">
        <f xml:space="preserve"> Equity!Z$18</f>
        <v>0</v>
      </c>
      <c r="AA49" s="338">
        <f xml:space="preserve"> Equity!AA$18</f>
        <v>0</v>
      </c>
      <c r="AB49" s="338">
        <f xml:space="preserve"> Equity!AB$18</f>
        <v>0</v>
      </c>
      <c r="AC49" s="338">
        <f xml:space="preserve"> Equity!AC$18</f>
        <v>0</v>
      </c>
      <c r="AD49" s="338">
        <f xml:space="preserve"> Equity!AD$18</f>
        <v>0</v>
      </c>
      <c r="AE49" s="338">
        <f xml:space="preserve"> Equity!AE$18</f>
        <v>0</v>
      </c>
      <c r="AF49" s="338">
        <f xml:space="preserve"> Equity!AF$18</f>
        <v>0</v>
      </c>
      <c r="AG49" s="338">
        <f xml:space="preserve"> Equity!AG$18</f>
        <v>0</v>
      </c>
      <c r="AH49" s="338">
        <f xml:space="preserve"> Equity!AH$18</f>
        <v>0</v>
      </c>
      <c r="AI49" s="338">
        <f xml:space="preserve"> Equity!AI$18</f>
        <v>0</v>
      </c>
      <c r="AJ49" s="338">
        <f xml:space="preserve"> Equity!AJ$18</f>
        <v>0</v>
      </c>
      <c r="AK49" s="338">
        <f xml:space="preserve"> Equity!AK$18</f>
        <v>-234.57187499999998</v>
      </c>
      <c r="AL49" s="338">
        <f xml:space="preserve"> Equity!AL$18</f>
        <v>0</v>
      </c>
      <c r="AM49" s="338">
        <f xml:space="preserve"> Equity!AM$18</f>
        <v>0</v>
      </c>
      <c r="AN49" s="338">
        <f xml:space="preserve"> Equity!AN$18</f>
        <v>0</v>
      </c>
      <c r="AO49" s="338">
        <f xml:space="preserve"> Equity!AO$18</f>
        <v>0</v>
      </c>
      <c r="AP49" s="338">
        <f xml:space="preserve"> Equity!AP$18</f>
        <v>0</v>
      </c>
      <c r="AQ49" s="338">
        <f xml:space="preserve"> Equity!AQ$18</f>
        <v>0</v>
      </c>
      <c r="AR49" s="338">
        <f xml:space="preserve"> Equity!AR$18</f>
        <v>0</v>
      </c>
      <c r="AS49" s="338">
        <f xml:space="preserve"> Equity!AS$18</f>
        <v>0</v>
      </c>
      <c r="AT49" s="338">
        <f xml:space="preserve"> Equity!AT$18</f>
        <v>0</v>
      </c>
      <c r="AU49" s="338">
        <f xml:space="preserve"> Equity!AU$18</f>
        <v>0</v>
      </c>
      <c r="AV49" s="338">
        <f xml:space="preserve"> Equity!AV$18</f>
        <v>0</v>
      </c>
      <c r="AW49" s="338">
        <f xml:space="preserve"> Equity!AW$18</f>
        <v>0</v>
      </c>
      <c r="AX49" s="338">
        <f xml:space="preserve"> Equity!AX$18</f>
        <v>0</v>
      </c>
      <c r="AY49" s="338">
        <f xml:space="preserve"> Equity!AY$18</f>
        <v>0</v>
      </c>
      <c r="AZ49" s="338">
        <f xml:space="preserve"> Equity!AZ$18</f>
        <v>0</v>
      </c>
      <c r="BA49" s="338">
        <f xml:space="preserve"> Equity!BA$18</f>
        <v>0</v>
      </c>
      <c r="BB49" s="338">
        <f xml:space="preserve"> Equity!BB$18</f>
        <v>0</v>
      </c>
      <c r="BC49" s="338">
        <f xml:space="preserve"> Equity!BC$18</f>
        <v>0</v>
      </c>
      <c r="BD49" s="338">
        <f xml:space="preserve"> Equity!BD$18</f>
        <v>0</v>
      </c>
      <c r="BE49" s="338">
        <f xml:space="preserve"> Equity!BE$18</f>
        <v>0</v>
      </c>
      <c r="BF49" s="338">
        <f xml:space="preserve"> Equity!BF$18</f>
        <v>0</v>
      </c>
      <c r="BG49" s="338">
        <f xml:space="preserve"> Equity!BG$18</f>
        <v>0</v>
      </c>
      <c r="BH49" s="338">
        <f xml:space="preserve"> Equity!BH$18</f>
        <v>0</v>
      </c>
      <c r="BI49" s="338">
        <f xml:space="preserve"> Equity!BI$18</f>
        <v>0</v>
      </c>
      <c r="BJ49" s="338">
        <f xml:space="preserve"> Equity!BJ$18</f>
        <v>0</v>
      </c>
      <c r="BK49" s="338">
        <f xml:space="preserve"> Equity!BK$18</f>
        <v>0</v>
      </c>
      <c r="BL49" s="338">
        <f xml:space="preserve"> Equity!BL$18</f>
        <v>0</v>
      </c>
      <c r="BM49" s="338">
        <f xml:space="preserve"> Equity!BM$18</f>
        <v>0</v>
      </c>
      <c r="BN49" s="338">
        <f xml:space="preserve"> Equity!BN$18</f>
        <v>0</v>
      </c>
      <c r="BO49" s="338">
        <f xml:space="preserve"> Equity!BO$18</f>
        <v>0</v>
      </c>
      <c r="BP49" s="338">
        <f xml:space="preserve"> Equity!BP$18</f>
        <v>0</v>
      </c>
      <c r="BQ49" s="338">
        <f xml:space="preserve"> Equity!BQ$18</f>
        <v>0</v>
      </c>
      <c r="BR49" s="338">
        <f xml:space="preserve"> Equity!BR$18</f>
        <v>0</v>
      </c>
      <c r="BS49" s="338">
        <f xml:space="preserve"> Equity!BS$18</f>
        <v>0</v>
      </c>
      <c r="BT49" s="338">
        <f xml:space="preserve"> Equity!BT$18</f>
        <v>0</v>
      </c>
      <c r="BU49" s="338">
        <f xml:space="preserve"> Equity!BU$18</f>
        <v>0</v>
      </c>
      <c r="BV49" s="338">
        <f xml:space="preserve"> Equity!BV$18</f>
        <v>0</v>
      </c>
      <c r="BW49" s="338">
        <f xml:space="preserve"> Equity!BW$18</f>
        <v>0</v>
      </c>
      <c r="BX49" s="338">
        <f xml:space="preserve"> Equity!BX$18</f>
        <v>0</v>
      </c>
      <c r="BY49" s="338">
        <f xml:space="preserve"> Equity!BY$18</f>
        <v>0</v>
      </c>
      <c r="BZ49" s="338">
        <f xml:space="preserve"> Equity!BZ$18</f>
        <v>0</v>
      </c>
      <c r="CA49" s="338">
        <f xml:space="preserve"> Equity!CA$18</f>
        <v>0</v>
      </c>
    </row>
    <row r="50" spans="1:79" s="687" customFormat="1">
      <c r="A50" s="683"/>
      <c r="B50" s="683"/>
      <c r="C50" s="684"/>
      <c r="D50" s="685"/>
      <c r="E50" s="687" t="s">
        <v>10</v>
      </c>
      <c r="G50" s="687" t="s">
        <v>560</v>
      </c>
      <c r="H50" s="687">
        <f>SUM(J50:CA50)</f>
        <v>2223.2108602457315</v>
      </c>
      <c r="J50" s="687">
        <f xml:space="preserve"> J47 + J49</f>
        <v>0</v>
      </c>
      <c r="K50" s="687">
        <f t="shared" ref="K50:BV50" si="23" xml:space="preserve"> K47 + K49</f>
        <v>0</v>
      </c>
      <c r="L50" s="687">
        <f t="shared" si="23"/>
        <v>0</v>
      </c>
      <c r="M50" s="687">
        <f t="shared" si="23"/>
        <v>0</v>
      </c>
      <c r="N50" s="687">
        <f t="shared" si="23"/>
        <v>0</v>
      </c>
      <c r="O50" s="687">
        <f xml:space="preserve"> O47 + O49</f>
        <v>0</v>
      </c>
      <c r="P50" s="687">
        <f t="shared" si="23"/>
        <v>0</v>
      </c>
      <c r="Q50" s="687">
        <f t="shared" si="23"/>
        <v>0</v>
      </c>
      <c r="R50" s="687">
        <f t="shared" si="23"/>
        <v>91.643234517458737</v>
      </c>
      <c r="S50" s="687">
        <f t="shared" si="23"/>
        <v>92.344753358232509</v>
      </c>
      <c r="T50" s="687">
        <f t="shared" si="23"/>
        <v>93.532106430161434</v>
      </c>
      <c r="U50" s="687">
        <f t="shared" si="23"/>
        <v>94.035011268946818</v>
      </c>
      <c r="V50" s="687">
        <f t="shared" si="23"/>
        <v>95.004932461803961</v>
      </c>
      <c r="W50" s="687">
        <f t="shared" si="23"/>
        <v>96.047054877786096</v>
      </c>
      <c r="X50" s="687">
        <f t="shared" si="23"/>
        <v>97.559492903557128</v>
      </c>
      <c r="Y50" s="687">
        <f t="shared" si="23"/>
        <v>139.27673894972568</v>
      </c>
      <c r="Z50" s="687">
        <f t="shared" si="23"/>
        <v>138.80302672480258</v>
      </c>
      <c r="AA50" s="687">
        <f t="shared" si="23"/>
        <v>138.37668572237175</v>
      </c>
      <c r="AB50" s="687">
        <f t="shared" si="23"/>
        <v>138.40294876319905</v>
      </c>
      <c r="AC50" s="687">
        <f t="shared" si="23"/>
        <v>137.64764260821505</v>
      </c>
      <c r="AD50" s="687">
        <f t="shared" si="23"/>
        <v>137.336840017443</v>
      </c>
      <c r="AE50" s="687">
        <f t="shared" si="23"/>
        <v>137.05711768574815</v>
      </c>
      <c r="AF50" s="687">
        <f t="shared" si="23"/>
        <v>137.2153375302378</v>
      </c>
      <c r="AG50" s="687">
        <f t="shared" si="23"/>
        <v>136.57879249854994</v>
      </c>
      <c r="AH50" s="687">
        <f t="shared" si="23"/>
        <v>136.37487491874438</v>
      </c>
      <c r="AI50" s="687">
        <f t="shared" si="23"/>
        <v>136.1913490969194</v>
      </c>
      <c r="AJ50" s="687">
        <f t="shared" si="23"/>
        <v>136.43614580029194</v>
      </c>
      <c r="AK50" s="687">
        <f t="shared" si="23"/>
        <v>-86.653225888463396</v>
      </c>
      <c r="AL50" s="687">
        <f t="shared" si="23"/>
        <v>0</v>
      </c>
      <c r="AM50" s="687">
        <f t="shared" si="23"/>
        <v>0</v>
      </c>
      <c r="AN50" s="687">
        <f t="shared" si="23"/>
        <v>0</v>
      </c>
      <c r="AO50" s="687">
        <f t="shared" si="23"/>
        <v>0</v>
      </c>
      <c r="AP50" s="687">
        <f t="shared" si="23"/>
        <v>0</v>
      </c>
      <c r="AQ50" s="687">
        <f t="shared" si="23"/>
        <v>0</v>
      </c>
      <c r="AR50" s="687">
        <f t="shared" si="23"/>
        <v>0</v>
      </c>
      <c r="AS50" s="687">
        <f t="shared" si="23"/>
        <v>0</v>
      </c>
      <c r="AT50" s="687">
        <f t="shared" si="23"/>
        <v>0</v>
      </c>
      <c r="AU50" s="687">
        <f t="shared" si="23"/>
        <v>0</v>
      </c>
      <c r="AV50" s="687">
        <f t="shared" si="23"/>
        <v>0</v>
      </c>
      <c r="AW50" s="687">
        <f t="shared" si="23"/>
        <v>0</v>
      </c>
      <c r="AX50" s="687">
        <f t="shared" si="23"/>
        <v>0</v>
      </c>
      <c r="AY50" s="687">
        <f t="shared" si="23"/>
        <v>0</v>
      </c>
      <c r="AZ50" s="687">
        <f t="shared" si="23"/>
        <v>0</v>
      </c>
      <c r="BA50" s="687">
        <f t="shared" si="23"/>
        <v>0</v>
      </c>
      <c r="BB50" s="687">
        <f t="shared" si="23"/>
        <v>0</v>
      </c>
      <c r="BC50" s="687">
        <f t="shared" si="23"/>
        <v>0</v>
      </c>
      <c r="BD50" s="687">
        <f t="shared" si="23"/>
        <v>0</v>
      </c>
      <c r="BE50" s="687">
        <f t="shared" si="23"/>
        <v>0</v>
      </c>
      <c r="BF50" s="687">
        <f t="shared" si="23"/>
        <v>0</v>
      </c>
      <c r="BG50" s="687">
        <f t="shared" si="23"/>
        <v>0</v>
      </c>
      <c r="BH50" s="687">
        <f t="shared" si="23"/>
        <v>0</v>
      </c>
      <c r="BI50" s="687">
        <f t="shared" si="23"/>
        <v>0</v>
      </c>
      <c r="BJ50" s="687">
        <f t="shared" si="23"/>
        <v>0</v>
      </c>
      <c r="BK50" s="687">
        <f t="shared" si="23"/>
        <v>0</v>
      </c>
      <c r="BL50" s="687">
        <f t="shared" si="23"/>
        <v>0</v>
      </c>
      <c r="BM50" s="687">
        <f t="shared" si="23"/>
        <v>0</v>
      </c>
      <c r="BN50" s="687">
        <f t="shared" si="23"/>
        <v>0</v>
      </c>
      <c r="BO50" s="687">
        <f t="shared" si="23"/>
        <v>0</v>
      </c>
      <c r="BP50" s="687">
        <f t="shared" si="23"/>
        <v>0</v>
      </c>
      <c r="BQ50" s="687">
        <f t="shared" si="23"/>
        <v>0</v>
      </c>
      <c r="BR50" s="687">
        <f t="shared" si="23"/>
        <v>0</v>
      </c>
      <c r="BS50" s="687">
        <f t="shared" si="23"/>
        <v>0</v>
      </c>
      <c r="BT50" s="687">
        <f t="shared" si="23"/>
        <v>0</v>
      </c>
      <c r="BU50" s="687">
        <f t="shared" si="23"/>
        <v>0</v>
      </c>
      <c r="BV50" s="687">
        <f t="shared" si="23"/>
        <v>0</v>
      </c>
      <c r="BW50" s="687">
        <f xml:space="preserve"> BW47 + BW49</f>
        <v>0</v>
      </c>
      <c r="BX50" s="687">
        <f xml:space="preserve"> BX47 + BX49</f>
        <v>0</v>
      </c>
      <c r="BY50" s="687">
        <f xml:space="preserve"> BY47 + BY49</f>
        <v>0</v>
      </c>
      <c r="BZ50" s="687">
        <f xml:space="preserve"> BZ47 + BZ49</f>
        <v>0</v>
      </c>
      <c r="CA50" s="687">
        <f xml:space="preserve"> CA47 + CA49</f>
        <v>0</v>
      </c>
    </row>
    <row r="51" spans="1:79" s="122" customFormat="1">
      <c r="A51" s="55"/>
      <c r="B51" s="55"/>
      <c r="C51" s="51"/>
      <c r="D51" s="50"/>
    </row>
    <row r="52" spans="1:79" s="122" customFormat="1">
      <c r="A52" s="55"/>
      <c r="B52" s="55"/>
      <c r="C52" s="51"/>
      <c r="D52" s="50"/>
      <c r="E52" s="459" t="str">
        <f xml:space="preserve"> Tax!E$12</f>
        <v>Withholding tax due &amp; paid</v>
      </c>
      <c r="F52" s="459" t="str">
        <f xml:space="preserve"> Tax!F$12</f>
        <v>PL &amp; CF</v>
      </c>
      <c r="G52" s="459" t="str">
        <f xml:space="preserve"> Tax!G$12</f>
        <v>£ MM</v>
      </c>
      <c r="H52" s="459">
        <f xml:space="preserve"> Tax!H$12</f>
        <v>0</v>
      </c>
      <c r="I52" s="459">
        <f xml:space="preserve"> Tax!I$12</f>
        <v>0</v>
      </c>
      <c r="J52" s="459">
        <f xml:space="preserve"> Tax!J$12</f>
        <v>0</v>
      </c>
      <c r="K52" s="459">
        <f xml:space="preserve"> Tax!K$12</f>
        <v>0</v>
      </c>
      <c r="L52" s="459">
        <f xml:space="preserve"> Tax!L$12</f>
        <v>0</v>
      </c>
      <c r="M52" s="459">
        <f xml:space="preserve"> Tax!M$12</f>
        <v>0</v>
      </c>
      <c r="N52" s="459">
        <f xml:space="preserve"> Tax!N$12</f>
        <v>0</v>
      </c>
      <c r="O52" s="459">
        <f xml:space="preserve"> Tax!O$12</f>
        <v>0</v>
      </c>
      <c r="P52" s="459">
        <f xml:space="preserve"> Tax!P$12</f>
        <v>0</v>
      </c>
      <c r="Q52" s="459">
        <f xml:space="preserve"> Tax!Q$12</f>
        <v>0</v>
      </c>
      <c r="R52" s="459">
        <f xml:space="preserve"> Tax!R$12</f>
        <v>0</v>
      </c>
      <c r="S52" s="459">
        <f xml:space="preserve"> Tax!S$12</f>
        <v>0</v>
      </c>
      <c r="T52" s="459">
        <f xml:space="preserve"> Tax!T$12</f>
        <v>0</v>
      </c>
      <c r="U52" s="459">
        <f xml:space="preserve"> Tax!U$12</f>
        <v>0</v>
      </c>
      <c r="V52" s="459">
        <f xml:space="preserve"> Tax!V$12</f>
        <v>0</v>
      </c>
      <c r="W52" s="459">
        <f xml:space="preserve"> Tax!W$12</f>
        <v>0</v>
      </c>
      <c r="X52" s="459">
        <f xml:space="preserve"> Tax!X$12</f>
        <v>0</v>
      </c>
      <c r="Y52" s="459">
        <f xml:space="preserve"> Tax!Y$12</f>
        <v>0</v>
      </c>
      <c r="Z52" s="459">
        <f xml:space="preserve"> Tax!Z$12</f>
        <v>0</v>
      </c>
      <c r="AA52" s="459">
        <f xml:space="preserve"> Tax!AA$12</f>
        <v>0</v>
      </c>
      <c r="AB52" s="459">
        <f xml:space="preserve"> Tax!AB$12</f>
        <v>0</v>
      </c>
      <c r="AC52" s="459">
        <f xml:space="preserve"> Tax!AC$12</f>
        <v>0</v>
      </c>
      <c r="AD52" s="459">
        <f xml:space="preserve"> Tax!AD$12</f>
        <v>0</v>
      </c>
      <c r="AE52" s="459">
        <f xml:space="preserve"> Tax!AE$12</f>
        <v>0</v>
      </c>
      <c r="AF52" s="459">
        <f xml:space="preserve"> Tax!AF$12</f>
        <v>0</v>
      </c>
      <c r="AG52" s="459">
        <f xml:space="preserve"> Tax!AG$12</f>
        <v>0</v>
      </c>
      <c r="AH52" s="459">
        <f xml:space="preserve"> Tax!AH$12</f>
        <v>0</v>
      </c>
      <c r="AI52" s="459">
        <f xml:space="preserve"> Tax!AI$12</f>
        <v>0</v>
      </c>
      <c r="AJ52" s="459">
        <f xml:space="preserve"> Tax!AJ$12</f>
        <v>0</v>
      </c>
      <c r="AK52" s="459">
        <f xml:space="preserve"> Tax!AK$12</f>
        <v>0</v>
      </c>
      <c r="AL52" s="459">
        <f xml:space="preserve"> Tax!AL$12</f>
        <v>0</v>
      </c>
      <c r="AM52" s="459">
        <f xml:space="preserve"> Tax!AM$12</f>
        <v>0</v>
      </c>
      <c r="AN52" s="459">
        <f xml:space="preserve"> Tax!AN$12</f>
        <v>0</v>
      </c>
      <c r="AO52" s="459">
        <f xml:space="preserve"> Tax!AO$12</f>
        <v>0</v>
      </c>
      <c r="AP52" s="459">
        <f xml:space="preserve"> Tax!AP$12</f>
        <v>0</v>
      </c>
      <c r="AQ52" s="459">
        <f xml:space="preserve"> Tax!AQ$12</f>
        <v>0</v>
      </c>
      <c r="AR52" s="459">
        <f xml:space="preserve"> Tax!AR$12</f>
        <v>0</v>
      </c>
      <c r="AS52" s="459">
        <f xml:space="preserve"> Tax!AS$12</f>
        <v>0</v>
      </c>
      <c r="AT52" s="459">
        <f xml:space="preserve"> Tax!AT$12</f>
        <v>0</v>
      </c>
      <c r="AU52" s="459">
        <f xml:space="preserve"> Tax!AU$12</f>
        <v>0</v>
      </c>
      <c r="AV52" s="459">
        <f xml:space="preserve"> Tax!AV$12</f>
        <v>0</v>
      </c>
      <c r="AW52" s="459">
        <f xml:space="preserve"> Tax!AW$12</f>
        <v>0</v>
      </c>
      <c r="AX52" s="459">
        <f xml:space="preserve"> Tax!AX$12</f>
        <v>0</v>
      </c>
      <c r="AY52" s="459">
        <f xml:space="preserve"> Tax!AY$12</f>
        <v>0</v>
      </c>
      <c r="AZ52" s="459">
        <f xml:space="preserve"> Tax!AZ$12</f>
        <v>0</v>
      </c>
      <c r="BA52" s="459">
        <f xml:space="preserve"> Tax!BA$12</f>
        <v>0</v>
      </c>
      <c r="BB52" s="459">
        <f xml:space="preserve"> Tax!BB$12</f>
        <v>0</v>
      </c>
      <c r="BC52" s="459">
        <f xml:space="preserve"> Tax!BC$12</f>
        <v>0</v>
      </c>
      <c r="BD52" s="459">
        <f xml:space="preserve"> Tax!BD$12</f>
        <v>0</v>
      </c>
      <c r="BE52" s="459">
        <f xml:space="preserve"> Tax!BE$12</f>
        <v>0</v>
      </c>
      <c r="BF52" s="459">
        <f xml:space="preserve"> Tax!BF$12</f>
        <v>0</v>
      </c>
      <c r="BG52" s="459">
        <f xml:space="preserve"> Tax!BG$12</f>
        <v>0</v>
      </c>
      <c r="BH52" s="459">
        <f xml:space="preserve"> Tax!BH$12</f>
        <v>0</v>
      </c>
      <c r="BI52" s="459">
        <f xml:space="preserve"> Tax!BI$12</f>
        <v>0</v>
      </c>
      <c r="BJ52" s="459">
        <f xml:space="preserve"> Tax!BJ$12</f>
        <v>0</v>
      </c>
      <c r="BK52" s="459">
        <f xml:space="preserve"> Tax!BK$12</f>
        <v>0</v>
      </c>
      <c r="BL52" s="459">
        <f xml:space="preserve"> Tax!BL$12</f>
        <v>0</v>
      </c>
      <c r="BM52" s="459">
        <f xml:space="preserve"> Tax!BM$12</f>
        <v>0</v>
      </c>
      <c r="BN52" s="459">
        <f xml:space="preserve"> Tax!BN$12</f>
        <v>0</v>
      </c>
      <c r="BO52" s="459">
        <f xml:space="preserve"> Tax!BO$12</f>
        <v>0</v>
      </c>
      <c r="BP52" s="459">
        <f xml:space="preserve"> Tax!BP$12</f>
        <v>0</v>
      </c>
      <c r="BQ52" s="459">
        <f xml:space="preserve"> Tax!BQ$12</f>
        <v>0</v>
      </c>
      <c r="BR52" s="459">
        <f xml:space="preserve"> Tax!BR$12</f>
        <v>0</v>
      </c>
      <c r="BS52" s="459">
        <f xml:space="preserve"> Tax!BS$12</f>
        <v>0</v>
      </c>
      <c r="BT52" s="459">
        <f xml:space="preserve"> Tax!BT$12</f>
        <v>0</v>
      </c>
      <c r="BU52" s="459">
        <f xml:space="preserve"> Tax!BU$12</f>
        <v>0</v>
      </c>
      <c r="BV52" s="459">
        <f xml:space="preserve"> Tax!BV$12</f>
        <v>0</v>
      </c>
      <c r="BW52" s="459">
        <f xml:space="preserve"> Tax!BW$12</f>
        <v>0</v>
      </c>
      <c r="BX52" s="459">
        <f xml:space="preserve"> Tax!BX$12</f>
        <v>0</v>
      </c>
      <c r="BY52" s="459">
        <f xml:space="preserve"> Tax!BY$12</f>
        <v>0</v>
      </c>
      <c r="BZ52" s="459">
        <f xml:space="preserve"> Tax!BZ$12</f>
        <v>0</v>
      </c>
      <c r="CA52" s="459">
        <f xml:space="preserve"> Tax!CA$12</f>
        <v>0</v>
      </c>
    </row>
    <row r="53" spans="1:79" s="340" customFormat="1">
      <c r="A53" s="55"/>
      <c r="B53" s="55"/>
      <c r="C53" s="51"/>
      <c r="D53" s="50"/>
      <c r="E53" s="339" t="str">
        <f xml:space="preserve"> Equity!E$54</f>
        <v>Dividends declared &amp; paid</v>
      </c>
      <c r="F53" s="339" t="str">
        <f xml:space="preserve"> Equity!F$54</f>
        <v>PL &amp; CF</v>
      </c>
      <c r="G53" s="339" t="str">
        <f xml:space="preserve"> Equity!G$54</f>
        <v>£ MM</v>
      </c>
      <c r="H53" s="339">
        <f xml:space="preserve"> Equity!H$54</f>
        <v>-2223.210860245732</v>
      </c>
      <c r="I53" s="339">
        <f xml:space="preserve"> Equity!I$54</f>
        <v>0</v>
      </c>
      <c r="J53" s="339">
        <f xml:space="preserve"> Equity!J$54</f>
        <v>0</v>
      </c>
      <c r="K53" s="339">
        <f xml:space="preserve"> Equity!K$54</f>
        <v>0</v>
      </c>
      <c r="L53" s="339">
        <f xml:space="preserve"> Equity!L$54</f>
        <v>0</v>
      </c>
      <c r="M53" s="339">
        <f xml:space="preserve"> Equity!M$54</f>
        <v>0</v>
      </c>
      <c r="N53" s="339">
        <f xml:space="preserve"> Equity!N$54</f>
        <v>0</v>
      </c>
      <c r="O53" s="339">
        <f xml:space="preserve"> Equity!O$54</f>
        <v>0</v>
      </c>
      <c r="P53" s="339">
        <f xml:space="preserve"> Equity!P$54</f>
        <v>0</v>
      </c>
      <c r="Q53" s="339">
        <f xml:space="preserve"> Equity!Q$54</f>
        <v>0</v>
      </c>
      <c r="R53" s="339">
        <f xml:space="preserve"> Equity!R$54</f>
        <v>-91.643234517458737</v>
      </c>
      <c r="S53" s="339">
        <f xml:space="preserve"> Equity!S$54</f>
        <v>-92.344753358232509</v>
      </c>
      <c r="T53" s="339">
        <f xml:space="preserve"> Equity!T$54</f>
        <v>-93.532106430161434</v>
      </c>
      <c r="U53" s="339">
        <f xml:space="preserve"> Equity!U$54</f>
        <v>-94.035011268946818</v>
      </c>
      <c r="V53" s="339">
        <f xml:space="preserve"> Equity!V$54</f>
        <v>-95.004932461803961</v>
      </c>
      <c r="W53" s="339">
        <f xml:space="preserve"> Equity!W$54</f>
        <v>-96.047054877786096</v>
      </c>
      <c r="X53" s="339">
        <f xml:space="preserve"> Equity!X$54</f>
        <v>-97.559492903557128</v>
      </c>
      <c r="Y53" s="339">
        <f xml:space="preserve"> Equity!Y$54</f>
        <v>-139.27673894972568</v>
      </c>
      <c r="Z53" s="339">
        <f xml:space="preserve"> Equity!Z$54</f>
        <v>-138.80302672480258</v>
      </c>
      <c r="AA53" s="339">
        <f xml:space="preserve"> Equity!AA$54</f>
        <v>-138.37668572237175</v>
      </c>
      <c r="AB53" s="339">
        <f xml:space="preserve"> Equity!AB$54</f>
        <v>-138.40294876319905</v>
      </c>
      <c r="AC53" s="339">
        <f xml:space="preserve"> Equity!AC$54</f>
        <v>-111.5841009415484</v>
      </c>
      <c r="AD53" s="339">
        <f xml:space="preserve"> Equity!AD$54</f>
        <v>-111.27329835077634</v>
      </c>
      <c r="AE53" s="339">
        <f xml:space="preserve"> Equity!AE$54</f>
        <v>-110.99357601908149</v>
      </c>
      <c r="AF53" s="339">
        <f xml:space="preserve"> Equity!AF$54</f>
        <v>-111.15179586357112</v>
      </c>
      <c r="AG53" s="339">
        <f xml:space="preserve"> Equity!AG$54</f>
        <v>-110.51525083188329</v>
      </c>
      <c r="AH53" s="339">
        <f xml:space="preserve"> Equity!AH$54</f>
        <v>-110.31133325207773</v>
      </c>
      <c r="AI53" s="339">
        <f xml:space="preserve"> Equity!AI$54</f>
        <v>-110.12780743025274</v>
      </c>
      <c r="AJ53" s="339">
        <f xml:space="preserve"> Equity!AJ$54</f>
        <v>-110.37260413362525</v>
      </c>
      <c r="AK53" s="339">
        <f xml:space="preserve"> Equity!AK$54</f>
        <v>-121.85510744486976</v>
      </c>
      <c r="AL53" s="339">
        <f xml:space="preserve"> Equity!AL$54</f>
        <v>0</v>
      </c>
      <c r="AM53" s="339">
        <f xml:space="preserve"> Equity!AM$54</f>
        <v>0</v>
      </c>
      <c r="AN53" s="339">
        <f xml:space="preserve"> Equity!AN$54</f>
        <v>0</v>
      </c>
      <c r="AO53" s="339">
        <f xml:space="preserve"> Equity!AO$54</f>
        <v>0</v>
      </c>
      <c r="AP53" s="339">
        <f xml:space="preserve"> Equity!AP$54</f>
        <v>0</v>
      </c>
      <c r="AQ53" s="339">
        <f xml:space="preserve"> Equity!AQ$54</f>
        <v>0</v>
      </c>
      <c r="AR53" s="339">
        <f xml:space="preserve"> Equity!AR$54</f>
        <v>0</v>
      </c>
      <c r="AS53" s="339">
        <f xml:space="preserve"> Equity!AS$54</f>
        <v>0</v>
      </c>
      <c r="AT53" s="339">
        <f xml:space="preserve"> Equity!AT$54</f>
        <v>0</v>
      </c>
      <c r="AU53" s="339">
        <f xml:space="preserve"> Equity!AU$54</f>
        <v>0</v>
      </c>
      <c r="AV53" s="339">
        <f xml:space="preserve"> Equity!AV$54</f>
        <v>0</v>
      </c>
      <c r="AW53" s="339">
        <f xml:space="preserve"> Equity!AW$54</f>
        <v>0</v>
      </c>
      <c r="AX53" s="339">
        <f xml:space="preserve"> Equity!AX$54</f>
        <v>0</v>
      </c>
      <c r="AY53" s="339">
        <f xml:space="preserve"> Equity!AY$54</f>
        <v>0</v>
      </c>
      <c r="AZ53" s="339">
        <f xml:space="preserve"> Equity!AZ$54</f>
        <v>0</v>
      </c>
      <c r="BA53" s="339">
        <f xml:space="preserve"> Equity!BA$54</f>
        <v>0</v>
      </c>
      <c r="BB53" s="339">
        <f xml:space="preserve"> Equity!BB$54</f>
        <v>0</v>
      </c>
      <c r="BC53" s="339">
        <f xml:space="preserve"> Equity!BC$54</f>
        <v>0</v>
      </c>
      <c r="BD53" s="339">
        <f xml:space="preserve"> Equity!BD$54</f>
        <v>0</v>
      </c>
      <c r="BE53" s="339">
        <f xml:space="preserve"> Equity!BE$54</f>
        <v>0</v>
      </c>
      <c r="BF53" s="339">
        <f xml:space="preserve"> Equity!BF$54</f>
        <v>0</v>
      </c>
      <c r="BG53" s="339">
        <f xml:space="preserve"> Equity!BG$54</f>
        <v>0</v>
      </c>
      <c r="BH53" s="339">
        <f xml:space="preserve"> Equity!BH$54</f>
        <v>0</v>
      </c>
      <c r="BI53" s="339">
        <f xml:space="preserve"> Equity!BI$54</f>
        <v>0</v>
      </c>
      <c r="BJ53" s="339">
        <f xml:space="preserve"> Equity!BJ$54</f>
        <v>0</v>
      </c>
      <c r="BK53" s="339">
        <f xml:space="preserve"> Equity!BK$54</f>
        <v>0</v>
      </c>
      <c r="BL53" s="339">
        <f xml:space="preserve"> Equity!BL$54</f>
        <v>0</v>
      </c>
      <c r="BM53" s="339">
        <f xml:space="preserve"> Equity!BM$54</f>
        <v>0</v>
      </c>
      <c r="BN53" s="339">
        <f xml:space="preserve"> Equity!BN$54</f>
        <v>0</v>
      </c>
      <c r="BO53" s="339">
        <f xml:space="preserve"> Equity!BO$54</f>
        <v>0</v>
      </c>
      <c r="BP53" s="339">
        <f xml:space="preserve"> Equity!BP$54</f>
        <v>0</v>
      </c>
      <c r="BQ53" s="339">
        <f xml:space="preserve"> Equity!BQ$54</f>
        <v>0</v>
      </c>
      <c r="BR53" s="339">
        <f xml:space="preserve"> Equity!BR$54</f>
        <v>0</v>
      </c>
      <c r="BS53" s="339">
        <f xml:space="preserve"> Equity!BS$54</f>
        <v>0</v>
      </c>
      <c r="BT53" s="339">
        <f xml:space="preserve"> Equity!BT$54</f>
        <v>0</v>
      </c>
      <c r="BU53" s="339">
        <f xml:space="preserve"> Equity!BU$54</f>
        <v>0</v>
      </c>
      <c r="BV53" s="339">
        <f xml:space="preserve"> Equity!BV$54</f>
        <v>0</v>
      </c>
      <c r="BW53" s="339">
        <f xml:space="preserve"> Equity!BW$54</f>
        <v>0</v>
      </c>
      <c r="BX53" s="339">
        <f xml:space="preserve"> Equity!BX$54</f>
        <v>0</v>
      </c>
      <c r="BY53" s="339">
        <f xml:space="preserve"> Equity!BY$54</f>
        <v>0</v>
      </c>
      <c r="BZ53" s="339">
        <f xml:space="preserve"> Equity!BZ$54</f>
        <v>0</v>
      </c>
      <c r="CA53" s="339">
        <f xml:space="preserve"> Equity!CA$54</f>
        <v>0</v>
      </c>
    </row>
    <row r="54" spans="1:79" s="204" customFormat="1">
      <c r="A54" s="1"/>
      <c r="B54" s="1"/>
      <c r="C54" s="51"/>
      <c r="D54" s="52"/>
      <c r="E54" s="204" t="s">
        <v>50</v>
      </c>
      <c r="G54" s="204" t="s">
        <v>560</v>
      </c>
      <c r="H54" s="204">
        <f>SUM(J54:CA54)</f>
        <v>1.7053025658242404E-13</v>
      </c>
      <c r="J54" s="204">
        <f xml:space="preserve"> J50 + SUM( J52:J53 )</f>
        <v>0</v>
      </c>
      <c r="K54" s="204">
        <f t="shared" ref="K54:BV54" si="24" xml:space="preserve"> K50 + SUM( K52:K53 )</f>
        <v>0</v>
      </c>
      <c r="L54" s="204">
        <f t="shared" si="24"/>
        <v>0</v>
      </c>
      <c r="M54" s="204">
        <f t="shared" si="24"/>
        <v>0</v>
      </c>
      <c r="N54" s="204">
        <f t="shared" si="24"/>
        <v>0</v>
      </c>
      <c r="O54" s="204">
        <f t="shared" si="24"/>
        <v>0</v>
      </c>
      <c r="P54" s="204">
        <f xml:space="preserve"> P50 + SUM( P52:P53 )</f>
        <v>0</v>
      </c>
      <c r="Q54" s="204">
        <f xml:space="preserve"> Q50 + SUM( Q52:Q53 )</f>
        <v>0</v>
      </c>
      <c r="R54" s="204">
        <f t="shared" si="24"/>
        <v>0</v>
      </c>
      <c r="S54" s="204">
        <f t="shared" si="24"/>
        <v>0</v>
      </c>
      <c r="T54" s="204">
        <f t="shared" si="24"/>
        <v>0</v>
      </c>
      <c r="U54" s="204">
        <f t="shared" si="24"/>
        <v>0</v>
      </c>
      <c r="V54" s="204">
        <f t="shared" si="24"/>
        <v>0</v>
      </c>
      <c r="W54" s="204">
        <f t="shared" si="24"/>
        <v>0</v>
      </c>
      <c r="X54" s="204">
        <f t="shared" si="24"/>
        <v>0</v>
      </c>
      <c r="Y54" s="204">
        <f t="shared" si="24"/>
        <v>0</v>
      </c>
      <c r="Z54" s="204">
        <f t="shared" si="24"/>
        <v>0</v>
      </c>
      <c r="AA54" s="204">
        <f t="shared" si="24"/>
        <v>0</v>
      </c>
      <c r="AB54" s="204">
        <f t="shared" si="24"/>
        <v>0</v>
      </c>
      <c r="AC54" s="204">
        <f t="shared" si="24"/>
        <v>26.063541666666652</v>
      </c>
      <c r="AD54" s="204">
        <f t="shared" si="24"/>
        <v>26.063541666666652</v>
      </c>
      <c r="AE54" s="204">
        <f t="shared" si="24"/>
        <v>26.063541666666666</v>
      </c>
      <c r="AF54" s="204">
        <f t="shared" si="24"/>
        <v>26.06354166666668</v>
      </c>
      <c r="AG54" s="204">
        <f t="shared" si="24"/>
        <v>26.063541666666652</v>
      </c>
      <c r="AH54" s="204">
        <f t="shared" si="24"/>
        <v>26.063541666666652</v>
      </c>
      <c r="AI54" s="204">
        <f t="shared" si="24"/>
        <v>26.063541666666652</v>
      </c>
      <c r="AJ54" s="204">
        <f t="shared" si="24"/>
        <v>26.063541666666694</v>
      </c>
      <c r="AK54" s="204">
        <f t="shared" si="24"/>
        <v>-208.50833333333316</v>
      </c>
      <c r="AL54" s="204">
        <f t="shared" si="24"/>
        <v>0</v>
      </c>
      <c r="AM54" s="204">
        <f t="shared" si="24"/>
        <v>0</v>
      </c>
      <c r="AN54" s="204">
        <f t="shared" si="24"/>
        <v>0</v>
      </c>
      <c r="AO54" s="204">
        <f t="shared" si="24"/>
        <v>0</v>
      </c>
      <c r="AP54" s="204">
        <f t="shared" si="24"/>
        <v>0</v>
      </c>
      <c r="AQ54" s="204">
        <f t="shared" si="24"/>
        <v>0</v>
      </c>
      <c r="AR54" s="204">
        <f t="shared" si="24"/>
        <v>0</v>
      </c>
      <c r="AS54" s="204">
        <f t="shared" si="24"/>
        <v>0</v>
      </c>
      <c r="AT54" s="204">
        <f t="shared" si="24"/>
        <v>0</v>
      </c>
      <c r="AU54" s="204">
        <f t="shared" si="24"/>
        <v>0</v>
      </c>
      <c r="AV54" s="204">
        <f t="shared" si="24"/>
        <v>0</v>
      </c>
      <c r="AW54" s="204">
        <f t="shared" si="24"/>
        <v>0</v>
      </c>
      <c r="AX54" s="204">
        <f t="shared" si="24"/>
        <v>0</v>
      </c>
      <c r="AY54" s="204">
        <f t="shared" si="24"/>
        <v>0</v>
      </c>
      <c r="AZ54" s="204">
        <f t="shared" si="24"/>
        <v>0</v>
      </c>
      <c r="BA54" s="204">
        <f t="shared" si="24"/>
        <v>0</v>
      </c>
      <c r="BB54" s="204">
        <f t="shared" si="24"/>
        <v>0</v>
      </c>
      <c r="BC54" s="204">
        <f t="shared" si="24"/>
        <v>0</v>
      </c>
      <c r="BD54" s="204">
        <f t="shared" si="24"/>
        <v>0</v>
      </c>
      <c r="BE54" s="204">
        <f t="shared" si="24"/>
        <v>0</v>
      </c>
      <c r="BF54" s="204">
        <f t="shared" si="24"/>
        <v>0</v>
      </c>
      <c r="BG54" s="204">
        <f t="shared" si="24"/>
        <v>0</v>
      </c>
      <c r="BH54" s="204">
        <f t="shared" si="24"/>
        <v>0</v>
      </c>
      <c r="BI54" s="204">
        <f t="shared" si="24"/>
        <v>0</v>
      </c>
      <c r="BJ54" s="204">
        <f t="shared" si="24"/>
        <v>0</v>
      </c>
      <c r="BK54" s="204">
        <f t="shared" si="24"/>
        <v>0</v>
      </c>
      <c r="BL54" s="204">
        <f t="shared" si="24"/>
        <v>0</v>
      </c>
      <c r="BM54" s="204">
        <f t="shared" si="24"/>
        <v>0</v>
      </c>
      <c r="BN54" s="204">
        <f t="shared" si="24"/>
        <v>0</v>
      </c>
      <c r="BO54" s="204">
        <f t="shared" si="24"/>
        <v>0</v>
      </c>
      <c r="BP54" s="204">
        <f t="shared" si="24"/>
        <v>0</v>
      </c>
      <c r="BQ54" s="204">
        <f t="shared" si="24"/>
        <v>0</v>
      </c>
      <c r="BR54" s="204">
        <f t="shared" si="24"/>
        <v>0</v>
      </c>
      <c r="BS54" s="204">
        <f t="shared" si="24"/>
        <v>0</v>
      </c>
      <c r="BT54" s="204">
        <f t="shared" si="24"/>
        <v>0</v>
      </c>
      <c r="BU54" s="204">
        <f t="shared" si="24"/>
        <v>0</v>
      </c>
      <c r="BV54" s="204">
        <f t="shared" si="24"/>
        <v>0</v>
      </c>
      <c r="BW54" s="204">
        <f xml:space="preserve"> BW50 + SUM( BW52:BW53 )</f>
        <v>0</v>
      </c>
      <c r="BX54" s="204">
        <f xml:space="preserve"> BX50 + SUM( BX52:BX53 )</f>
        <v>0</v>
      </c>
      <c r="BY54" s="204">
        <f xml:space="preserve"> BY50 + SUM( BY52:BY53 )</f>
        <v>0</v>
      </c>
      <c r="BZ54" s="204">
        <f xml:space="preserve"> BZ50 + SUM( BZ52:BZ53 )</f>
        <v>0</v>
      </c>
      <c r="CA54" s="204">
        <f xml:space="preserve"> CA50 + SUM( CA52:CA53 )</f>
        <v>0</v>
      </c>
    </row>
    <row r="55" spans="1:79" s="122" customFormat="1">
      <c r="A55" s="55"/>
      <c r="B55" s="55"/>
      <c r="C55" s="51"/>
      <c r="D55" s="50"/>
    </row>
    <row r="56" spans="1:79" s="194" customFormat="1">
      <c r="A56" s="55"/>
      <c r="B56" s="55"/>
      <c r="C56" s="51"/>
      <c r="D56" s="50"/>
      <c r="E56" s="4" t="s">
        <v>74</v>
      </c>
      <c r="F56" s="4"/>
      <c r="G56" s="4" t="s">
        <v>560</v>
      </c>
      <c r="H56" s="4"/>
      <c r="J56" s="194">
        <f xml:space="preserve"> I58</f>
        <v>0</v>
      </c>
      <c r="K56" s="194">
        <f t="shared" ref="K56:BV56" si="25" xml:space="preserve"> J58</f>
        <v>0</v>
      </c>
      <c r="L56" s="194">
        <f t="shared" si="25"/>
        <v>0</v>
      </c>
      <c r="M56" s="194">
        <f t="shared" si="25"/>
        <v>0</v>
      </c>
      <c r="N56" s="194">
        <f t="shared" si="25"/>
        <v>0</v>
      </c>
      <c r="O56" s="194">
        <f t="shared" si="25"/>
        <v>0</v>
      </c>
      <c r="P56" s="194">
        <f t="shared" si="25"/>
        <v>0</v>
      </c>
      <c r="Q56" s="194">
        <f t="shared" si="25"/>
        <v>0</v>
      </c>
      <c r="R56" s="194">
        <f t="shared" si="25"/>
        <v>0</v>
      </c>
      <c r="S56" s="194">
        <f t="shared" si="25"/>
        <v>0</v>
      </c>
      <c r="T56" s="194">
        <f t="shared" si="25"/>
        <v>0</v>
      </c>
      <c r="U56" s="194">
        <f t="shared" si="25"/>
        <v>0</v>
      </c>
      <c r="V56" s="194">
        <f t="shared" si="25"/>
        <v>0</v>
      </c>
      <c r="W56" s="194">
        <f t="shared" si="25"/>
        <v>0</v>
      </c>
      <c r="X56" s="194">
        <f t="shared" si="25"/>
        <v>0</v>
      </c>
      <c r="Y56" s="194">
        <f t="shared" si="25"/>
        <v>0</v>
      </c>
      <c r="Z56" s="194">
        <f t="shared" si="25"/>
        <v>0</v>
      </c>
      <c r="AA56" s="194">
        <f t="shared" si="25"/>
        <v>0</v>
      </c>
      <c r="AB56" s="194">
        <f t="shared" si="25"/>
        <v>0</v>
      </c>
      <c r="AC56" s="194">
        <f t="shared" si="25"/>
        <v>0</v>
      </c>
      <c r="AD56" s="194">
        <f t="shared" si="25"/>
        <v>26.063541666666652</v>
      </c>
      <c r="AE56" s="194">
        <f t="shared" si="25"/>
        <v>52.127083333333303</v>
      </c>
      <c r="AF56" s="194">
        <f t="shared" si="25"/>
        <v>78.190624999999969</v>
      </c>
      <c r="AG56" s="194">
        <f t="shared" si="25"/>
        <v>104.25416666666665</v>
      </c>
      <c r="AH56" s="194">
        <f t="shared" si="25"/>
        <v>130.31770833333331</v>
      </c>
      <c r="AI56" s="194">
        <f t="shared" si="25"/>
        <v>156.38124999999997</v>
      </c>
      <c r="AJ56" s="194">
        <f t="shared" si="25"/>
        <v>182.44479166666662</v>
      </c>
      <c r="AK56" s="194">
        <f t="shared" si="25"/>
        <v>208.50833333333333</v>
      </c>
      <c r="AL56" s="194">
        <f t="shared" si="25"/>
        <v>0</v>
      </c>
      <c r="AM56" s="194">
        <f t="shared" si="25"/>
        <v>0</v>
      </c>
      <c r="AN56" s="194">
        <f t="shared" si="25"/>
        <v>0</v>
      </c>
      <c r="AO56" s="194">
        <f t="shared" si="25"/>
        <v>0</v>
      </c>
      <c r="AP56" s="194">
        <f t="shared" si="25"/>
        <v>0</v>
      </c>
      <c r="AQ56" s="194">
        <f t="shared" si="25"/>
        <v>0</v>
      </c>
      <c r="AR56" s="194">
        <f t="shared" si="25"/>
        <v>0</v>
      </c>
      <c r="AS56" s="194">
        <f t="shared" si="25"/>
        <v>0</v>
      </c>
      <c r="AT56" s="194">
        <f t="shared" si="25"/>
        <v>0</v>
      </c>
      <c r="AU56" s="194">
        <f t="shared" si="25"/>
        <v>0</v>
      </c>
      <c r="AV56" s="194">
        <f t="shared" si="25"/>
        <v>0</v>
      </c>
      <c r="AW56" s="194">
        <f t="shared" si="25"/>
        <v>0</v>
      </c>
      <c r="AX56" s="194">
        <f t="shared" si="25"/>
        <v>0</v>
      </c>
      <c r="AY56" s="194">
        <f t="shared" si="25"/>
        <v>0</v>
      </c>
      <c r="AZ56" s="194">
        <f t="shared" si="25"/>
        <v>0</v>
      </c>
      <c r="BA56" s="194">
        <f t="shared" si="25"/>
        <v>0</v>
      </c>
      <c r="BB56" s="194">
        <f t="shared" si="25"/>
        <v>0</v>
      </c>
      <c r="BC56" s="194">
        <f t="shared" si="25"/>
        <v>0</v>
      </c>
      <c r="BD56" s="194">
        <f t="shared" si="25"/>
        <v>0</v>
      </c>
      <c r="BE56" s="194">
        <f t="shared" si="25"/>
        <v>0</v>
      </c>
      <c r="BF56" s="194">
        <f t="shared" si="25"/>
        <v>0</v>
      </c>
      <c r="BG56" s="194">
        <f t="shared" si="25"/>
        <v>0</v>
      </c>
      <c r="BH56" s="194">
        <f t="shared" si="25"/>
        <v>0</v>
      </c>
      <c r="BI56" s="194">
        <f t="shared" si="25"/>
        <v>0</v>
      </c>
      <c r="BJ56" s="194">
        <f t="shared" si="25"/>
        <v>0</v>
      </c>
      <c r="BK56" s="194">
        <f t="shared" si="25"/>
        <v>0</v>
      </c>
      <c r="BL56" s="194">
        <f t="shared" si="25"/>
        <v>0</v>
      </c>
      <c r="BM56" s="194">
        <f t="shared" si="25"/>
        <v>0</v>
      </c>
      <c r="BN56" s="194">
        <f t="shared" si="25"/>
        <v>0</v>
      </c>
      <c r="BO56" s="194">
        <f t="shared" si="25"/>
        <v>0</v>
      </c>
      <c r="BP56" s="194">
        <f t="shared" si="25"/>
        <v>0</v>
      </c>
      <c r="BQ56" s="194">
        <f t="shared" si="25"/>
        <v>0</v>
      </c>
      <c r="BR56" s="194">
        <f t="shared" si="25"/>
        <v>0</v>
      </c>
      <c r="BS56" s="194">
        <f t="shared" si="25"/>
        <v>0</v>
      </c>
      <c r="BT56" s="194">
        <f t="shared" si="25"/>
        <v>0</v>
      </c>
      <c r="BU56" s="194">
        <f t="shared" si="25"/>
        <v>0</v>
      </c>
      <c r="BV56" s="194">
        <f t="shared" si="25"/>
        <v>0</v>
      </c>
      <c r="BW56" s="194">
        <f xml:space="preserve"> BV58</f>
        <v>0</v>
      </c>
      <c r="BX56" s="194">
        <f xml:space="preserve"> BW58</f>
        <v>0</v>
      </c>
      <c r="BY56" s="194">
        <f xml:space="preserve"> BX58</f>
        <v>0</v>
      </c>
      <c r="BZ56" s="194">
        <f xml:space="preserve"> BY58</f>
        <v>0</v>
      </c>
      <c r="CA56" s="194">
        <f xml:space="preserve"> BZ58</f>
        <v>0</v>
      </c>
    </row>
    <row r="57" spans="1:79" s="194" customFormat="1">
      <c r="A57" s="1"/>
      <c r="B57" s="1"/>
      <c r="C57" s="51"/>
      <c r="D57" s="455" t="s">
        <v>21</v>
      </c>
      <c r="E57" s="4" t="str">
        <f xml:space="preserve"> E$54</f>
        <v>Net Cash Flow</v>
      </c>
      <c r="F57" s="4">
        <f t="shared" ref="F57:BQ57" si="26" xml:space="preserve"> F$54</f>
        <v>0</v>
      </c>
      <c r="G57" s="4" t="str">
        <f t="shared" si="26"/>
        <v>£ MM</v>
      </c>
      <c r="H57" s="4">
        <f t="shared" si="26"/>
        <v>1.7053025658242404E-13</v>
      </c>
      <c r="I57" s="4">
        <f t="shared" si="26"/>
        <v>0</v>
      </c>
      <c r="J57" s="4">
        <f t="shared" si="26"/>
        <v>0</v>
      </c>
      <c r="K57" s="4">
        <f t="shared" si="26"/>
        <v>0</v>
      </c>
      <c r="L57" s="4">
        <f t="shared" si="26"/>
        <v>0</v>
      </c>
      <c r="M57" s="4">
        <f t="shared" si="26"/>
        <v>0</v>
      </c>
      <c r="N57" s="4">
        <f t="shared" si="26"/>
        <v>0</v>
      </c>
      <c r="O57" s="4">
        <f t="shared" si="26"/>
        <v>0</v>
      </c>
      <c r="P57" s="4">
        <f t="shared" si="26"/>
        <v>0</v>
      </c>
      <c r="Q57" s="4">
        <f t="shared" si="26"/>
        <v>0</v>
      </c>
      <c r="R57" s="4">
        <f t="shared" si="26"/>
        <v>0</v>
      </c>
      <c r="S57" s="4">
        <f t="shared" si="26"/>
        <v>0</v>
      </c>
      <c r="T57" s="4">
        <f t="shared" si="26"/>
        <v>0</v>
      </c>
      <c r="U57" s="4">
        <f t="shared" si="26"/>
        <v>0</v>
      </c>
      <c r="V57" s="4">
        <f t="shared" si="26"/>
        <v>0</v>
      </c>
      <c r="W57" s="4">
        <f t="shared" si="26"/>
        <v>0</v>
      </c>
      <c r="X57" s="4">
        <f t="shared" si="26"/>
        <v>0</v>
      </c>
      <c r="Y57" s="4">
        <f t="shared" si="26"/>
        <v>0</v>
      </c>
      <c r="Z57" s="4">
        <f t="shared" si="26"/>
        <v>0</v>
      </c>
      <c r="AA57" s="4">
        <f t="shared" si="26"/>
        <v>0</v>
      </c>
      <c r="AB57" s="4">
        <f t="shared" si="26"/>
        <v>0</v>
      </c>
      <c r="AC57" s="4">
        <f t="shared" si="26"/>
        <v>26.063541666666652</v>
      </c>
      <c r="AD57" s="4">
        <f t="shared" si="26"/>
        <v>26.063541666666652</v>
      </c>
      <c r="AE57" s="4">
        <f t="shared" si="26"/>
        <v>26.063541666666666</v>
      </c>
      <c r="AF57" s="4">
        <f t="shared" si="26"/>
        <v>26.06354166666668</v>
      </c>
      <c r="AG57" s="4">
        <f t="shared" si="26"/>
        <v>26.063541666666652</v>
      </c>
      <c r="AH57" s="4">
        <f t="shared" si="26"/>
        <v>26.063541666666652</v>
      </c>
      <c r="AI57" s="4">
        <f t="shared" si="26"/>
        <v>26.063541666666652</v>
      </c>
      <c r="AJ57" s="4">
        <f t="shared" si="26"/>
        <v>26.063541666666694</v>
      </c>
      <c r="AK57" s="4">
        <f t="shared" si="26"/>
        <v>-208.50833333333316</v>
      </c>
      <c r="AL57" s="4">
        <f t="shared" si="26"/>
        <v>0</v>
      </c>
      <c r="AM57" s="4">
        <f t="shared" si="26"/>
        <v>0</v>
      </c>
      <c r="AN57" s="4">
        <f t="shared" si="26"/>
        <v>0</v>
      </c>
      <c r="AO57" s="4">
        <f t="shared" si="26"/>
        <v>0</v>
      </c>
      <c r="AP57" s="4">
        <f t="shared" si="26"/>
        <v>0</v>
      </c>
      <c r="AQ57" s="4">
        <f t="shared" si="26"/>
        <v>0</v>
      </c>
      <c r="AR57" s="4">
        <f t="shared" si="26"/>
        <v>0</v>
      </c>
      <c r="AS57" s="4">
        <f t="shared" si="26"/>
        <v>0</v>
      </c>
      <c r="AT57" s="4">
        <f t="shared" si="26"/>
        <v>0</v>
      </c>
      <c r="AU57" s="4">
        <f t="shared" si="26"/>
        <v>0</v>
      </c>
      <c r="AV57" s="4">
        <f t="shared" si="26"/>
        <v>0</v>
      </c>
      <c r="AW57" s="4">
        <f t="shared" si="26"/>
        <v>0</v>
      </c>
      <c r="AX57" s="4">
        <f t="shared" si="26"/>
        <v>0</v>
      </c>
      <c r="AY57" s="4">
        <f t="shared" si="26"/>
        <v>0</v>
      </c>
      <c r="AZ57" s="4">
        <f t="shared" si="26"/>
        <v>0</v>
      </c>
      <c r="BA57" s="4">
        <f t="shared" si="26"/>
        <v>0</v>
      </c>
      <c r="BB57" s="4">
        <f t="shared" si="26"/>
        <v>0</v>
      </c>
      <c r="BC57" s="4">
        <f t="shared" si="26"/>
        <v>0</v>
      </c>
      <c r="BD57" s="4">
        <f t="shared" si="26"/>
        <v>0</v>
      </c>
      <c r="BE57" s="4">
        <f t="shared" si="26"/>
        <v>0</v>
      </c>
      <c r="BF57" s="4">
        <f t="shared" si="26"/>
        <v>0</v>
      </c>
      <c r="BG57" s="4">
        <f t="shared" si="26"/>
        <v>0</v>
      </c>
      <c r="BH57" s="4">
        <f t="shared" si="26"/>
        <v>0</v>
      </c>
      <c r="BI57" s="4">
        <f t="shared" si="26"/>
        <v>0</v>
      </c>
      <c r="BJ57" s="4">
        <f t="shared" si="26"/>
        <v>0</v>
      </c>
      <c r="BK57" s="4">
        <f t="shared" si="26"/>
        <v>0</v>
      </c>
      <c r="BL57" s="4">
        <f t="shared" si="26"/>
        <v>0</v>
      </c>
      <c r="BM57" s="4">
        <f t="shared" si="26"/>
        <v>0</v>
      </c>
      <c r="BN57" s="4">
        <f t="shared" si="26"/>
        <v>0</v>
      </c>
      <c r="BO57" s="4">
        <f t="shared" si="26"/>
        <v>0</v>
      </c>
      <c r="BP57" s="4">
        <f t="shared" si="26"/>
        <v>0</v>
      </c>
      <c r="BQ57" s="4">
        <f t="shared" si="26"/>
        <v>0</v>
      </c>
      <c r="BR57" s="4">
        <f t="shared" ref="BR57:CA57" si="27" xml:space="preserve"> BR$54</f>
        <v>0</v>
      </c>
      <c r="BS57" s="4">
        <f t="shared" si="27"/>
        <v>0</v>
      </c>
      <c r="BT57" s="4">
        <f t="shared" si="27"/>
        <v>0</v>
      </c>
      <c r="BU57" s="4">
        <f t="shared" si="27"/>
        <v>0</v>
      </c>
      <c r="BV57" s="4">
        <f t="shared" si="27"/>
        <v>0</v>
      </c>
      <c r="BW57" s="4">
        <f t="shared" si="27"/>
        <v>0</v>
      </c>
      <c r="BX57" s="4">
        <f t="shared" si="27"/>
        <v>0</v>
      </c>
      <c r="BY57" s="4">
        <f t="shared" si="27"/>
        <v>0</v>
      </c>
      <c r="BZ57" s="4">
        <f t="shared" si="27"/>
        <v>0</v>
      </c>
      <c r="CA57" s="4">
        <f t="shared" si="27"/>
        <v>0</v>
      </c>
    </row>
    <row r="58" spans="1:79" s="194" customFormat="1">
      <c r="A58" s="1"/>
      <c r="B58" s="1"/>
      <c r="C58" s="51"/>
      <c r="D58" s="455"/>
      <c r="E58" s="4" t="s">
        <v>75</v>
      </c>
      <c r="F58" s="4"/>
      <c r="G58" s="4" t="s">
        <v>560</v>
      </c>
      <c r="H58" s="4"/>
      <c r="I58" s="202"/>
      <c r="J58" s="194">
        <f xml:space="preserve"> SUM(J56:J57)</f>
        <v>0</v>
      </c>
      <c r="K58" s="194">
        <f t="shared" ref="K58:BV58" si="28" xml:space="preserve"> SUM(K56:K57)</f>
        <v>0</v>
      </c>
      <c r="L58" s="194">
        <f t="shared" si="28"/>
        <v>0</v>
      </c>
      <c r="M58" s="194">
        <f t="shared" si="28"/>
        <v>0</v>
      </c>
      <c r="N58" s="194">
        <f t="shared" si="28"/>
        <v>0</v>
      </c>
      <c r="O58" s="194">
        <f t="shared" si="28"/>
        <v>0</v>
      </c>
      <c r="P58" s="194">
        <f t="shared" si="28"/>
        <v>0</v>
      </c>
      <c r="Q58" s="194">
        <f t="shared" si="28"/>
        <v>0</v>
      </c>
      <c r="R58" s="194">
        <f t="shared" si="28"/>
        <v>0</v>
      </c>
      <c r="S58" s="194">
        <f t="shared" si="28"/>
        <v>0</v>
      </c>
      <c r="T58" s="194">
        <f t="shared" si="28"/>
        <v>0</v>
      </c>
      <c r="U58" s="194">
        <f t="shared" si="28"/>
        <v>0</v>
      </c>
      <c r="V58" s="194">
        <f t="shared" si="28"/>
        <v>0</v>
      </c>
      <c r="W58" s="194">
        <f t="shared" si="28"/>
        <v>0</v>
      </c>
      <c r="X58" s="194">
        <f t="shared" si="28"/>
        <v>0</v>
      </c>
      <c r="Y58" s="194">
        <f t="shared" si="28"/>
        <v>0</v>
      </c>
      <c r="Z58" s="194">
        <f t="shared" si="28"/>
        <v>0</v>
      </c>
      <c r="AA58" s="194">
        <f t="shared" si="28"/>
        <v>0</v>
      </c>
      <c r="AB58" s="194">
        <f t="shared" si="28"/>
        <v>0</v>
      </c>
      <c r="AC58" s="194">
        <f t="shared" si="28"/>
        <v>26.063541666666652</v>
      </c>
      <c r="AD58" s="194">
        <f t="shared" si="28"/>
        <v>52.127083333333303</v>
      </c>
      <c r="AE58" s="194">
        <f t="shared" si="28"/>
        <v>78.190624999999969</v>
      </c>
      <c r="AF58" s="194">
        <f t="shared" si="28"/>
        <v>104.25416666666665</v>
      </c>
      <c r="AG58" s="194">
        <f t="shared" si="28"/>
        <v>130.31770833333331</v>
      </c>
      <c r="AH58" s="194">
        <f t="shared" si="28"/>
        <v>156.38124999999997</v>
      </c>
      <c r="AI58" s="194">
        <f t="shared" si="28"/>
        <v>182.44479166666662</v>
      </c>
      <c r="AJ58" s="194">
        <f t="shared" si="28"/>
        <v>208.50833333333333</v>
      </c>
      <c r="AK58" s="194">
        <f t="shared" si="28"/>
        <v>0</v>
      </c>
      <c r="AL58" s="194">
        <f t="shared" si="28"/>
        <v>0</v>
      </c>
      <c r="AM58" s="194">
        <f t="shared" si="28"/>
        <v>0</v>
      </c>
      <c r="AN58" s="194">
        <f t="shared" si="28"/>
        <v>0</v>
      </c>
      <c r="AO58" s="194">
        <f t="shared" si="28"/>
        <v>0</v>
      </c>
      <c r="AP58" s="194">
        <f t="shared" si="28"/>
        <v>0</v>
      </c>
      <c r="AQ58" s="194">
        <f t="shared" si="28"/>
        <v>0</v>
      </c>
      <c r="AR58" s="194">
        <f t="shared" si="28"/>
        <v>0</v>
      </c>
      <c r="AS58" s="194">
        <f t="shared" si="28"/>
        <v>0</v>
      </c>
      <c r="AT58" s="194">
        <f t="shared" si="28"/>
        <v>0</v>
      </c>
      <c r="AU58" s="194">
        <f t="shared" si="28"/>
        <v>0</v>
      </c>
      <c r="AV58" s="194">
        <f t="shared" si="28"/>
        <v>0</v>
      </c>
      <c r="AW58" s="194">
        <f t="shared" si="28"/>
        <v>0</v>
      </c>
      <c r="AX58" s="194">
        <f t="shared" si="28"/>
        <v>0</v>
      </c>
      <c r="AY58" s="194">
        <f t="shared" si="28"/>
        <v>0</v>
      </c>
      <c r="AZ58" s="194">
        <f t="shared" si="28"/>
        <v>0</v>
      </c>
      <c r="BA58" s="194">
        <f t="shared" si="28"/>
        <v>0</v>
      </c>
      <c r="BB58" s="194">
        <f t="shared" si="28"/>
        <v>0</v>
      </c>
      <c r="BC58" s="194">
        <f t="shared" si="28"/>
        <v>0</v>
      </c>
      <c r="BD58" s="194">
        <f t="shared" si="28"/>
        <v>0</v>
      </c>
      <c r="BE58" s="194">
        <f t="shared" si="28"/>
        <v>0</v>
      </c>
      <c r="BF58" s="194">
        <f t="shared" si="28"/>
        <v>0</v>
      </c>
      <c r="BG58" s="194">
        <f t="shared" si="28"/>
        <v>0</v>
      </c>
      <c r="BH58" s="194">
        <f t="shared" si="28"/>
        <v>0</v>
      </c>
      <c r="BI58" s="194">
        <f t="shared" si="28"/>
        <v>0</v>
      </c>
      <c r="BJ58" s="194">
        <f t="shared" si="28"/>
        <v>0</v>
      </c>
      <c r="BK58" s="194">
        <f t="shared" si="28"/>
        <v>0</v>
      </c>
      <c r="BL58" s="194">
        <f t="shared" si="28"/>
        <v>0</v>
      </c>
      <c r="BM58" s="194">
        <f t="shared" si="28"/>
        <v>0</v>
      </c>
      <c r="BN58" s="194">
        <f t="shared" si="28"/>
        <v>0</v>
      </c>
      <c r="BO58" s="194">
        <f t="shared" si="28"/>
        <v>0</v>
      </c>
      <c r="BP58" s="194">
        <f t="shared" si="28"/>
        <v>0</v>
      </c>
      <c r="BQ58" s="194">
        <f t="shared" si="28"/>
        <v>0</v>
      </c>
      <c r="BR58" s="194">
        <f t="shared" si="28"/>
        <v>0</v>
      </c>
      <c r="BS58" s="194">
        <f t="shared" si="28"/>
        <v>0</v>
      </c>
      <c r="BT58" s="194">
        <f t="shared" si="28"/>
        <v>0</v>
      </c>
      <c r="BU58" s="194">
        <f t="shared" si="28"/>
        <v>0</v>
      </c>
      <c r="BV58" s="194">
        <f t="shared" si="28"/>
        <v>0</v>
      </c>
      <c r="BW58" s="194">
        <f xml:space="preserve"> SUM(BW56:BW57)</f>
        <v>0</v>
      </c>
      <c r="BX58" s="194">
        <f xml:space="preserve"> SUM(BX56:BX57)</f>
        <v>0</v>
      </c>
      <c r="BY58" s="194">
        <f xml:space="preserve"> SUM(BY56:BY57)</f>
        <v>0</v>
      </c>
      <c r="BZ58" s="194">
        <f xml:space="preserve"> SUM(BZ56:BZ57)</f>
        <v>0</v>
      </c>
      <c r="CA58" s="194">
        <f xml:space="preserve"> SUM(CA56:CA57)</f>
        <v>0</v>
      </c>
    </row>
    <row r="59" spans="1:79" s="122" customFormat="1">
      <c r="A59" s="45"/>
      <c r="B59" s="45"/>
      <c r="C59" s="121"/>
      <c r="D59" s="454"/>
    </row>
    <row r="60" spans="1:79"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</row>
    <row r="61" spans="1:79">
      <c r="A61" s="1" t="s">
        <v>8</v>
      </c>
    </row>
    <row r="62" spans="1:79"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</row>
    <row r="63" spans="1:79">
      <c r="B63" s="1" t="s">
        <v>201</v>
      </c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</row>
    <row r="64" spans="1:79" s="141" customFormat="1">
      <c r="A64" s="129"/>
      <c r="B64" s="129"/>
      <c r="C64" s="130"/>
      <c r="D64" s="140"/>
      <c r="E64" s="338" t="str">
        <f xml:space="preserve"> Assets!E$42</f>
        <v>Fixed asset balance</v>
      </c>
      <c r="F64" s="338" t="str">
        <f xml:space="preserve"> Assets!F$42</f>
        <v>BS</v>
      </c>
      <c r="G64" s="338" t="str">
        <f xml:space="preserve"> Assets!G$42</f>
        <v>£ MM</v>
      </c>
      <c r="H64" s="338">
        <f xml:space="preserve"> Assets!H$42</f>
        <v>0</v>
      </c>
      <c r="I64" s="338">
        <f xml:space="preserve"> Assets!I$42</f>
        <v>0</v>
      </c>
      <c r="J64" s="338">
        <f xml:space="preserve"> Assets!J$42</f>
        <v>0</v>
      </c>
      <c r="K64" s="338">
        <f xml:space="preserve"> Assets!K$42</f>
        <v>0</v>
      </c>
      <c r="L64" s="338">
        <f xml:space="preserve"> Assets!L$42</f>
        <v>0</v>
      </c>
      <c r="M64" s="338">
        <f xml:space="preserve"> Assets!M$42</f>
        <v>0</v>
      </c>
      <c r="N64" s="338">
        <f xml:space="preserve"> Assets!N$42</f>
        <v>0</v>
      </c>
      <c r="O64" s="338">
        <f xml:space="preserve"> Assets!O$42</f>
        <v>173.51598719186759</v>
      </c>
      <c r="P64" s="338">
        <f xml:space="preserve"> Assets!P$42</f>
        <v>347.39341026260041</v>
      </c>
      <c r="Q64" s="338">
        <f xml:space="preserve"> Assets!Q$42</f>
        <v>521.27083333333326</v>
      </c>
      <c r="R64" s="338">
        <f xml:space="preserve"> Assets!R$42</f>
        <v>495.20729166666661</v>
      </c>
      <c r="S64" s="338">
        <f xml:space="preserve"> Assets!S$42</f>
        <v>469.14374999999995</v>
      </c>
      <c r="T64" s="338">
        <f xml:space="preserve"> Assets!T$42</f>
        <v>443.0802083333333</v>
      </c>
      <c r="U64" s="338">
        <f xml:space="preserve"> Assets!U$42</f>
        <v>417.01666666666665</v>
      </c>
      <c r="V64" s="338">
        <f xml:space="preserve"> Assets!V$42</f>
        <v>390.953125</v>
      </c>
      <c r="W64" s="338">
        <f xml:space="preserve"> Assets!W$42</f>
        <v>364.88958333333335</v>
      </c>
      <c r="X64" s="338">
        <f xml:space="preserve"> Assets!X$42</f>
        <v>338.8260416666667</v>
      </c>
      <c r="Y64" s="338">
        <f xml:space="preserve"> Assets!Y$42</f>
        <v>312.76250000000005</v>
      </c>
      <c r="Z64" s="338">
        <f xml:space="preserve"> Assets!Z$42</f>
        <v>286.69895833333339</v>
      </c>
      <c r="AA64" s="338">
        <f xml:space="preserve"> Assets!AA$42</f>
        <v>260.63541666666674</v>
      </c>
      <c r="AB64" s="338">
        <f xml:space="preserve"> Assets!AB$42</f>
        <v>234.57187500000009</v>
      </c>
      <c r="AC64" s="338">
        <f xml:space="preserve"> Assets!AC$42</f>
        <v>208.50833333333344</v>
      </c>
      <c r="AD64" s="338">
        <f xml:space="preserve"> Assets!AD$42</f>
        <v>182.44479166666679</v>
      </c>
      <c r="AE64" s="338">
        <f xml:space="preserve"> Assets!AE$42</f>
        <v>156.38125000000014</v>
      </c>
      <c r="AF64" s="338">
        <f xml:space="preserve"> Assets!AF$42</f>
        <v>130.31770833333348</v>
      </c>
      <c r="AG64" s="338">
        <f xml:space="preserve"> Assets!AG$42</f>
        <v>104.25416666666682</v>
      </c>
      <c r="AH64" s="338">
        <f xml:space="preserve"> Assets!AH$42</f>
        <v>78.190625000000153</v>
      </c>
      <c r="AI64" s="338">
        <f xml:space="preserve"> Assets!AI$42</f>
        <v>52.127083333333488</v>
      </c>
      <c r="AJ64" s="338">
        <f xml:space="preserve"> Assets!AJ$42</f>
        <v>26.063541666666822</v>
      </c>
      <c r="AK64" s="338">
        <f xml:space="preserve"> Assets!AK$42</f>
        <v>0</v>
      </c>
      <c r="AL64" s="338">
        <f xml:space="preserve"> Assets!AL$42</f>
        <v>0</v>
      </c>
      <c r="AM64" s="338">
        <f xml:space="preserve"> Assets!AM$42</f>
        <v>0</v>
      </c>
      <c r="AN64" s="338">
        <f xml:space="preserve"> Assets!AN$42</f>
        <v>0</v>
      </c>
      <c r="AO64" s="338">
        <f xml:space="preserve"> Assets!AO$42</f>
        <v>0</v>
      </c>
      <c r="AP64" s="338">
        <f xml:space="preserve"> Assets!AP$42</f>
        <v>0</v>
      </c>
      <c r="AQ64" s="338">
        <f xml:space="preserve"> Assets!AQ$42</f>
        <v>0</v>
      </c>
      <c r="AR64" s="338">
        <f xml:space="preserve"> Assets!AR$42</f>
        <v>0</v>
      </c>
      <c r="AS64" s="338">
        <f xml:space="preserve"> Assets!AS$42</f>
        <v>0</v>
      </c>
      <c r="AT64" s="338">
        <f xml:space="preserve"> Assets!AT$42</f>
        <v>0</v>
      </c>
      <c r="AU64" s="338">
        <f xml:space="preserve"> Assets!AU$42</f>
        <v>0</v>
      </c>
      <c r="AV64" s="338">
        <f xml:space="preserve"> Assets!AV$42</f>
        <v>0</v>
      </c>
      <c r="AW64" s="338">
        <f xml:space="preserve"> Assets!AW$42</f>
        <v>0</v>
      </c>
      <c r="AX64" s="338">
        <f xml:space="preserve"> Assets!AX$42</f>
        <v>0</v>
      </c>
      <c r="AY64" s="338">
        <f xml:space="preserve"> Assets!AY$42</f>
        <v>0</v>
      </c>
      <c r="AZ64" s="338">
        <f xml:space="preserve"> Assets!AZ$42</f>
        <v>0</v>
      </c>
      <c r="BA64" s="338">
        <f xml:space="preserve"> Assets!BA$42</f>
        <v>0</v>
      </c>
      <c r="BB64" s="338">
        <f xml:space="preserve"> Assets!BB$42</f>
        <v>0</v>
      </c>
      <c r="BC64" s="338">
        <f xml:space="preserve"> Assets!BC$42</f>
        <v>0</v>
      </c>
      <c r="BD64" s="338">
        <f xml:space="preserve"> Assets!BD$42</f>
        <v>0</v>
      </c>
      <c r="BE64" s="338">
        <f xml:space="preserve"> Assets!BE$42</f>
        <v>0</v>
      </c>
      <c r="BF64" s="338">
        <f xml:space="preserve"> Assets!BF$42</f>
        <v>0</v>
      </c>
      <c r="BG64" s="338">
        <f xml:space="preserve"> Assets!BG$42</f>
        <v>0</v>
      </c>
      <c r="BH64" s="338">
        <f xml:space="preserve"> Assets!BH$42</f>
        <v>0</v>
      </c>
      <c r="BI64" s="338">
        <f xml:space="preserve"> Assets!BI$42</f>
        <v>0</v>
      </c>
      <c r="BJ64" s="338">
        <f xml:space="preserve"> Assets!BJ$42</f>
        <v>0</v>
      </c>
      <c r="BK64" s="338">
        <f xml:space="preserve"> Assets!BK$42</f>
        <v>0</v>
      </c>
      <c r="BL64" s="338">
        <f xml:space="preserve"> Assets!BL$42</f>
        <v>0</v>
      </c>
      <c r="BM64" s="338">
        <f xml:space="preserve"> Assets!BM$42</f>
        <v>0</v>
      </c>
      <c r="BN64" s="338">
        <f xml:space="preserve"> Assets!BN$42</f>
        <v>0</v>
      </c>
      <c r="BO64" s="338">
        <f xml:space="preserve"> Assets!BO$42</f>
        <v>0</v>
      </c>
      <c r="BP64" s="338">
        <f xml:space="preserve"> Assets!BP$42</f>
        <v>0</v>
      </c>
      <c r="BQ64" s="338">
        <f xml:space="preserve"> Assets!BQ$42</f>
        <v>0</v>
      </c>
      <c r="BR64" s="338">
        <f xml:space="preserve"> Assets!BR$42</f>
        <v>0</v>
      </c>
      <c r="BS64" s="338">
        <f xml:space="preserve"> Assets!BS$42</f>
        <v>0</v>
      </c>
      <c r="BT64" s="338">
        <f xml:space="preserve"> Assets!BT$42</f>
        <v>0</v>
      </c>
      <c r="BU64" s="338">
        <f xml:space="preserve"> Assets!BU$42</f>
        <v>0</v>
      </c>
      <c r="BV64" s="338">
        <f xml:space="preserve"> Assets!BV$42</f>
        <v>0</v>
      </c>
      <c r="BW64" s="338">
        <f xml:space="preserve"> Assets!BW$42</f>
        <v>0</v>
      </c>
      <c r="BX64" s="338">
        <f xml:space="preserve"> Assets!BX$42</f>
        <v>0</v>
      </c>
      <c r="BY64" s="338">
        <f xml:space="preserve"> Assets!BY$42</f>
        <v>0</v>
      </c>
      <c r="BZ64" s="338">
        <f xml:space="preserve"> Assets!BZ$42</f>
        <v>0</v>
      </c>
      <c r="CA64" s="338">
        <f xml:space="preserve"> Assets!CA$42</f>
        <v>0</v>
      </c>
    </row>
    <row r="65" spans="1:79" s="18" customFormat="1">
      <c r="A65" s="1"/>
      <c r="B65" s="1"/>
      <c r="C65" s="51"/>
      <c r="D65" s="52"/>
      <c r="E65" s="395" t="s">
        <v>203</v>
      </c>
      <c r="F65" s="395"/>
      <c r="G65" s="395" t="s">
        <v>560</v>
      </c>
      <c r="H65" s="395"/>
      <c r="I65" s="395"/>
      <c r="J65" s="395">
        <f>SUM(J64:J64)</f>
        <v>0</v>
      </c>
      <c r="K65" s="395">
        <f t="shared" ref="K65:BV65" si="29">SUM(K64:K64)</f>
        <v>0</v>
      </c>
      <c r="L65" s="395">
        <f t="shared" si="29"/>
        <v>0</v>
      </c>
      <c r="M65" s="395">
        <f t="shared" si="29"/>
        <v>0</v>
      </c>
      <c r="N65" s="395">
        <f t="shared" si="29"/>
        <v>0</v>
      </c>
      <c r="O65" s="395">
        <f t="shared" si="29"/>
        <v>173.51598719186759</v>
      </c>
      <c r="P65" s="395">
        <f t="shared" si="29"/>
        <v>347.39341026260041</v>
      </c>
      <c r="Q65" s="395">
        <f t="shared" si="29"/>
        <v>521.27083333333326</v>
      </c>
      <c r="R65" s="395">
        <f t="shared" si="29"/>
        <v>495.20729166666661</v>
      </c>
      <c r="S65" s="395">
        <f t="shared" si="29"/>
        <v>469.14374999999995</v>
      </c>
      <c r="T65" s="395">
        <f t="shared" si="29"/>
        <v>443.0802083333333</v>
      </c>
      <c r="U65" s="395">
        <f t="shared" si="29"/>
        <v>417.01666666666665</v>
      </c>
      <c r="V65" s="395">
        <f t="shared" si="29"/>
        <v>390.953125</v>
      </c>
      <c r="W65" s="395">
        <f t="shared" si="29"/>
        <v>364.88958333333335</v>
      </c>
      <c r="X65" s="395">
        <f t="shared" si="29"/>
        <v>338.8260416666667</v>
      </c>
      <c r="Y65" s="395">
        <f t="shared" si="29"/>
        <v>312.76250000000005</v>
      </c>
      <c r="Z65" s="395">
        <f t="shared" si="29"/>
        <v>286.69895833333339</v>
      </c>
      <c r="AA65" s="395">
        <f t="shared" si="29"/>
        <v>260.63541666666674</v>
      </c>
      <c r="AB65" s="395">
        <f t="shared" si="29"/>
        <v>234.57187500000009</v>
      </c>
      <c r="AC65" s="395">
        <f t="shared" si="29"/>
        <v>208.50833333333344</v>
      </c>
      <c r="AD65" s="395">
        <f t="shared" si="29"/>
        <v>182.44479166666679</v>
      </c>
      <c r="AE65" s="395">
        <f t="shared" si="29"/>
        <v>156.38125000000014</v>
      </c>
      <c r="AF65" s="395">
        <f t="shared" si="29"/>
        <v>130.31770833333348</v>
      </c>
      <c r="AG65" s="395">
        <f t="shared" si="29"/>
        <v>104.25416666666682</v>
      </c>
      <c r="AH65" s="395">
        <f t="shared" si="29"/>
        <v>78.190625000000153</v>
      </c>
      <c r="AI65" s="395">
        <f t="shared" si="29"/>
        <v>52.127083333333488</v>
      </c>
      <c r="AJ65" s="395">
        <f t="shared" si="29"/>
        <v>26.063541666666822</v>
      </c>
      <c r="AK65" s="395">
        <f t="shared" si="29"/>
        <v>0</v>
      </c>
      <c r="AL65" s="395">
        <f t="shared" si="29"/>
        <v>0</v>
      </c>
      <c r="AM65" s="395">
        <f t="shared" si="29"/>
        <v>0</v>
      </c>
      <c r="AN65" s="395">
        <f t="shared" si="29"/>
        <v>0</v>
      </c>
      <c r="AO65" s="395">
        <f t="shared" si="29"/>
        <v>0</v>
      </c>
      <c r="AP65" s="395">
        <f t="shared" si="29"/>
        <v>0</v>
      </c>
      <c r="AQ65" s="395">
        <f t="shared" si="29"/>
        <v>0</v>
      </c>
      <c r="AR65" s="395">
        <f t="shared" si="29"/>
        <v>0</v>
      </c>
      <c r="AS65" s="395">
        <f t="shared" si="29"/>
        <v>0</v>
      </c>
      <c r="AT65" s="395">
        <f t="shared" si="29"/>
        <v>0</v>
      </c>
      <c r="AU65" s="395">
        <f t="shared" si="29"/>
        <v>0</v>
      </c>
      <c r="AV65" s="395">
        <f t="shared" si="29"/>
        <v>0</v>
      </c>
      <c r="AW65" s="395">
        <f t="shared" si="29"/>
        <v>0</v>
      </c>
      <c r="AX65" s="395">
        <f t="shared" si="29"/>
        <v>0</v>
      </c>
      <c r="AY65" s="395">
        <f t="shared" si="29"/>
        <v>0</v>
      </c>
      <c r="AZ65" s="395">
        <f t="shared" si="29"/>
        <v>0</v>
      </c>
      <c r="BA65" s="395">
        <f t="shared" si="29"/>
        <v>0</v>
      </c>
      <c r="BB65" s="395">
        <f t="shared" si="29"/>
        <v>0</v>
      </c>
      <c r="BC65" s="395">
        <f t="shared" si="29"/>
        <v>0</v>
      </c>
      <c r="BD65" s="395">
        <f t="shared" si="29"/>
        <v>0</v>
      </c>
      <c r="BE65" s="395">
        <f t="shared" si="29"/>
        <v>0</v>
      </c>
      <c r="BF65" s="395">
        <f t="shared" si="29"/>
        <v>0</v>
      </c>
      <c r="BG65" s="395">
        <f t="shared" si="29"/>
        <v>0</v>
      </c>
      <c r="BH65" s="395">
        <f t="shared" si="29"/>
        <v>0</v>
      </c>
      <c r="BI65" s="395">
        <f t="shared" si="29"/>
        <v>0</v>
      </c>
      <c r="BJ65" s="395">
        <f t="shared" si="29"/>
        <v>0</v>
      </c>
      <c r="BK65" s="395">
        <f t="shared" si="29"/>
        <v>0</v>
      </c>
      <c r="BL65" s="395">
        <f t="shared" si="29"/>
        <v>0</v>
      </c>
      <c r="BM65" s="395">
        <f t="shared" si="29"/>
        <v>0</v>
      </c>
      <c r="BN65" s="395">
        <f t="shared" si="29"/>
        <v>0</v>
      </c>
      <c r="BO65" s="395">
        <f t="shared" si="29"/>
        <v>0</v>
      </c>
      <c r="BP65" s="395">
        <f t="shared" si="29"/>
        <v>0</v>
      </c>
      <c r="BQ65" s="395">
        <f t="shared" si="29"/>
        <v>0</v>
      </c>
      <c r="BR65" s="395">
        <f t="shared" si="29"/>
        <v>0</v>
      </c>
      <c r="BS65" s="395">
        <f t="shared" si="29"/>
        <v>0</v>
      </c>
      <c r="BT65" s="395">
        <f t="shared" si="29"/>
        <v>0</v>
      </c>
      <c r="BU65" s="395">
        <f t="shared" si="29"/>
        <v>0</v>
      </c>
      <c r="BV65" s="395">
        <f t="shared" si="29"/>
        <v>0</v>
      </c>
      <c r="BW65" s="395">
        <f>SUM(BW64:BW64)</f>
        <v>0</v>
      </c>
      <c r="BX65" s="395">
        <f>SUM(BX64:BX64)</f>
        <v>0</v>
      </c>
      <c r="BY65" s="395">
        <f>SUM(BY64:BY64)</f>
        <v>0</v>
      </c>
      <c r="BZ65" s="395">
        <f>SUM(BZ64:BZ64)</f>
        <v>0</v>
      </c>
      <c r="CA65" s="395">
        <f>SUM(CA64:CA64)</f>
        <v>0</v>
      </c>
    </row>
    <row r="66" spans="1:79" s="141" customFormat="1">
      <c r="A66" s="129"/>
      <c r="B66" s="129"/>
      <c r="C66" s="130"/>
      <c r="D66" s="140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338"/>
      <c r="BM66" s="338"/>
      <c r="BN66" s="338"/>
      <c r="BO66" s="338"/>
      <c r="BP66" s="338"/>
      <c r="BQ66" s="338"/>
      <c r="BR66" s="338"/>
      <c r="BS66" s="338"/>
      <c r="BT66" s="338"/>
      <c r="BU66" s="338"/>
      <c r="BV66" s="338"/>
      <c r="BW66" s="338"/>
      <c r="BX66" s="338"/>
      <c r="BY66" s="338"/>
      <c r="BZ66" s="338"/>
      <c r="CA66" s="338"/>
    </row>
    <row r="67" spans="1:79" s="48" customFormat="1">
      <c r="A67" s="55"/>
      <c r="B67" s="55"/>
      <c r="C67" s="51"/>
      <c r="D67" s="50"/>
      <c r="E67" s="394" t="str">
        <f xml:space="preserve"> WorkCap!E$26</f>
        <v>Accounts receivable balance</v>
      </c>
      <c r="F67" s="394" t="str">
        <f xml:space="preserve"> WorkCap!F$26</f>
        <v>BS</v>
      </c>
      <c r="G67" s="394" t="str">
        <f xml:space="preserve"> WorkCap!G$26</f>
        <v>£ MM</v>
      </c>
      <c r="H67" s="394">
        <f xml:space="preserve"> WorkCap!H$26</f>
        <v>0</v>
      </c>
      <c r="I67" s="394">
        <f xml:space="preserve"> WorkCap!I$26</f>
        <v>0</v>
      </c>
      <c r="J67" s="394">
        <f xml:space="preserve"> WorkCap!J$26</f>
        <v>0</v>
      </c>
      <c r="K67" s="394">
        <f xml:space="preserve"> WorkCap!K$26</f>
        <v>0</v>
      </c>
      <c r="L67" s="394">
        <f xml:space="preserve"> WorkCap!L$26</f>
        <v>0</v>
      </c>
      <c r="M67" s="394">
        <f xml:space="preserve"> WorkCap!M$26</f>
        <v>0</v>
      </c>
      <c r="N67" s="394">
        <f xml:space="preserve"> WorkCap!N$26</f>
        <v>0</v>
      </c>
      <c r="O67" s="394">
        <f xml:space="preserve"> WorkCap!O$26</f>
        <v>0</v>
      </c>
      <c r="P67" s="394">
        <f xml:space="preserve"> WorkCap!P$26</f>
        <v>0</v>
      </c>
      <c r="Q67" s="394">
        <f xml:space="preserve"> WorkCap!Q$26</f>
        <v>0</v>
      </c>
      <c r="R67" s="394">
        <f xml:space="preserve"> WorkCap!R$26</f>
        <v>0</v>
      </c>
      <c r="S67" s="394">
        <f xml:space="preserve"> WorkCap!S$26</f>
        <v>0</v>
      </c>
      <c r="T67" s="394">
        <f xml:space="preserve"> WorkCap!T$26</f>
        <v>0</v>
      </c>
      <c r="U67" s="394">
        <f xml:space="preserve"> WorkCap!U$26</f>
        <v>0</v>
      </c>
      <c r="V67" s="394">
        <f xml:space="preserve"> WorkCap!V$26</f>
        <v>0</v>
      </c>
      <c r="W67" s="394">
        <f xml:space="preserve"> WorkCap!W$26</f>
        <v>0</v>
      </c>
      <c r="X67" s="394">
        <f xml:space="preserve"> WorkCap!X$26</f>
        <v>0</v>
      </c>
      <c r="Y67" s="394">
        <f xml:space="preserve"> WorkCap!Y$26</f>
        <v>0</v>
      </c>
      <c r="Z67" s="394">
        <f xml:space="preserve"> WorkCap!Z$26</f>
        <v>0</v>
      </c>
      <c r="AA67" s="394">
        <f xml:space="preserve"> WorkCap!AA$26</f>
        <v>0</v>
      </c>
      <c r="AB67" s="394">
        <f xml:space="preserve"> WorkCap!AB$26</f>
        <v>0</v>
      </c>
      <c r="AC67" s="394">
        <f xml:space="preserve"> WorkCap!AC$26</f>
        <v>0</v>
      </c>
      <c r="AD67" s="394">
        <f xml:space="preserve"> WorkCap!AD$26</f>
        <v>0</v>
      </c>
      <c r="AE67" s="394">
        <f xml:space="preserve"> WorkCap!AE$26</f>
        <v>0</v>
      </c>
      <c r="AF67" s="394">
        <f xml:space="preserve"> WorkCap!AF$26</f>
        <v>0</v>
      </c>
      <c r="AG67" s="394">
        <f xml:space="preserve"> WorkCap!AG$26</f>
        <v>0</v>
      </c>
      <c r="AH67" s="394">
        <f xml:space="preserve"> WorkCap!AH$26</f>
        <v>0</v>
      </c>
      <c r="AI67" s="394">
        <f xml:space="preserve"> WorkCap!AI$26</f>
        <v>0</v>
      </c>
      <c r="AJ67" s="394">
        <f xml:space="preserve"> WorkCap!AJ$26</f>
        <v>0</v>
      </c>
      <c r="AK67" s="394">
        <f xml:space="preserve"> WorkCap!AK$26</f>
        <v>0</v>
      </c>
      <c r="AL67" s="394">
        <f xml:space="preserve"> WorkCap!AL$26</f>
        <v>0</v>
      </c>
      <c r="AM67" s="394">
        <f xml:space="preserve"> WorkCap!AM$26</f>
        <v>0</v>
      </c>
      <c r="AN67" s="394">
        <f xml:space="preserve"> WorkCap!AN$26</f>
        <v>0</v>
      </c>
      <c r="AO67" s="394">
        <f xml:space="preserve"> WorkCap!AO$26</f>
        <v>0</v>
      </c>
      <c r="AP67" s="394">
        <f xml:space="preserve"> WorkCap!AP$26</f>
        <v>0</v>
      </c>
      <c r="AQ67" s="394">
        <f xml:space="preserve"> WorkCap!AQ$26</f>
        <v>0</v>
      </c>
      <c r="AR67" s="394">
        <f xml:space="preserve"> WorkCap!AR$26</f>
        <v>0</v>
      </c>
      <c r="AS67" s="394">
        <f xml:space="preserve"> WorkCap!AS$26</f>
        <v>0</v>
      </c>
      <c r="AT67" s="394">
        <f xml:space="preserve"> WorkCap!AT$26</f>
        <v>0</v>
      </c>
      <c r="AU67" s="394">
        <f xml:space="preserve"> WorkCap!AU$26</f>
        <v>0</v>
      </c>
      <c r="AV67" s="394">
        <f xml:space="preserve"> WorkCap!AV$26</f>
        <v>0</v>
      </c>
      <c r="AW67" s="394">
        <f xml:space="preserve"> WorkCap!AW$26</f>
        <v>0</v>
      </c>
      <c r="AX67" s="394">
        <f xml:space="preserve"> WorkCap!AX$26</f>
        <v>0</v>
      </c>
      <c r="AY67" s="394">
        <f xml:space="preserve"> WorkCap!AY$26</f>
        <v>0</v>
      </c>
      <c r="AZ67" s="394">
        <f xml:space="preserve"> WorkCap!AZ$26</f>
        <v>0</v>
      </c>
      <c r="BA67" s="394">
        <f xml:space="preserve"> WorkCap!BA$26</f>
        <v>0</v>
      </c>
      <c r="BB67" s="394">
        <f xml:space="preserve"> WorkCap!BB$26</f>
        <v>0</v>
      </c>
      <c r="BC67" s="394">
        <f xml:space="preserve"> WorkCap!BC$26</f>
        <v>0</v>
      </c>
      <c r="BD67" s="394">
        <f xml:space="preserve"> WorkCap!BD$26</f>
        <v>0</v>
      </c>
      <c r="BE67" s="394">
        <f xml:space="preserve"> WorkCap!BE$26</f>
        <v>0</v>
      </c>
      <c r="BF67" s="394">
        <f xml:space="preserve"> WorkCap!BF$26</f>
        <v>0</v>
      </c>
      <c r="BG67" s="394">
        <f xml:space="preserve"> WorkCap!BG$26</f>
        <v>0</v>
      </c>
      <c r="BH67" s="394">
        <f xml:space="preserve"> WorkCap!BH$26</f>
        <v>0</v>
      </c>
      <c r="BI67" s="394">
        <f xml:space="preserve"> WorkCap!BI$26</f>
        <v>0</v>
      </c>
      <c r="BJ67" s="394">
        <f xml:space="preserve"> WorkCap!BJ$26</f>
        <v>0</v>
      </c>
      <c r="BK67" s="394">
        <f xml:space="preserve"> WorkCap!BK$26</f>
        <v>0</v>
      </c>
      <c r="BL67" s="394">
        <f xml:space="preserve"> WorkCap!BL$26</f>
        <v>0</v>
      </c>
      <c r="BM67" s="394">
        <f xml:space="preserve"> WorkCap!BM$26</f>
        <v>0</v>
      </c>
      <c r="BN67" s="394">
        <f xml:space="preserve"> WorkCap!BN$26</f>
        <v>0</v>
      </c>
      <c r="BO67" s="394">
        <f xml:space="preserve"> WorkCap!BO$26</f>
        <v>0</v>
      </c>
      <c r="BP67" s="394">
        <f xml:space="preserve"> WorkCap!BP$26</f>
        <v>0</v>
      </c>
      <c r="BQ67" s="394">
        <f xml:space="preserve"> WorkCap!BQ$26</f>
        <v>0</v>
      </c>
      <c r="BR67" s="394">
        <f xml:space="preserve"> WorkCap!BR$26</f>
        <v>0</v>
      </c>
      <c r="BS67" s="394">
        <f xml:space="preserve"> WorkCap!BS$26</f>
        <v>0</v>
      </c>
      <c r="BT67" s="394">
        <f xml:space="preserve"> WorkCap!BT$26</f>
        <v>0</v>
      </c>
      <c r="BU67" s="394">
        <f xml:space="preserve"> WorkCap!BU$26</f>
        <v>0</v>
      </c>
      <c r="BV67" s="394">
        <f xml:space="preserve"> WorkCap!BV$26</f>
        <v>0</v>
      </c>
      <c r="BW67" s="394">
        <f xml:space="preserve"> WorkCap!BW$26</f>
        <v>0</v>
      </c>
      <c r="BX67" s="394">
        <f xml:space="preserve"> WorkCap!BX$26</f>
        <v>0</v>
      </c>
      <c r="BY67" s="394">
        <f xml:space="preserve"> WorkCap!BY$26</f>
        <v>0</v>
      </c>
      <c r="BZ67" s="394">
        <f xml:space="preserve"> WorkCap!BZ$26</f>
        <v>0</v>
      </c>
      <c r="CA67" s="394">
        <f xml:space="preserve"> WorkCap!CA$26</f>
        <v>0</v>
      </c>
    </row>
    <row r="68" spans="1:79" s="48" customFormat="1">
      <c r="A68" s="55"/>
      <c r="B68" s="55"/>
      <c r="C68" s="51"/>
      <c r="D68" s="50"/>
      <c r="E68" s="338" t="str">
        <f xml:space="preserve"> Equity!E$62</f>
        <v>Retained cash / (overdraft) balance</v>
      </c>
      <c r="F68" s="338" t="str">
        <f xml:space="preserve"> Equity!F$62</f>
        <v>BS</v>
      </c>
      <c r="G68" s="338" t="str">
        <f xml:space="preserve"> Equity!G$62</f>
        <v>£ MM</v>
      </c>
      <c r="H68" s="338">
        <f xml:space="preserve"> Equity!H$62</f>
        <v>0</v>
      </c>
      <c r="I68" s="338">
        <f xml:space="preserve"> Equity!I$62</f>
        <v>0</v>
      </c>
      <c r="J68" s="338">
        <f xml:space="preserve"> Equity!J$62</f>
        <v>0</v>
      </c>
      <c r="K68" s="338">
        <f xml:space="preserve"> Equity!K$62</f>
        <v>0</v>
      </c>
      <c r="L68" s="338">
        <f xml:space="preserve"> Equity!L$62</f>
        <v>0</v>
      </c>
      <c r="M68" s="338">
        <f xml:space="preserve"> Equity!M$62</f>
        <v>0</v>
      </c>
      <c r="N68" s="338">
        <f xml:space="preserve"> Equity!N$62</f>
        <v>0</v>
      </c>
      <c r="O68" s="338">
        <f xml:space="preserve"> Equity!O$62</f>
        <v>0</v>
      </c>
      <c r="P68" s="338">
        <f xml:space="preserve"> Equity!P$62</f>
        <v>0</v>
      </c>
      <c r="Q68" s="338">
        <f xml:space="preserve"> Equity!Q$62</f>
        <v>0</v>
      </c>
      <c r="R68" s="338">
        <f xml:space="preserve"> Equity!R$62</f>
        <v>0</v>
      </c>
      <c r="S68" s="338">
        <f xml:space="preserve"> Equity!S$62</f>
        <v>0</v>
      </c>
      <c r="T68" s="338">
        <f xml:space="preserve"> Equity!T$62</f>
        <v>0</v>
      </c>
      <c r="U68" s="338">
        <f xml:space="preserve"> Equity!U$62</f>
        <v>0</v>
      </c>
      <c r="V68" s="338">
        <f xml:space="preserve"> Equity!V$62</f>
        <v>0</v>
      </c>
      <c r="W68" s="338">
        <f xml:space="preserve"> Equity!W$62</f>
        <v>0</v>
      </c>
      <c r="X68" s="338">
        <f xml:space="preserve"> Equity!X$62</f>
        <v>0</v>
      </c>
      <c r="Y68" s="338">
        <f xml:space="preserve"> Equity!Y$62</f>
        <v>0</v>
      </c>
      <c r="Z68" s="338">
        <f xml:space="preserve"> Equity!Z$62</f>
        <v>0</v>
      </c>
      <c r="AA68" s="338">
        <f xml:space="preserve"> Equity!AA$62</f>
        <v>0</v>
      </c>
      <c r="AB68" s="338">
        <f xml:space="preserve"> Equity!AB$62</f>
        <v>0</v>
      </c>
      <c r="AC68" s="338">
        <f xml:space="preserve"> Equity!AC$62</f>
        <v>26.063541666666652</v>
      </c>
      <c r="AD68" s="338">
        <f xml:space="preserve"> Equity!AD$62</f>
        <v>52.127083333333303</v>
      </c>
      <c r="AE68" s="338">
        <f xml:space="preserve"> Equity!AE$62</f>
        <v>78.190624999999969</v>
      </c>
      <c r="AF68" s="338">
        <f xml:space="preserve"> Equity!AF$62</f>
        <v>104.25416666666666</v>
      </c>
      <c r="AG68" s="338">
        <f xml:space="preserve"> Equity!AG$62</f>
        <v>130.31770833333331</v>
      </c>
      <c r="AH68" s="338">
        <f xml:space="preserve"> Equity!AH$62</f>
        <v>156.38124999999999</v>
      </c>
      <c r="AI68" s="338">
        <f xml:space="preserve"> Equity!AI$62</f>
        <v>182.44479166666662</v>
      </c>
      <c r="AJ68" s="338">
        <f xml:space="preserve"> Equity!AJ$62</f>
        <v>208.50833333333333</v>
      </c>
      <c r="AK68" s="338">
        <f xml:space="preserve"> Equity!AK$62</f>
        <v>1.7053025658242404E-13</v>
      </c>
      <c r="AL68" s="338">
        <f xml:space="preserve"> Equity!AL$62</f>
        <v>1.7053025658242404E-13</v>
      </c>
      <c r="AM68" s="338">
        <f xml:space="preserve"> Equity!AM$62</f>
        <v>1.7053025658242404E-13</v>
      </c>
      <c r="AN68" s="338">
        <f xml:space="preserve"> Equity!AN$62</f>
        <v>1.7053025658242404E-13</v>
      </c>
      <c r="AO68" s="338">
        <f xml:space="preserve"> Equity!AO$62</f>
        <v>1.7053025658242404E-13</v>
      </c>
      <c r="AP68" s="338">
        <f xml:space="preserve"> Equity!AP$62</f>
        <v>1.7053025658242404E-13</v>
      </c>
      <c r="AQ68" s="338">
        <f xml:space="preserve"> Equity!AQ$62</f>
        <v>1.7053025658242404E-13</v>
      </c>
      <c r="AR68" s="338">
        <f xml:space="preserve"> Equity!AR$62</f>
        <v>1.7053025658242404E-13</v>
      </c>
      <c r="AS68" s="338">
        <f xml:space="preserve"> Equity!AS$62</f>
        <v>1.7053025658242404E-13</v>
      </c>
      <c r="AT68" s="338">
        <f xml:space="preserve"> Equity!AT$62</f>
        <v>1.7053025658242404E-13</v>
      </c>
      <c r="AU68" s="338">
        <f xml:space="preserve"> Equity!AU$62</f>
        <v>1.7053025658242404E-13</v>
      </c>
      <c r="AV68" s="338">
        <f xml:space="preserve"> Equity!AV$62</f>
        <v>1.7053025658242404E-13</v>
      </c>
      <c r="AW68" s="338">
        <f xml:space="preserve"> Equity!AW$62</f>
        <v>1.7053025658242404E-13</v>
      </c>
      <c r="AX68" s="338">
        <f xml:space="preserve"> Equity!AX$62</f>
        <v>1.7053025658242404E-13</v>
      </c>
      <c r="AY68" s="338">
        <f xml:space="preserve"> Equity!AY$62</f>
        <v>1.7053025658242404E-13</v>
      </c>
      <c r="AZ68" s="338">
        <f xml:space="preserve"> Equity!AZ$62</f>
        <v>1.7053025658242404E-13</v>
      </c>
      <c r="BA68" s="338">
        <f xml:space="preserve"> Equity!BA$62</f>
        <v>1.7053025658242404E-13</v>
      </c>
      <c r="BB68" s="338">
        <f xml:space="preserve"> Equity!BB$62</f>
        <v>1.7053025658242404E-13</v>
      </c>
      <c r="BC68" s="338">
        <f xml:space="preserve"> Equity!BC$62</f>
        <v>1.7053025658242404E-13</v>
      </c>
      <c r="BD68" s="338">
        <f xml:space="preserve"> Equity!BD$62</f>
        <v>1.7053025658242404E-13</v>
      </c>
      <c r="BE68" s="338">
        <f xml:space="preserve"> Equity!BE$62</f>
        <v>1.7053025658242404E-13</v>
      </c>
      <c r="BF68" s="338">
        <f xml:space="preserve"> Equity!BF$62</f>
        <v>1.7053025658242404E-13</v>
      </c>
      <c r="BG68" s="338">
        <f xml:space="preserve"> Equity!BG$62</f>
        <v>1.7053025658242404E-13</v>
      </c>
      <c r="BH68" s="338">
        <f xml:space="preserve"> Equity!BH$62</f>
        <v>1.7053025658242404E-13</v>
      </c>
      <c r="BI68" s="338">
        <f xml:space="preserve"> Equity!BI$62</f>
        <v>1.7053025658242404E-13</v>
      </c>
      <c r="BJ68" s="338">
        <f xml:space="preserve"> Equity!BJ$62</f>
        <v>1.7053025658242404E-13</v>
      </c>
      <c r="BK68" s="338">
        <f xml:space="preserve"> Equity!BK$62</f>
        <v>1.7053025658242404E-13</v>
      </c>
      <c r="BL68" s="338">
        <f xml:space="preserve"> Equity!BL$62</f>
        <v>1.7053025658242404E-13</v>
      </c>
      <c r="BM68" s="338">
        <f xml:space="preserve"> Equity!BM$62</f>
        <v>1.7053025658242404E-13</v>
      </c>
      <c r="BN68" s="338">
        <f xml:space="preserve"> Equity!BN$62</f>
        <v>1.7053025658242404E-13</v>
      </c>
      <c r="BO68" s="338">
        <f xml:space="preserve"> Equity!BO$62</f>
        <v>1.7053025658242404E-13</v>
      </c>
      <c r="BP68" s="338">
        <f xml:space="preserve"> Equity!BP$62</f>
        <v>1.7053025658242404E-13</v>
      </c>
      <c r="BQ68" s="338">
        <f xml:space="preserve"> Equity!BQ$62</f>
        <v>1.7053025658242404E-13</v>
      </c>
      <c r="BR68" s="338">
        <f xml:space="preserve"> Equity!BR$62</f>
        <v>1.7053025658242404E-13</v>
      </c>
      <c r="BS68" s="338">
        <f xml:space="preserve"> Equity!BS$62</f>
        <v>1.7053025658242404E-13</v>
      </c>
      <c r="BT68" s="338">
        <f xml:space="preserve"> Equity!BT$62</f>
        <v>1.7053025658242404E-13</v>
      </c>
      <c r="BU68" s="338">
        <f xml:space="preserve"> Equity!BU$62</f>
        <v>1.7053025658242404E-13</v>
      </c>
      <c r="BV68" s="338">
        <f xml:space="preserve"> Equity!BV$62</f>
        <v>1.7053025658242404E-13</v>
      </c>
      <c r="BW68" s="338">
        <f xml:space="preserve"> Equity!BW$62</f>
        <v>1.7053025658242404E-13</v>
      </c>
      <c r="BX68" s="338">
        <f xml:space="preserve"> Equity!BX$62</f>
        <v>1.7053025658242404E-13</v>
      </c>
      <c r="BY68" s="338">
        <f xml:space="preserve"> Equity!BY$62</f>
        <v>1.7053025658242404E-13</v>
      </c>
      <c r="BZ68" s="338">
        <f xml:space="preserve"> Equity!BZ$62</f>
        <v>1.7053025658242404E-13</v>
      </c>
      <c r="CA68" s="338">
        <f xml:space="preserve"> Equity!CA$62</f>
        <v>1.7053025658242404E-13</v>
      </c>
    </row>
    <row r="69" spans="1:79" s="18" customFormat="1">
      <c r="A69" s="1"/>
      <c r="B69" s="1"/>
      <c r="C69" s="51"/>
      <c r="D69" s="52"/>
      <c r="E69" s="395" t="s">
        <v>204</v>
      </c>
      <c r="F69" s="395"/>
      <c r="G69" s="395" t="s">
        <v>560</v>
      </c>
      <c r="H69" s="395"/>
      <c r="I69" s="395"/>
      <c r="J69" s="395">
        <f>SUM(J67:J68)</f>
        <v>0</v>
      </c>
      <c r="K69" s="395">
        <f t="shared" ref="K69:BV69" si="30">SUM(K67:K68)</f>
        <v>0</v>
      </c>
      <c r="L69" s="395">
        <f t="shared" si="30"/>
        <v>0</v>
      </c>
      <c r="M69" s="395">
        <f t="shared" si="30"/>
        <v>0</v>
      </c>
      <c r="N69" s="395">
        <f t="shared" si="30"/>
        <v>0</v>
      </c>
      <c r="O69" s="395">
        <f t="shared" si="30"/>
        <v>0</v>
      </c>
      <c r="P69" s="395">
        <f>SUM(P67:P68)</f>
        <v>0</v>
      </c>
      <c r="Q69" s="395">
        <f t="shared" si="30"/>
        <v>0</v>
      </c>
      <c r="R69" s="395">
        <f t="shared" si="30"/>
        <v>0</v>
      </c>
      <c r="S69" s="395">
        <f t="shared" si="30"/>
        <v>0</v>
      </c>
      <c r="T69" s="395">
        <f t="shared" si="30"/>
        <v>0</v>
      </c>
      <c r="U69" s="395">
        <f t="shared" si="30"/>
        <v>0</v>
      </c>
      <c r="V69" s="395">
        <f t="shared" si="30"/>
        <v>0</v>
      </c>
      <c r="W69" s="395">
        <f t="shared" si="30"/>
        <v>0</v>
      </c>
      <c r="X69" s="395">
        <f t="shared" si="30"/>
        <v>0</v>
      </c>
      <c r="Y69" s="395">
        <f t="shared" si="30"/>
        <v>0</v>
      </c>
      <c r="Z69" s="395">
        <f t="shared" si="30"/>
        <v>0</v>
      </c>
      <c r="AA69" s="395">
        <f t="shared" si="30"/>
        <v>0</v>
      </c>
      <c r="AB69" s="395">
        <f t="shared" si="30"/>
        <v>0</v>
      </c>
      <c r="AC69" s="395">
        <f t="shared" si="30"/>
        <v>26.063541666666652</v>
      </c>
      <c r="AD69" s="395">
        <f t="shared" si="30"/>
        <v>52.127083333333303</v>
      </c>
      <c r="AE69" s="395">
        <f t="shared" si="30"/>
        <v>78.190624999999969</v>
      </c>
      <c r="AF69" s="395">
        <f t="shared" si="30"/>
        <v>104.25416666666666</v>
      </c>
      <c r="AG69" s="395">
        <f t="shared" si="30"/>
        <v>130.31770833333331</v>
      </c>
      <c r="AH69" s="395">
        <f t="shared" si="30"/>
        <v>156.38124999999999</v>
      </c>
      <c r="AI69" s="395">
        <f t="shared" si="30"/>
        <v>182.44479166666662</v>
      </c>
      <c r="AJ69" s="395">
        <f t="shared" si="30"/>
        <v>208.50833333333333</v>
      </c>
      <c r="AK69" s="395">
        <f t="shared" si="30"/>
        <v>1.7053025658242404E-13</v>
      </c>
      <c r="AL69" s="395">
        <f t="shared" si="30"/>
        <v>1.7053025658242404E-13</v>
      </c>
      <c r="AM69" s="395">
        <f t="shared" si="30"/>
        <v>1.7053025658242404E-13</v>
      </c>
      <c r="AN69" s="395">
        <f t="shared" si="30"/>
        <v>1.7053025658242404E-13</v>
      </c>
      <c r="AO69" s="395">
        <f t="shared" si="30"/>
        <v>1.7053025658242404E-13</v>
      </c>
      <c r="AP69" s="395">
        <f t="shared" si="30"/>
        <v>1.7053025658242404E-13</v>
      </c>
      <c r="AQ69" s="395">
        <f t="shared" si="30"/>
        <v>1.7053025658242404E-13</v>
      </c>
      <c r="AR69" s="395">
        <f t="shared" si="30"/>
        <v>1.7053025658242404E-13</v>
      </c>
      <c r="AS69" s="395">
        <f t="shared" si="30"/>
        <v>1.7053025658242404E-13</v>
      </c>
      <c r="AT69" s="395">
        <f t="shared" si="30"/>
        <v>1.7053025658242404E-13</v>
      </c>
      <c r="AU69" s="395">
        <f t="shared" si="30"/>
        <v>1.7053025658242404E-13</v>
      </c>
      <c r="AV69" s="395">
        <f t="shared" si="30"/>
        <v>1.7053025658242404E-13</v>
      </c>
      <c r="AW69" s="395">
        <f t="shared" si="30"/>
        <v>1.7053025658242404E-13</v>
      </c>
      <c r="AX69" s="395">
        <f t="shared" si="30"/>
        <v>1.7053025658242404E-13</v>
      </c>
      <c r="AY69" s="395">
        <f t="shared" si="30"/>
        <v>1.7053025658242404E-13</v>
      </c>
      <c r="AZ69" s="395">
        <f t="shared" si="30"/>
        <v>1.7053025658242404E-13</v>
      </c>
      <c r="BA69" s="395">
        <f t="shared" si="30"/>
        <v>1.7053025658242404E-13</v>
      </c>
      <c r="BB69" s="395">
        <f t="shared" si="30"/>
        <v>1.7053025658242404E-13</v>
      </c>
      <c r="BC69" s="395">
        <f t="shared" si="30"/>
        <v>1.7053025658242404E-13</v>
      </c>
      <c r="BD69" s="395">
        <f t="shared" si="30"/>
        <v>1.7053025658242404E-13</v>
      </c>
      <c r="BE69" s="395">
        <f t="shared" si="30"/>
        <v>1.7053025658242404E-13</v>
      </c>
      <c r="BF69" s="395">
        <f t="shared" si="30"/>
        <v>1.7053025658242404E-13</v>
      </c>
      <c r="BG69" s="395">
        <f t="shared" si="30"/>
        <v>1.7053025658242404E-13</v>
      </c>
      <c r="BH69" s="395">
        <f t="shared" si="30"/>
        <v>1.7053025658242404E-13</v>
      </c>
      <c r="BI69" s="395">
        <f t="shared" si="30"/>
        <v>1.7053025658242404E-13</v>
      </c>
      <c r="BJ69" s="395">
        <f t="shared" si="30"/>
        <v>1.7053025658242404E-13</v>
      </c>
      <c r="BK69" s="395">
        <f t="shared" si="30"/>
        <v>1.7053025658242404E-13</v>
      </c>
      <c r="BL69" s="395">
        <f t="shared" si="30"/>
        <v>1.7053025658242404E-13</v>
      </c>
      <c r="BM69" s="395">
        <f t="shared" si="30"/>
        <v>1.7053025658242404E-13</v>
      </c>
      <c r="BN69" s="395">
        <f t="shared" si="30"/>
        <v>1.7053025658242404E-13</v>
      </c>
      <c r="BO69" s="395">
        <f t="shared" si="30"/>
        <v>1.7053025658242404E-13</v>
      </c>
      <c r="BP69" s="395">
        <f t="shared" si="30"/>
        <v>1.7053025658242404E-13</v>
      </c>
      <c r="BQ69" s="395">
        <f t="shared" si="30"/>
        <v>1.7053025658242404E-13</v>
      </c>
      <c r="BR69" s="395">
        <f t="shared" si="30"/>
        <v>1.7053025658242404E-13</v>
      </c>
      <c r="BS69" s="395">
        <f t="shared" si="30"/>
        <v>1.7053025658242404E-13</v>
      </c>
      <c r="BT69" s="395">
        <f t="shared" si="30"/>
        <v>1.7053025658242404E-13</v>
      </c>
      <c r="BU69" s="395">
        <f t="shared" si="30"/>
        <v>1.7053025658242404E-13</v>
      </c>
      <c r="BV69" s="395">
        <f t="shared" si="30"/>
        <v>1.7053025658242404E-13</v>
      </c>
      <c r="BW69" s="395">
        <f>SUM(BW67:BW68)</f>
        <v>1.7053025658242404E-13</v>
      </c>
      <c r="BX69" s="395">
        <f>SUM(BX67:BX68)</f>
        <v>1.7053025658242404E-13</v>
      </c>
      <c r="BY69" s="395">
        <f>SUM(BY67:BY68)</f>
        <v>1.7053025658242404E-13</v>
      </c>
      <c r="BZ69" s="395">
        <f>SUM(BZ67:BZ68)</f>
        <v>1.7053025658242404E-13</v>
      </c>
      <c r="CA69" s="395">
        <f>SUM(CA67:CA68)</f>
        <v>1.7053025658242404E-13</v>
      </c>
    </row>
    <row r="70" spans="1:79" s="48" customFormat="1">
      <c r="A70" s="55"/>
      <c r="B70" s="55"/>
      <c r="C70" s="51"/>
      <c r="D70" s="50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  <c r="BA70" s="338"/>
      <c r="BB70" s="338"/>
      <c r="BC70" s="338"/>
      <c r="BD70" s="338"/>
      <c r="BE70" s="338"/>
      <c r="BF70" s="338"/>
      <c r="BG70" s="338"/>
      <c r="BH70" s="338"/>
      <c r="BI70" s="338"/>
      <c r="BJ70" s="338"/>
      <c r="BK70" s="338"/>
      <c r="BL70" s="338"/>
      <c r="BM70" s="338"/>
      <c r="BN70" s="338"/>
      <c r="BO70" s="338"/>
      <c r="BP70" s="338"/>
      <c r="BQ70" s="338"/>
      <c r="BR70" s="338"/>
      <c r="BS70" s="338"/>
      <c r="BT70" s="338"/>
      <c r="BU70" s="338"/>
      <c r="BV70" s="338"/>
      <c r="BW70" s="338"/>
      <c r="BX70" s="338"/>
      <c r="BY70" s="338"/>
      <c r="BZ70" s="338"/>
      <c r="CA70" s="338"/>
    </row>
    <row r="71" spans="1:79" s="204" customFormat="1">
      <c r="A71" s="55"/>
      <c r="B71" s="55"/>
      <c r="C71" s="51"/>
      <c r="D71" s="50"/>
      <c r="E71" s="204" t="s">
        <v>9</v>
      </c>
      <c r="G71" s="169" t="s">
        <v>560</v>
      </c>
      <c r="J71" s="204">
        <f xml:space="preserve"> J65 + J69</f>
        <v>0</v>
      </c>
      <c r="K71" s="204">
        <f t="shared" ref="K71:BV71" si="31" xml:space="preserve"> K65 + K69</f>
        <v>0</v>
      </c>
      <c r="L71" s="204">
        <f t="shared" si="31"/>
        <v>0</v>
      </c>
      <c r="M71" s="204">
        <f t="shared" si="31"/>
        <v>0</v>
      </c>
      <c r="N71" s="204">
        <f t="shared" si="31"/>
        <v>0</v>
      </c>
      <c r="O71" s="204">
        <f t="shared" si="31"/>
        <v>173.51598719186759</v>
      </c>
      <c r="P71" s="204">
        <f t="shared" si="31"/>
        <v>347.39341026260041</v>
      </c>
      <c r="Q71" s="204">
        <f t="shared" si="31"/>
        <v>521.27083333333326</v>
      </c>
      <c r="R71" s="204">
        <f t="shared" si="31"/>
        <v>495.20729166666661</v>
      </c>
      <c r="S71" s="204">
        <f t="shared" si="31"/>
        <v>469.14374999999995</v>
      </c>
      <c r="T71" s="204">
        <f t="shared" si="31"/>
        <v>443.0802083333333</v>
      </c>
      <c r="U71" s="204">
        <f t="shared" si="31"/>
        <v>417.01666666666665</v>
      </c>
      <c r="V71" s="204">
        <f t="shared" si="31"/>
        <v>390.953125</v>
      </c>
      <c r="W71" s="204">
        <f t="shared" si="31"/>
        <v>364.88958333333335</v>
      </c>
      <c r="X71" s="204">
        <f t="shared" si="31"/>
        <v>338.8260416666667</v>
      </c>
      <c r="Y71" s="204">
        <f t="shared" si="31"/>
        <v>312.76250000000005</v>
      </c>
      <c r="Z71" s="204">
        <f t="shared" si="31"/>
        <v>286.69895833333339</v>
      </c>
      <c r="AA71" s="204">
        <f t="shared" si="31"/>
        <v>260.63541666666674</v>
      </c>
      <c r="AB71" s="204">
        <f t="shared" si="31"/>
        <v>234.57187500000009</v>
      </c>
      <c r="AC71" s="204">
        <f t="shared" si="31"/>
        <v>234.57187500000009</v>
      </c>
      <c r="AD71" s="204">
        <f t="shared" si="31"/>
        <v>234.57187500000009</v>
      </c>
      <c r="AE71" s="204">
        <f t="shared" si="31"/>
        <v>234.57187500000009</v>
      </c>
      <c r="AF71" s="204">
        <f t="shared" si="31"/>
        <v>234.57187500000015</v>
      </c>
      <c r="AG71" s="204">
        <f t="shared" si="31"/>
        <v>234.57187500000015</v>
      </c>
      <c r="AH71" s="204">
        <f t="shared" si="31"/>
        <v>234.57187500000015</v>
      </c>
      <c r="AI71" s="204">
        <f t="shared" si="31"/>
        <v>234.57187500000009</v>
      </c>
      <c r="AJ71" s="204">
        <f t="shared" si="31"/>
        <v>234.57187500000015</v>
      </c>
      <c r="AK71" s="204">
        <f t="shared" si="31"/>
        <v>1.7053025658242404E-13</v>
      </c>
      <c r="AL71" s="204">
        <f t="shared" si="31"/>
        <v>1.7053025658242404E-13</v>
      </c>
      <c r="AM71" s="204">
        <f t="shared" si="31"/>
        <v>1.7053025658242404E-13</v>
      </c>
      <c r="AN71" s="204">
        <f t="shared" si="31"/>
        <v>1.7053025658242404E-13</v>
      </c>
      <c r="AO71" s="204">
        <f t="shared" si="31"/>
        <v>1.7053025658242404E-13</v>
      </c>
      <c r="AP71" s="204">
        <f t="shared" si="31"/>
        <v>1.7053025658242404E-13</v>
      </c>
      <c r="AQ71" s="204">
        <f t="shared" si="31"/>
        <v>1.7053025658242404E-13</v>
      </c>
      <c r="AR71" s="204">
        <f t="shared" si="31"/>
        <v>1.7053025658242404E-13</v>
      </c>
      <c r="AS71" s="204">
        <f t="shared" si="31"/>
        <v>1.7053025658242404E-13</v>
      </c>
      <c r="AT71" s="204">
        <f t="shared" si="31"/>
        <v>1.7053025658242404E-13</v>
      </c>
      <c r="AU71" s="204">
        <f t="shared" si="31"/>
        <v>1.7053025658242404E-13</v>
      </c>
      <c r="AV71" s="204">
        <f t="shared" si="31"/>
        <v>1.7053025658242404E-13</v>
      </c>
      <c r="AW71" s="204">
        <f t="shared" si="31"/>
        <v>1.7053025658242404E-13</v>
      </c>
      <c r="AX71" s="204">
        <f t="shared" si="31"/>
        <v>1.7053025658242404E-13</v>
      </c>
      <c r="AY71" s="204">
        <f t="shared" si="31"/>
        <v>1.7053025658242404E-13</v>
      </c>
      <c r="AZ71" s="204">
        <f t="shared" si="31"/>
        <v>1.7053025658242404E-13</v>
      </c>
      <c r="BA71" s="204">
        <f t="shared" si="31"/>
        <v>1.7053025658242404E-13</v>
      </c>
      <c r="BB71" s="204">
        <f t="shared" si="31"/>
        <v>1.7053025658242404E-13</v>
      </c>
      <c r="BC71" s="204">
        <f t="shared" si="31"/>
        <v>1.7053025658242404E-13</v>
      </c>
      <c r="BD71" s="204">
        <f t="shared" si="31"/>
        <v>1.7053025658242404E-13</v>
      </c>
      <c r="BE71" s="204">
        <f t="shared" si="31"/>
        <v>1.7053025658242404E-13</v>
      </c>
      <c r="BF71" s="204">
        <f t="shared" si="31"/>
        <v>1.7053025658242404E-13</v>
      </c>
      <c r="BG71" s="204">
        <f t="shared" si="31"/>
        <v>1.7053025658242404E-13</v>
      </c>
      <c r="BH71" s="204">
        <f t="shared" si="31"/>
        <v>1.7053025658242404E-13</v>
      </c>
      <c r="BI71" s="204">
        <f t="shared" si="31"/>
        <v>1.7053025658242404E-13</v>
      </c>
      <c r="BJ71" s="204">
        <f t="shared" si="31"/>
        <v>1.7053025658242404E-13</v>
      </c>
      <c r="BK71" s="204">
        <f t="shared" si="31"/>
        <v>1.7053025658242404E-13</v>
      </c>
      <c r="BL71" s="204">
        <f t="shared" si="31"/>
        <v>1.7053025658242404E-13</v>
      </c>
      <c r="BM71" s="204">
        <f t="shared" si="31"/>
        <v>1.7053025658242404E-13</v>
      </c>
      <c r="BN71" s="204">
        <f t="shared" si="31"/>
        <v>1.7053025658242404E-13</v>
      </c>
      <c r="BO71" s="204">
        <f t="shared" si="31"/>
        <v>1.7053025658242404E-13</v>
      </c>
      <c r="BP71" s="204">
        <f t="shared" si="31"/>
        <v>1.7053025658242404E-13</v>
      </c>
      <c r="BQ71" s="204">
        <f t="shared" si="31"/>
        <v>1.7053025658242404E-13</v>
      </c>
      <c r="BR71" s="204">
        <f t="shared" si="31"/>
        <v>1.7053025658242404E-13</v>
      </c>
      <c r="BS71" s="204">
        <f t="shared" si="31"/>
        <v>1.7053025658242404E-13</v>
      </c>
      <c r="BT71" s="204">
        <f t="shared" si="31"/>
        <v>1.7053025658242404E-13</v>
      </c>
      <c r="BU71" s="204">
        <f t="shared" si="31"/>
        <v>1.7053025658242404E-13</v>
      </c>
      <c r="BV71" s="204">
        <f t="shared" si="31"/>
        <v>1.7053025658242404E-13</v>
      </c>
      <c r="BW71" s="204">
        <f xml:space="preserve"> BW65 + BW69</f>
        <v>1.7053025658242404E-13</v>
      </c>
      <c r="BX71" s="204">
        <f xml:space="preserve"> BX65 + BX69</f>
        <v>1.7053025658242404E-13</v>
      </c>
      <c r="BY71" s="204">
        <f xml:space="preserve"> BY65 + BY69</f>
        <v>1.7053025658242404E-13</v>
      </c>
      <c r="BZ71" s="204">
        <f xml:space="preserve"> BZ65 + BZ69</f>
        <v>1.7053025658242404E-13</v>
      </c>
      <c r="CA71" s="204">
        <f xml:space="preserve"> CA65 + CA69</f>
        <v>1.7053025658242404E-13</v>
      </c>
    </row>
    <row r="73" spans="1:79">
      <c r="B73" s="1" t="s">
        <v>202</v>
      </c>
      <c r="P73" s="327"/>
    </row>
    <row r="74" spans="1:79" s="223" customFormat="1">
      <c r="A74" s="175"/>
      <c r="B74" s="175"/>
      <c r="C74" s="191"/>
      <c r="E74" s="397" t="str">
        <f xml:space="preserve"> WorkCap!E$54</f>
        <v>Accounts payable balance</v>
      </c>
      <c r="F74" s="397" t="str">
        <f xml:space="preserve"> WorkCap!F$54</f>
        <v>BS</v>
      </c>
      <c r="G74" s="397" t="str">
        <f xml:space="preserve"> WorkCap!G$54</f>
        <v>£ MM</v>
      </c>
      <c r="H74" s="397">
        <f xml:space="preserve"> WorkCap!H$54</f>
        <v>0</v>
      </c>
      <c r="I74" s="397">
        <f xml:space="preserve"> WorkCap!I$54</f>
        <v>0</v>
      </c>
      <c r="J74" s="397">
        <f xml:space="preserve"> WorkCap!J$54</f>
        <v>0</v>
      </c>
      <c r="K74" s="397">
        <f xml:space="preserve"> WorkCap!K$54</f>
        <v>0</v>
      </c>
      <c r="L74" s="397">
        <f xml:space="preserve"> WorkCap!L$54</f>
        <v>0</v>
      </c>
      <c r="M74" s="397">
        <f xml:space="preserve"> WorkCap!M$54</f>
        <v>0</v>
      </c>
      <c r="N74" s="397">
        <f xml:space="preserve"> WorkCap!N$54</f>
        <v>0</v>
      </c>
      <c r="O74" s="397">
        <f xml:space="preserve"> WorkCap!O$54</f>
        <v>0</v>
      </c>
      <c r="P74" s="397">
        <f xml:space="preserve"> WorkCap!P$54</f>
        <v>0</v>
      </c>
      <c r="Q74" s="397">
        <f xml:space="preserve"> WorkCap!Q$54</f>
        <v>0</v>
      </c>
      <c r="R74" s="397">
        <f xml:space="preserve"> WorkCap!R$54</f>
        <v>0</v>
      </c>
      <c r="S74" s="397">
        <f xml:space="preserve"> WorkCap!S$54</f>
        <v>0</v>
      </c>
      <c r="T74" s="397">
        <f xml:space="preserve"> WorkCap!T$54</f>
        <v>0</v>
      </c>
      <c r="U74" s="397">
        <f xml:space="preserve"> WorkCap!U$54</f>
        <v>0</v>
      </c>
      <c r="V74" s="397">
        <f xml:space="preserve"> WorkCap!V$54</f>
        <v>0</v>
      </c>
      <c r="W74" s="397">
        <f xml:space="preserve"> WorkCap!W$54</f>
        <v>0</v>
      </c>
      <c r="X74" s="397">
        <f xml:space="preserve"> WorkCap!X$54</f>
        <v>0</v>
      </c>
      <c r="Y74" s="397">
        <f xml:space="preserve"> WorkCap!Y$54</f>
        <v>0</v>
      </c>
      <c r="Z74" s="397">
        <f xml:space="preserve"> WorkCap!Z$54</f>
        <v>0</v>
      </c>
      <c r="AA74" s="397">
        <f xml:space="preserve"> WorkCap!AA$54</f>
        <v>0</v>
      </c>
      <c r="AB74" s="397">
        <f xml:space="preserve"> WorkCap!AB$54</f>
        <v>0</v>
      </c>
      <c r="AC74" s="397">
        <f xml:space="preserve"> WorkCap!AC$54</f>
        <v>0</v>
      </c>
      <c r="AD74" s="397">
        <f xml:space="preserve"> WorkCap!AD$54</f>
        <v>0</v>
      </c>
      <c r="AE74" s="397">
        <f xml:space="preserve"> WorkCap!AE$54</f>
        <v>0</v>
      </c>
      <c r="AF74" s="397">
        <f xml:space="preserve"> WorkCap!AF$54</f>
        <v>0</v>
      </c>
      <c r="AG74" s="397">
        <f xml:space="preserve"> WorkCap!AG$54</f>
        <v>0</v>
      </c>
      <c r="AH74" s="397">
        <f xml:space="preserve"> WorkCap!AH$54</f>
        <v>0</v>
      </c>
      <c r="AI74" s="397">
        <f xml:space="preserve"> WorkCap!AI$54</f>
        <v>0</v>
      </c>
      <c r="AJ74" s="397">
        <f xml:space="preserve"> WorkCap!AJ$54</f>
        <v>0</v>
      </c>
      <c r="AK74" s="397">
        <f xml:space="preserve"> WorkCap!AK$54</f>
        <v>0</v>
      </c>
      <c r="AL74" s="397">
        <f xml:space="preserve"> WorkCap!AL$54</f>
        <v>0</v>
      </c>
      <c r="AM74" s="397">
        <f xml:space="preserve"> WorkCap!AM$54</f>
        <v>0</v>
      </c>
      <c r="AN74" s="397">
        <f xml:space="preserve"> WorkCap!AN$54</f>
        <v>0</v>
      </c>
      <c r="AO74" s="397">
        <f xml:space="preserve"> WorkCap!AO$54</f>
        <v>0</v>
      </c>
      <c r="AP74" s="397">
        <f xml:space="preserve"> WorkCap!AP$54</f>
        <v>0</v>
      </c>
      <c r="AQ74" s="397">
        <f xml:space="preserve"> WorkCap!AQ$54</f>
        <v>0</v>
      </c>
      <c r="AR74" s="397">
        <f xml:space="preserve"> WorkCap!AR$54</f>
        <v>0</v>
      </c>
      <c r="AS74" s="397">
        <f xml:space="preserve"> WorkCap!AS$54</f>
        <v>0</v>
      </c>
      <c r="AT74" s="397">
        <f xml:space="preserve"> WorkCap!AT$54</f>
        <v>0</v>
      </c>
      <c r="AU74" s="397">
        <f xml:space="preserve"> WorkCap!AU$54</f>
        <v>0</v>
      </c>
      <c r="AV74" s="397">
        <f xml:space="preserve"> WorkCap!AV$54</f>
        <v>0</v>
      </c>
      <c r="AW74" s="397">
        <f xml:space="preserve"> WorkCap!AW$54</f>
        <v>0</v>
      </c>
      <c r="AX74" s="397">
        <f xml:space="preserve"> WorkCap!AX$54</f>
        <v>0</v>
      </c>
      <c r="AY74" s="397">
        <f xml:space="preserve"> WorkCap!AY$54</f>
        <v>0</v>
      </c>
      <c r="AZ74" s="397">
        <f xml:space="preserve"> WorkCap!AZ$54</f>
        <v>0</v>
      </c>
      <c r="BA74" s="397">
        <f xml:space="preserve"> WorkCap!BA$54</f>
        <v>0</v>
      </c>
      <c r="BB74" s="397">
        <f xml:space="preserve"> WorkCap!BB$54</f>
        <v>0</v>
      </c>
      <c r="BC74" s="397">
        <f xml:space="preserve"> WorkCap!BC$54</f>
        <v>0</v>
      </c>
      <c r="BD74" s="397">
        <f xml:space="preserve"> WorkCap!BD$54</f>
        <v>0</v>
      </c>
      <c r="BE74" s="397">
        <f xml:space="preserve"> WorkCap!BE$54</f>
        <v>0</v>
      </c>
      <c r="BF74" s="397">
        <f xml:space="preserve"> WorkCap!BF$54</f>
        <v>0</v>
      </c>
      <c r="BG74" s="397">
        <f xml:space="preserve"> WorkCap!BG$54</f>
        <v>0</v>
      </c>
      <c r="BH74" s="397">
        <f xml:space="preserve"> WorkCap!BH$54</f>
        <v>0</v>
      </c>
      <c r="BI74" s="397">
        <f xml:space="preserve"> WorkCap!BI$54</f>
        <v>0</v>
      </c>
      <c r="BJ74" s="397">
        <f xml:space="preserve"> WorkCap!BJ$54</f>
        <v>0</v>
      </c>
      <c r="BK74" s="397">
        <f xml:space="preserve"> WorkCap!BK$54</f>
        <v>0</v>
      </c>
      <c r="BL74" s="397">
        <f xml:space="preserve"> WorkCap!BL$54</f>
        <v>0</v>
      </c>
      <c r="BM74" s="397">
        <f xml:space="preserve"> WorkCap!BM$54</f>
        <v>0</v>
      </c>
      <c r="BN74" s="397">
        <f xml:space="preserve"> WorkCap!BN$54</f>
        <v>0</v>
      </c>
      <c r="BO74" s="397">
        <f xml:space="preserve"> WorkCap!BO$54</f>
        <v>0</v>
      </c>
      <c r="BP74" s="397">
        <f xml:space="preserve"> WorkCap!BP$54</f>
        <v>0</v>
      </c>
      <c r="BQ74" s="397">
        <f xml:space="preserve"> WorkCap!BQ$54</f>
        <v>0</v>
      </c>
      <c r="BR74" s="397">
        <f xml:space="preserve"> WorkCap!BR$54</f>
        <v>0</v>
      </c>
      <c r="BS74" s="397">
        <f xml:space="preserve"> WorkCap!BS$54</f>
        <v>0</v>
      </c>
      <c r="BT74" s="397">
        <f xml:space="preserve"> WorkCap!BT$54</f>
        <v>0</v>
      </c>
      <c r="BU74" s="397">
        <f xml:space="preserve"> WorkCap!BU$54</f>
        <v>0</v>
      </c>
      <c r="BV74" s="397">
        <f xml:space="preserve"> WorkCap!BV$54</f>
        <v>0</v>
      </c>
      <c r="BW74" s="397">
        <f xml:space="preserve"> WorkCap!BW$54</f>
        <v>0</v>
      </c>
      <c r="BX74" s="397">
        <f xml:space="preserve"> WorkCap!BX$54</f>
        <v>0</v>
      </c>
      <c r="BY74" s="397">
        <f xml:space="preserve"> WorkCap!BY$54</f>
        <v>0</v>
      </c>
      <c r="BZ74" s="397">
        <f xml:space="preserve"> WorkCap!BZ$54</f>
        <v>0</v>
      </c>
      <c r="CA74" s="397">
        <f xml:space="preserve"> WorkCap!CA$54</f>
        <v>0</v>
      </c>
    </row>
    <row r="75" spans="1:79" s="18" customFormat="1">
      <c r="A75" s="1"/>
      <c r="B75" s="1"/>
      <c r="C75" s="51"/>
      <c r="D75" s="52"/>
      <c r="E75" s="338" t="str">
        <f xml:space="preserve"> SnrDebt!E$41</f>
        <v>Senior debt balance</v>
      </c>
      <c r="F75" s="338" t="str">
        <f xml:space="preserve"> SnrDebt!F$41</f>
        <v>BS</v>
      </c>
      <c r="G75" s="338" t="str">
        <f xml:space="preserve"> SnrDebt!G$41</f>
        <v>£ MM</v>
      </c>
      <c r="H75" s="338">
        <f xml:space="preserve"> SnrDebt!H$41</f>
        <v>0</v>
      </c>
      <c r="I75" s="338">
        <f xml:space="preserve"> SnrDebt!I$41</f>
        <v>0</v>
      </c>
      <c r="J75" s="338">
        <f xml:space="preserve"> SnrDebt!J$41</f>
        <v>0</v>
      </c>
      <c r="K75" s="338">
        <f xml:space="preserve"> SnrDebt!K$41</f>
        <v>0</v>
      </c>
      <c r="L75" s="338">
        <f xml:space="preserve"> SnrDebt!L$41</f>
        <v>0</v>
      </c>
      <c r="M75" s="338">
        <f xml:space="preserve"> SnrDebt!M$41</f>
        <v>0</v>
      </c>
      <c r="N75" s="338">
        <f xml:space="preserve"> SnrDebt!N$41</f>
        <v>0</v>
      </c>
      <c r="O75" s="338">
        <f xml:space="preserve"> SnrDebt!O$41</f>
        <v>95.433792955527181</v>
      </c>
      <c r="P75" s="338">
        <f xml:space="preserve"> SnrDebt!P$41</f>
        <v>191.06637564443025</v>
      </c>
      <c r="Q75" s="338">
        <f xml:space="preserve"> SnrDebt!Q$41</f>
        <v>286.69895833333334</v>
      </c>
      <c r="R75" s="338">
        <f xml:space="preserve"> SnrDebt!R$41</f>
        <v>245.74196428571429</v>
      </c>
      <c r="S75" s="338">
        <f xml:space="preserve"> SnrDebt!S$41</f>
        <v>204.78497023809524</v>
      </c>
      <c r="T75" s="338">
        <f xml:space="preserve"> SnrDebt!T$41</f>
        <v>163.82797619047619</v>
      </c>
      <c r="U75" s="338">
        <f xml:space="preserve"> SnrDebt!U$41</f>
        <v>122.87098214285714</v>
      </c>
      <c r="V75" s="338">
        <f xml:space="preserve"> SnrDebt!V$41</f>
        <v>81.913988095238096</v>
      </c>
      <c r="W75" s="338">
        <f xml:space="preserve"> SnrDebt!W$41</f>
        <v>40.956994047619048</v>
      </c>
      <c r="X75" s="338">
        <f xml:space="preserve"> SnrDebt!X$41</f>
        <v>0</v>
      </c>
      <c r="Y75" s="338">
        <f xml:space="preserve"> SnrDebt!Y$41</f>
        <v>0</v>
      </c>
      <c r="Z75" s="338">
        <f xml:space="preserve"> SnrDebt!Z$41</f>
        <v>0</v>
      </c>
      <c r="AA75" s="338">
        <f xml:space="preserve"> SnrDebt!AA$41</f>
        <v>0</v>
      </c>
      <c r="AB75" s="338">
        <f xml:space="preserve"> SnrDebt!AB$41</f>
        <v>0</v>
      </c>
      <c r="AC75" s="338">
        <f xml:space="preserve"> SnrDebt!AC$41</f>
        <v>0</v>
      </c>
      <c r="AD75" s="338">
        <f xml:space="preserve"> SnrDebt!AD$41</f>
        <v>0</v>
      </c>
      <c r="AE75" s="338">
        <f xml:space="preserve"> SnrDebt!AE$41</f>
        <v>0</v>
      </c>
      <c r="AF75" s="338">
        <f xml:space="preserve"> SnrDebt!AF$41</f>
        <v>0</v>
      </c>
      <c r="AG75" s="338">
        <f xml:space="preserve"> SnrDebt!AG$41</f>
        <v>0</v>
      </c>
      <c r="AH75" s="338">
        <f xml:space="preserve"> SnrDebt!AH$41</f>
        <v>0</v>
      </c>
      <c r="AI75" s="338">
        <f xml:space="preserve"> SnrDebt!AI$41</f>
        <v>0</v>
      </c>
      <c r="AJ75" s="338">
        <f xml:space="preserve"> SnrDebt!AJ$41</f>
        <v>0</v>
      </c>
      <c r="AK75" s="338">
        <f xml:space="preserve"> SnrDebt!AK$41</f>
        <v>0</v>
      </c>
      <c r="AL75" s="338">
        <f xml:space="preserve"> SnrDebt!AL$41</f>
        <v>0</v>
      </c>
      <c r="AM75" s="338">
        <f xml:space="preserve"> SnrDebt!AM$41</f>
        <v>0</v>
      </c>
      <c r="AN75" s="338">
        <f xml:space="preserve"> SnrDebt!AN$41</f>
        <v>0</v>
      </c>
      <c r="AO75" s="338">
        <f xml:space="preserve"> SnrDebt!AO$41</f>
        <v>0</v>
      </c>
      <c r="AP75" s="338">
        <f xml:space="preserve"> SnrDebt!AP$41</f>
        <v>0</v>
      </c>
      <c r="AQ75" s="338">
        <f xml:space="preserve"> SnrDebt!AQ$41</f>
        <v>0</v>
      </c>
      <c r="AR75" s="338">
        <f xml:space="preserve"> SnrDebt!AR$41</f>
        <v>0</v>
      </c>
      <c r="AS75" s="338">
        <f xml:space="preserve"> SnrDebt!AS$41</f>
        <v>0</v>
      </c>
      <c r="AT75" s="338">
        <f xml:space="preserve"> SnrDebt!AT$41</f>
        <v>0</v>
      </c>
      <c r="AU75" s="338">
        <f xml:space="preserve"> SnrDebt!AU$41</f>
        <v>0</v>
      </c>
      <c r="AV75" s="338">
        <f xml:space="preserve"> SnrDebt!AV$41</f>
        <v>0</v>
      </c>
      <c r="AW75" s="338">
        <f xml:space="preserve"> SnrDebt!AW$41</f>
        <v>0</v>
      </c>
      <c r="AX75" s="338">
        <f xml:space="preserve"> SnrDebt!AX$41</f>
        <v>0</v>
      </c>
      <c r="AY75" s="338">
        <f xml:space="preserve"> SnrDebt!AY$41</f>
        <v>0</v>
      </c>
      <c r="AZ75" s="338">
        <f xml:space="preserve"> SnrDebt!AZ$41</f>
        <v>0</v>
      </c>
      <c r="BA75" s="338">
        <f xml:space="preserve"> SnrDebt!BA$41</f>
        <v>0</v>
      </c>
      <c r="BB75" s="338">
        <f xml:space="preserve"> SnrDebt!BB$41</f>
        <v>0</v>
      </c>
      <c r="BC75" s="338">
        <f xml:space="preserve"> SnrDebt!BC$41</f>
        <v>0</v>
      </c>
      <c r="BD75" s="338">
        <f xml:space="preserve"> SnrDebt!BD$41</f>
        <v>0</v>
      </c>
      <c r="BE75" s="338">
        <f xml:space="preserve"> SnrDebt!BE$41</f>
        <v>0</v>
      </c>
      <c r="BF75" s="338">
        <f xml:space="preserve"> SnrDebt!BF$41</f>
        <v>0</v>
      </c>
      <c r="BG75" s="338">
        <f xml:space="preserve"> SnrDebt!BG$41</f>
        <v>0</v>
      </c>
      <c r="BH75" s="338">
        <f xml:space="preserve"> SnrDebt!BH$41</f>
        <v>0</v>
      </c>
      <c r="BI75" s="338">
        <f xml:space="preserve"> SnrDebt!BI$41</f>
        <v>0</v>
      </c>
      <c r="BJ75" s="338">
        <f xml:space="preserve"> SnrDebt!BJ$41</f>
        <v>0</v>
      </c>
      <c r="BK75" s="338">
        <f xml:space="preserve"> SnrDebt!BK$41</f>
        <v>0</v>
      </c>
      <c r="BL75" s="338">
        <f xml:space="preserve"> SnrDebt!BL$41</f>
        <v>0</v>
      </c>
      <c r="BM75" s="338">
        <f xml:space="preserve"> SnrDebt!BM$41</f>
        <v>0</v>
      </c>
      <c r="BN75" s="338">
        <f xml:space="preserve"> SnrDebt!BN$41</f>
        <v>0</v>
      </c>
      <c r="BO75" s="338">
        <f xml:space="preserve"> SnrDebt!BO$41</f>
        <v>0</v>
      </c>
      <c r="BP75" s="338">
        <f xml:space="preserve"> SnrDebt!BP$41</f>
        <v>0</v>
      </c>
      <c r="BQ75" s="338">
        <f xml:space="preserve"> SnrDebt!BQ$41</f>
        <v>0</v>
      </c>
      <c r="BR75" s="338">
        <f xml:space="preserve"> SnrDebt!BR$41</f>
        <v>0</v>
      </c>
      <c r="BS75" s="338">
        <f xml:space="preserve"> SnrDebt!BS$41</f>
        <v>0</v>
      </c>
      <c r="BT75" s="338">
        <f xml:space="preserve"> SnrDebt!BT$41</f>
        <v>0</v>
      </c>
      <c r="BU75" s="338">
        <f xml:space="preserve"> SnrDebt!BU$41</f>
        <v>0</v>
      </c>
      <c r="BV75" s="338">
        <f xml:space="preserve"> SnrDebt!BV$41</f>
        <v>0</v>
      </c>
      <c r="BW75" s="338">
        <f xml:space="preserve"> SnrDebt!BW$41</f>
        <v>0</v>
      </c>
      <c r="BX75" s="338">
        <f xml:space="preserve"> SnrDebt!BX$41</f>
        <v>0</v>
      </c>
      <c r="BY75" s="338">
        <f xml:space="preserve"> SnrDebt!BY$41</f>
        <v>0</v>
      </c>
      <c r="BZ75" s="338">
        <f xml:space="preserve"> SnrDebt!BZ$41</f>
        <v>0</v>
      </c>
      <c r="CA75" s="338">
        <f xml:space="preserve"> SnrDebt!CA$41</f>
        <v>0</v>
      </c>
    </row>
    <row r="76" spans="1:79" s="18" customFormat="1">
      <c r="A76" s="1"/>
      <c r="B76" s="1"/>
      <c r="C76" s="51"/>
      <c r="D76" s="52"/>
      <c r="E76" s="338" t="str">
        <f xml:space="preserve"> Tax!E$97</f>
        <v>Tax balance</v>
      </c>
      <c r="F76" s="338" t="str">
        <f xml:space="preserve"> Tax!F$97</f>
        <v>BS</v>
      </c>
      <c r="G76" s="338" t="str">
        <f xml:space="preserve"> Tax!G$97</f>
        <v>£ MM</v>
      </c>
      <c r="H76" s="338">
        <f xml:space="preserve"> Tax!H$97</f>
        <v>0</v>
      </c>
      <c r="I76" s="338">
        <f xml:space="preserve"> Tax!I$97</f>
        <v>0</v>
      </c>
      <c r="J76" s="338">
        <f xml:space="preserve"> Tax!J$97</f>
        <v>0</v>
      </c>
      <c r="K76" s="338">
        <f xml:space="preserve"> Tax!K$97</f>
        <v>0</v>
      </c>
      <c r="L76" s="338">
        <f xml:space="preserve"> Tax!L$97</f>
        <v>0</v>
      </c>
      <c r="M76" s="338">
        <f xml:space="preserve"> Tax!M$97</f>
        <v>0</v>
      </c>
      <c r="N76" s="338">
        <f xml:space="preserve"> Tax!N$97</f>
        <v>0</v>
      </c>
      <c r="O76" s="338">
        <f xml:space="preserve"> Tax!O$97</f>
        <v>0</v>
      </c>
      <c r="P76" s="338">
        <f xml:space="preserve"> Tax!P$97</f>
        <v>0</v>
      </c>
      <c r="Q76" s="338">
        <f xml:space="preserve"> Tax!Q$97</f>
        <v>0</v>
      </c>
      <c r="R76" s="338">
        <f xml:space="preserve"> Tax!R$97</f>
        <v>0</v>
      </c>
      <c r="S76" s="338">
        <f xml:space="preserve"> Tax!S$97</f>
        <v>0</v>
      </c>
      <c r="T76" s="338">
        <f xml:space="preserve"> Tax!T$97</f>
        <v>0</v>
      </c>
      <c r="U76" s="338">
        <f xml:space="preserve"> Tax!U$97</f>
        <v>0</v>
      </c>
      <c r="V76" s="338">
        <f xml:space="preserve"> Tax!V$97</f>
        <v>0</v>
      </c>
      <c r="W76" s="338">
        <f xml:space="preserve"> Tax!W$97</f>
        <v>0</v>
      </c>
      <c r="X76" s="338">
        <f xml:space="preserve"> Tax!X$97</f>
        <v>0</v>
      </c>
      <c r="Y76" s="338">
        <f xml:space="preserve"> Tax!Y$97</f>
        <v>0</v>
      </c>
      <c r="Z76" s="338">
        <f xml:space="preserve"> Tax!Z$97</f>
        <v>0</v>
      </c>
      <c r="AA76" s="338">
        <f xml:space="preserve"> Tax!AA$97</f>
        <v>0</v>
      </c>
      <c r="AB76" s="338">
        <f xml:space="preserve"> Tax!AB$97</f>
        <v>0</v>
      </c>
      <c r="AC76" s="338">
        <f xml:space="preserve"> Tax!AC$97</f>
        <v>0</v>
      </c>
      <c r="AD76" s="338">
        <f xml:space="preserve"> Tax!AD$97</f>
        <v>0</v>
      </c>
      <c r="AE76" s="338">
        <f xml:space="preserve"> Tax!AE$97</f>
        <v>0</v>
      </c>
      <c r="AF76" s="338">
        <f xml:space="preserve"> Tax!AF$97</f>
        <v>0</v>
      </c>
      <c r="AG76" s="338">
        <f xml:space="preserve"> Tax!AG$97</f>
        <v>0</v>
      </c>
      <c r="AH76" s="338">
        <f xml:space="preserve"> Tax!AH$97</f>
        <v>0</v>
      </c>
      <c r="AI76" s="338">
        <f xml:space="preserve"> Tax!AI$97</f>
        <v>0</v>
      </c>
      <c r="AJ76" s="338">
        <f xml:space="preserve"> Tax!AJ$97</f>
        <v>0</v>
      </c>
      <c r="AK76" s="338">
        <f xml:space="preserve"> Tax!AK$97</f>
        <v>0</v>
      </c>
      <c r="AL76" s="338">
        <f xml:space="preserve"> Tax!AL$97</f>
        <v>0</v>
      </c>
      <c r="AM76" s="338">
        <f xml:space="preserve"> Tax!AM$97</f>
        <v>0</v>
      </c>
      <c r="AN76" s="338">
        <f xml:space="preserve"> Tax!AN$97</f>
        <v>0</v>
      </c>
      <c r="AO76" s="338">
        <f xml:space="preserve"> Tax!AO$97</f>
        <v>0</v>
      </c>
      <c r="AP76" s="338">
        <f xml:space="preserve"> Tax!AP$97</f>
        <v>0</v>
      </c>
      <c r="AQ76" s="338">
        <f xml:space="preserve"> Tax!AQ$97</f>
        <v>0</v>
      </c>
      <c r="AR76" s="338">
        <f xml:space="preserve"> Tax!AR$97</f>
        <v>0</v>
      </c>
      <c r="AS76" s="338">
        <f xml:space="preserve"> Tax!AS$97</f>
        <v>0</v>
      </c>
      <c r="AT76" s="338">
        <f xml:space="preserve"> Tax!AT$97</f>
        <v>0</v>
      </c>
      <c r="AU76" s="338">
        <f xml:space="preserve"> Tax!AU$97</f>
        <v>0</v>
      </c>
      <c r="AV76" s="338">
        <f xml:space="preserve"> Tax!AV$97</f>
        <v>0</v>
      </c>
      <c r="AW76" s="338">
        <f xml:space="preserve"> Tax!AW$97</f>
        <v>0</v>
      </c>
      <c r="AX76" s="338">
        <f xml:space="preserve"> Tax!AX$97</f>
        <v>0</v>
      </c>
      <c r="AY76" s="338">
        <f xml:space="preserve"> Tax!AY$97</f>
        <v>0</v>
      </c>
      <c r="AZ76" s="338">
        <f xml:space="preserve"> Tax!AZ$97</f>
        <v>0</v>
      </c>
      <c r="BA76" s="338">
        <f xml:space="preserve"> Tax!BA$97</f>
        <v>0</v>
      </c>
      <c r="BB76" s="338">
        <f xml:space="preserve"> Tax!BB$97</f>
        <v>0</v>
      </c>
      <c r="BC76" s="338">
        <f xml:space="preserve"> Tax!BC$97</f>
        <v>0</v>
      </c>
      <c r="BD76" s="338">
        <f xml:space="preserve"> Tax!BD$97</f>
        <v>0</v>
      </c>
      <c r="BE76" s="338">
        <f xml:space="preserve"> Tax!BE$97</f>
        <v>0</v>
      </c>
      <c r="BF76" s="338">
        <f xml:space="preserve"> Tax!BF$97</f>
        <v>0</v>
      </c>
      <c r="BG76" s="338">
        <f xml:space="preserve"> Tax!BG$97</f>
        <v>0</v>
      </c>
      <c r="BH76" s="338">
        <f xml:space="preserve"> Tax!BH$97</f>
        <v>0</v>
      </c>
      <c r="BI76" s="338">
        <f xml:space="preserve"> Tax!BI$97</f>
        <v>0</v>
      </c>
      <c r="BJ76" s="338">
        <f xml:space="preserve"> Tax!BJ$97</f>
        <v>0</v>
      </c>
      <c r="BK76" s="338">
        <f xml:space="preserve"> Tax!BK$97</f>
        <v>0</v>
      </c>
      <c r="BL76" s="338">
        <f xml:space="preserve"> Tax!BL$97</f>
        <v>0</v>
      </c>
      <c r="BM76" s="338">
        <f xml:space="preserve"> Tax!BM$97</f>
        <v>0</v>
      </c>
      <c r="BN76" s="338">
        <f xml:space="preserve"> Tax!BN$97</f>
        <v>0</v>
      </c>
      <c r="BO76" s="338">
        <f xml:space="preserve"> Tax!BO$97</f>
        <v>0</v>
      </c>
      <c r="BP76" s="338">
        <f xml:space="preserve"> Tax!BP$97</f>
        <v>0</v>
      </c>
      <c r="BQ76" s="338">
        <f xml:space="preserve"> Tax!BQ$97</f>
        <v>0</v>
      </c>
      <c r="BR76" s="338">
        <f xml:space="preserve"> Tax!BR$97</f>
        <v>0</v>
      </c>
      <c r="BS76" s="338">
        <f xml:space="preserve"> Tax!BS$97</f>
        <v>0</v>
      </c>
      <c r="BT76" s="338">
        <f xml:space="preserve"> Tax!BT$97</f>
        <v>0</v>
      </c>
      <c r="BU76" s="338">
        <f xml:space="preserve"> Tax!BU$97</f>
        <v>0</v>
      </c>
      <c r="BV76" s="338">
        <f xml:space="preserve"> Tax!BV$97</f>
        <v>0</v>
      </c>
      <c r="BW76" s="338">
        <f xml:space="preserve"> Tax!BW$97</f>
        <v>0</v>
      </c>
      <c r="BX76" s="338">
        <f xml:space="preserve"> Tax!BX$97</f>
        <v>0</v>
      </c>
      <c r="BY76" s="338">
        <f xml:space="preserve"> Tax!BY$97</f>
        <v>0</v>
      </c>
      <c r="BZ76" s="338">
        <f xml:space="preserve"> Tax!BZ$97</f>
        <v>0</v>
      </c>
      <c r="CA76" s="338">
        <f xml:space="preserve"> Tax!CA$97</f>
        <v>0</v>
      </c>
    </row>
    <row r="77" spans="1:79" s="18" customFormat="1">
      <c r="A77" s="1"/>
      <c r="B77" s="1"/>
      <c r="C77" s="51"/>
      <c r="D77" s="52"/>
      <c r="E77" s="306" t="s">
        <v>206</v>
      </c>
      <c r="F77" s="306"/>
      <c r="G77" s="306" t="s">
        <v>560</v>
      </c>
      <c r="H77" s="306"/>
      <c r="I77" s="306"/>
      <c r="J77" s="306">
        <f>SUM(J74:J76)</f>
        <v>0</v>
      </c>
      <c r="K77" s="306">
        <f t="shared" ref="K77:BV77" si="32">SUM(K74:K76)</f>
        <v>0</v>
      </c>
      <c r="L77" s="306">
        <f t="shared" si="32"/>
        <v>0</v>
      </c>
      <c r="M77" s="306">
        <f t="shared" si="32"/>
        <v>0</v>
      </c>
      <c r="N77" s="306">
        <f t="shared" si="32"/>
        <v>0</v>
      </c>
      <c r="O77" s="306">
        <f>SUM(O74:O76)</f>
        <v>95.433792955527181</v>
      </c>
      <c r="P77" s="306">
        <f>SUM(P74:P76)</f>
        <v>191.06637564443025</v>
      </c>
      <c r="Q77" s="306">
        <f t="shared" si="32"/>
        <v>286.69895833333334</v>
      </c>
      <c r="R77" s="306">
        <f t="shared" si="32"/>
        <v>245.74196428571429</v>
      </c>
      <c r="S77" s="306">
        <f t="shared" si="32"/>
        <v>204.78497023809524</v>
      </c>
      <c r="T77" s="306">
        <f t="shared" si="32"/>
        <v>163.82797619047619</v>
      </c>
      <c r="U77" s="306">
        <f t="shared" si="32"/>
        <v>122.87098214285714</v>
      </c>
      <c r="V77" s="306">
        <f t="shared" si="32"/>
        <v>81.913988095238096</v>
      </c>
      <c r="W77" s="306">
        <f t="shared" si="32"/>
        <v>40.956994047619048</v>
      </c>
      <c r="X77" s="306">
        <f t="shared" si="32"/>
        <v>0</v>
      </c>
      <c r="Y77" s="306">
        <f t="shared" si="32"/>
        <v>0</v>
      </c>
      <c r="Z77" s="306">
        <f t="shared" si="32"/>
        <v>0</v>
      </c>
      <c r="AA77" s="306">
        <f t="shared" si="32"/>
        <v>0</v>
      </c>
      <c r="AB77" s="306">
        <f t="shared" si="32"/>
        <v>0</v>
      </c>
      <c r="AC77" s="306">
        <f t="shared" si="32"/>
        <v>0</v>
      </c>
      <c r="AD77" s="306">
        <f t="shared" si="32"/>
        <v>0</v>
      </c>
      <c r="AE77" s="306">
        <f t="shared" si="32"/>
        <v>0</v>
      </c>
      <c r="AF77" s="306">
        <f t="shared" si="32"/>
        <v>0</v>
      </c>
      <c r="AG77" s="306">
        <f t="shared" si="32"/>
        <v>0</v>
      </c>
      <c r="AH77" s="306">
        <f t="shared" si="32"/>
        <v>0</v>
      </c>
      <c r="AI77" s="306">
        <f t="shared" si="32"/>
        <v>0</v>
      </c>
      <c r="AJ77" s="306">
        <f t="shared" si="32"/>
        <v>0</v>
      </c>
      <c r="AK77" s="306">
        <f t="shared" si="32"/>
        <v>0</v>
      </c>
      <c r="AL77" s="306">
        <f t="shared" si="32"/>
        <v>0</v>
      </c>
      <c r="AM77" s="306">
        <f t="shared" si="32"/>
        <v>0</v>
      </c>
      <c r="AN77" s="306">
        <f t="shared" si="32"/>
        <v>0</v>
      </c>
      <c r="AO77" s="306">
        <f t="shared" si="32"/>
        <v>0</v>
      </c>
      <c r="AP77" s="306">
        <f t="shared" si="32"/>
        <v>0</v>
      </c>
      <c r="AQ77" s="306">
        <f t="shared" si="32"/>
        <v>0</v>
      </c>
      <c r="AR77" s="306">
        <f t="shared" si="32"/>
        <v>0</v>
      </c>
      <c r="AS77" s="306">
        <f t="shared" si="32"/>
        <v>0</v>
      </c>
      <c r="AT77" s="306">
        <f t="shared" si="32"/>
        <v>0</v>
      </c>
      <c r="AU77" s="306">
        <f t="shared" si="32"/>
        <v>0</v>
      </c>
      <c r="AV77" s="306">
        <f t="shared" si="32"/>
        <v>0</v>
      </c>
      <c r="AW77" s="306">
        <f t="shared" si="32"/>
        <v>0</v>
      </c>
      <c r="AX77" s="306">
        <f t="shared" si="32"/>
        <v>0</v>
      </c>
      <c r="AY77" s="306">
        <f t="shared" si="32"/>
        <v>0</v>
      </c>
      <c r="AZ77" s="306">
        <f t="shared" si="32"/>
        <v>0</v>
      </c>
      <c r="BA77" s="306">
        <f t="shared" si="32"/>
        <v>0</v>
      </c>
      <c r="BB77" s="306">
        <f t="shared" si="32"/>
        <v>0</v>
      </c>
      <c r="BC77" s="306">
        <f t="shared" si="32"/>
        <v>0</v>
      </c>
      <c r="BD77" s="306">
        <f t="shared" si="32"/>
        <v>0</v>
      </c>
      <c r="BE77" s="306">
        <f t="shared" si="32"/>
        <v>0</v>
      </c>
      <c r="BF77" s="306">
        <f t="shared" si="32"/>
        <v>0</v>
      </c>
      <c r="BG77" s="306">
        <f t="shared" si="32"/>
        <v>0</v>
      </c>
      <c r="BH77" s="306">
        <f t="shared" si="32"/>
        <v>0</v>
      </c>
      <c r="BI77" s="306">
        <f t="shared" si="32"/>
        <v>0</v>
      </c>
      <c r="BJ77" s="306">
        <f t="shared" si="32"/>
        <v>0</v>
      </c>
      <c r="BK77" s="306">
        <f t="shared" si="32"/>
        <v>0</v>
      </c>
      <c r="BL77" s="306">
        <f t="shared" si="32"/>
        <v>0</v>
      </c>
      <c r="BM77" s="306">
        <f t="shared" si="32"/>
        <v>0</v>
      </c>
      <c r="BN77" s="306">
        <f t="shared" si="32"/>
        <v>0</v>
      </c>
      <c r="BO77" s="306">
        <f t="shared" si="32"/>
        <v>0</v>
      </c>
      <c r="BP77" s="306">
        <f t="shared" si="32"/>
        <v>0</v>
      </c>
      <c r="BQ77" s="306">
        <f t="shared" si="32"/>
        <v>0</v>
      </c>
      <c r="BR77" s="306">
        <f t="shared" si="32"/>
        <v>0</v>
      </c>
      <c r="BS77" s="306">
        <f t="shared" si="32"/>
        <v>0</v>
      </c>
      <c r="BT77" s="306">
        <f t="shared" si="32"/>
        <v>0</v>
      </c>
      <c r="BU77" s="306">
        <f t="shared" si="32"/>
        <v>0</v>
      </c>
      <c r="BV77" s="306">
        <f t="shared" si="32"/>
        <v>0</v>
      </c>
      <c r="BW77" s="306">
        <f>SUM(BW74:BW76)</f>
        <v>0</v>
      </c>
      <c r="BX77" s="306">
        <f>SUM(BX74:BX76)</f>
        <v>0</v>
      </c>
      <c r="BY77" s="306">
        <f>SUM(BY74:BY76)</f>
        <v>0</v>
      </c>
      <c r="BZ77" s="306">
        <f>SUM(BZ74:BZ76)</f>
        <v>0</v>
      </c>
      <c r="CA77" s="306">
        <f>SUM(CA74:CA76)</f>
        <v>0</v>
      </c>
    </row>
    <row r="78" spans="1:79" s="18" customFormat="1">
      <c r="A78" s="1"/>
      <c r="B78" s="1"/>
      <c r="C78" s="51"/>
      <c r="D78" s="52"/>
    </row>
    <row r="79" spans="1:79" s="18" customFormat="1">
      <c r="A79" s="1"/>
      <c r="B79" s="1"/>
      <c r="C79" s="51"/>
      <c r="D79" s="52"/>
      <c r="E79" s="306" t="s">
        <v>207</v>
      </c>
      <c r="F79" s="306"/>
      <c r="G79" s="306" t="s">
        <v>560</v>
      </c>
      <c r="H79" s="306"/>
      <c r="I79" s="306"/>
      <c r="J79" s="306">
        <f xml:space="preserve"> J71 - J77</f>
        <v>0</v>
      </c>
      <c r="K79" s="306">
        <f t="shared" ref="K79:BV79" si="33" xml:space="preserve"> K71 - K77</f>
        <v>0</v>
      </c>
      <c r="L79" s="306">
        <f xml:space="preserve"> L71 - L77</f>
        <v>0</v>
      </c>
      <c r="M79" s="306">
        <f t="shared" si="33"/>
        <v>0</v>
      </c>
      <c r="N79" s="306">
        <f t="shared" si="33"/>
        <v>0</v>
      </c>
      <c r="O79" s="306">
        <f t="shared" si="33"/>
        <v>78.082194236340413</v>
      </c>
      <c r="P79" s="306">
        <f xml:space="preserve"> P71 - P77</f>
        <v>156.32703461817016</v>
      </c>
      <c r="Q79" s="306">
        <f t="shared" si="33"/>
        <v>234.57187499999992</v>
      </c>
      <c r="R79" s="306">
        <f t="shared" si="33"/>
        <v>249.46532738095232</v>
      </c>
      <c r="S79" s="306">
        <f t="shared" si="33"/>
        <v>264.35877976190471</v>
      </c>
      <c r="T79" s="306">
        <f t="shared" si="33"/>
        <v>279.25223214285711</v>
      </c>
      <c r="U79" s="306">
        <f t="shared" si="33"/>
        <v>294.14568452380951</v>
      </c>
      <c r="V79" s="306">
        <f t="shared" si="33"/>
        <v>309.0391369047619</v>
      </c>
      <c r="W79" s="306">
        <f t="shared" si="33"/>
        <v>323.9325892857143</v>
      </c>
      <c r="X79" s="306">
        <f t="shared" si="33"/>
        <v>338.8260416666667</v>
      </c>
      <c r="Y79" s="306">
        <f t="shared" si="33"/>
        <v>312.76250000000005</v>
      </c>
      <c r="Z79" s="306">
        <f t="shared" si="33"/>
        <v>286.69895833333339</v>
      </c>
      <c r="AA79" s="306">
        <f t="shared" si="33"/>
        <v>260.63541666666674</v>
      </c>
      <c r="AB79" s="306">
        <f t="shared" si="33"/>
        <v>234.57187500000009</v>
      </c>
      <c r="AC79" s="306">
        <f t="shared" si="33"/>
        <v>234.57187500000009</v>
      </c>
      <c r="AD79" s="306">
        <f t="shared" si="33"/>
        <v>234.57187500000009</v>
      </c>
      <c r="AE79" s="306">
        <f t="shared" si="33"/>
        <v>234.57187500000009</v>
      </c>
      <c r="AF79" s="306">
        <f t="shared" si="33"/>
        <v>234.57187500000015</v>
      </c>
      <c r="AG79" s="306">
        <f t="shared" si="33"/>
        <v>234.57187500000015</v>
      </c>
      <c r="AH79" s="306">
        <f t="shared" si="33"/>
        <v>234.57187500000015</v>
      </c>
      <c r="AI79" s="306">
        <f t="shared" si="33"/>
        <v>234.57187500000009</v>
      </c>
      <c r="AJ79" s="306">
        <f t="shared" si="33"/>
        <v>234.57187500000015</v>
      </c>
      <c r="AK79" s="306">
        <f t="shared" si="33"/>
        <v>1.7053025658242404E-13</v>
      </c>
      <c r="AL79" s="306">
        <f t="shared" si="33"/>
        <v>1.7053025658242404E-13</v>
      </c>
      <c r="AM79" s="306">
        <f t="shared" si="33"/>
        <v>1.7053025658242404E-13</v>
      </c>
      <c r="AN79" s="306">
        <f t="shared" si="33"/>
        <v>1.7053025658242404E-13</v>
      </c>
      <c r="AO79" s="306">
        <f t="shared" si="33"/>
        <v>1.7053025658242404E-13</v>
      </c>
      <c r="AP79" s="306">
        <f t="shared" si="33"/>
        <v>1.7053025658242404E-13</v>
      </c>
      <c r="AQ79" s="306">
        <f t="shared" si="33"/>
        <v>1.7053025658242404E-13</v>
      </c>
      <c r="AR79" s="306">
        <f t="shared" si="33"/>
        <v>1.7053025658242404E-13</v>
      </c>
      <c r="AS79" s="306">
        <f t="shared" si="33"/>
        <v>1.7053025658242404E-13</v>
      </c>
      <c r="AT79" s="306">
        <f t="shared" si="33"/>
        <v>1.7053025658242404E-13</v>
      </c>
      <c r="AU79" s="306">
        <f t="shared" si="33"/>
        <v>1.7053025658242404E-13</v>
      </c>
      <c r="AV79" s="306">
        <f t="shared" si="33"/>
        <v>1.7053025658242404E-13</v>
      </c>
      <c r="AW79" s="306">
        <f t="shared" si="33"/>
        <v>1.7053025658242404E-13</v>
      </c>
      <c r="AX79" s="306">
        <f t="shared" si="33"/>
        <v>1.7053025658242404E-13</v>
      </c>
      <c r="AY79" s="306">
        <f t="shared" si="33"/>
        <v>1.7053025658242404E-13</v>
      </c>
      <c r="AZ79" s="306">
        <f t="shared" si="33"/>
        <v>1.7053025658242404E-13</v>
      </c>
      <c r="BA79" s="306">
        <f t="shared" si="33"/>
        <v>1.7053025658242404E-13</v>
      </c>
      <c r="BB79" s="306">
        <f t="shared" si="33"/>
        <v>1.7053025658242404E-13</v>
      </c>
      <c r="BC79" s="306">
        <f t="shared" si="33"/>
        <v>1.7053025658242404E-13</v>
      </c>
      <c r="BD79" s="306">
        <f t="shared" si="33"/>
        <v>1.7053025658242404E-13</v>
      </c>
      <c r="BE79" s="306">
        <f t="shared" si="33"/>
        <v>1.7053025658242404E-13</v>
      </c>
      <c r="BF79" s="306">
        <f t="shared" si="33"/>
        <v>1.7053025658242404E-13</v>
      </c>
      <c r="BG79" s="306">
        <f t="shared" si="33"/>
        <v>1.7053025658242404E-13</v>
      </c>
      <c r="BH79" s="306">
        <f t="shared" si="33"/>
        <v>1.7053025658242404E-13</v>
      </c>
      <c r="BI79" s="306">
        <f t="shared" si="33"/>
        <v>1.7053025658242404E-13</v>
      </c>
      <c r="BJ79" s="306">
        <f t="shared" si="33"/>
        <v>1.7053025658242404E-13</v>
      </c>
      <c r="BK79" s="306">
        <f t="shared" si="33"/>
        <v>1.7053025658242404E-13</v>
      </c>
      <c r="BL79" s="306">
        <f t="shared" si="33"/>
        <v>1.7053025658242404E-13</v>
      </c>
      <c r="BM79" s="306">
        <f t="shared" si="33"/>
        <v>1.7053025658242404E-13</v>
      </c>
      <c r="BN79" s="306">
        <f t="shared" si="33"/>
        <v>1.7053025658242404E-13</v>
      </c>
      <c r="BO79" s="306">
        <f t="shared" si="33"/>
        <v>1.7053025658242404E-13</v>
      </c>
      <c r="BP79" s="306">
        <f t="shared" si="33"/>
        <v>1.7053025658242404E-13</v>
      </c>
      <c r="BQ79" s="306">
        <f t="shared" si="33"/>
        <v>1.7053025658242404E-13</v>
      </c>
      <c r="BR79" s="306">
        <f t="shared" si="33"/>
        <v>1.7053025658242404E-13</v>
      </c>
      <c r="BS79" s="306">
        <f t="shared" si="33"/>
        <v>1.7053025658242404E-13</v>
      </c>
      <c r="BT79" s="306">
        <f t="shared" si="33"/>
        <v>1.7053025658242404E-13</v>
      </c>
      <c r="BU79" s="306">
        <f t="shared" si="33"/>
        <v>1.7053025658242404E-13</v>
      </c>
      <c r="BV79" s="306">
        <f t="shared" si="33"/>
        <v>1.7053025658242404E-13</v>
      </c>
      <c r="BW79" s="306">
        <f xml:space="preserve"> BW71 - BW77</f>
        <v>1.7053025658242404E-13</v>
      </c>
      <c r="BX79" s="306">
        <f xml:space="preserve"> BX71 - BX77</f>
        <v>1.7053025658242404E-13</v>
      </c>
      <c r="BY79" s="306">
        <f xml:space="preserve"> BY71 - BY77</f>
        <v>1.7053025658242404E-13</v>
      </c>
      <c r="BZ79" s="306">
        <f xml:space="preserve"> BZ71 - BZ77</f>
        <v>1.7053025658242404E-13</v>
      </c>
      <c r="CA79" s="306">
        <f xml:space="preserve"> CA71 - CA77</f>
        <v>1.7053025658242404E-13</v>
      </c>
    </row>
    <row r="80" spans="1:79" s="18" customFormat="1">
      <c r="A80" s="1"/>
      <c r="B80" s="1"/>
      <c r="C80" s="51"/>
      <c r="D80" s="52"/>
    </row>
    <row r="81" spans="1:79" s="18" customFormat="1">
      <c r="A81" s="1"/>
      <c r="B81" s="1"/>
      <c r="C81" s="51"/>
      <c r="D81" s="52"/>
      <c r="E81" s="338" t="str">
        <f xml:space="preserve"> Equity!E$24</f>
        <v>Share capital balance</v>
      </c>
      <c r="F81" s="338" t="str">
        <f xml:space="preserve"> Equity!F$24</f>
        <v>BS</v>
      </c>
      <c r="G81" s="338" t="str">
        <f xml:space="preserve"> Equity!G$24</f>
        <v>£ MM</v>
      </c>
      <c r="H81" s="338">
        <f xml:space="preserve"> Equity!H$24</f>
        <v>0</v>
      </c>
      <c r="I81" s="338">
        <f xml:space="preserve"> Equity!I$24</f>
        <v>0</v>
      </c>
      <c r="J81" s="338">
        <f xml:space="preserve"> Equity!J$24</f>
        <v>0</v>
      </c>
      <c r="K81" s="338">
        <f xml:space="preserve"> Equity!K$24</f>
        <v>0</v>
      </c>
      <c r="L81" s="338">
        <f xml:space="preserve"> Equity!L$24</f>
        <v>0</v>
      </c>
      <c r="M81" s="338">
        <f xml:space="preserve"> Equity!M$24</f>
        <v>0</v>
      </c>
      <c r="N81" s="338">
        <f xml:space="preserve"> Equity!N$24</f>
        <v>0</v>
      </c>
      <c r="O81" s="338">
        <f xml:space="preserve"> Equity!O$24</f>
        <v>78.082194236340413</v>
      </c>
      <c r="P81" s="338">
        <f xml:space="preserve"> Equity!P$24</f>
        <v>156.32703461817019</v>
      </c>
      <c r="Q81" s="338">
        <f xml:space="preserve"> Equity!Q$24</f>
        <v>234.57187499999998</v>
      </c>
      <c r="R81" s="338">
        <f xml:space="preserve"> Equity!R$24</f>
        <v>234.57187499999998</v>
      </c>
      <c r="S81" s="338">
        <f xml:space="preserve"> Equity!S$24</f>
        <v>234.57187499999998</v>
      </c>
      <c r="T81" s="338">
        <f xml:space="preserve"> Equity!T$24</f>
        <v>234.57187499999998</v>
      </c>
      <c r="U81" s="338">
        <f xml:space="preserve"> Equity!U$24</f>
        <v>234.57187499999998</v>
      </c>
      <c r="V81" s="338">
        <f xml:space="preserve"> Equity!V$24</f>
        <v>234.57187499999998</v>
      </c>
      <c r="W81" s="338">
        <f xml:space="preserve"> Equity!W$24</f>
        <v>234.57187499999998</v>
      </c>
      <c r="X81" s="338">
        <f xml:space="preserve"> Equity!X$24</f>
        <v>234.57187499999998</v>
      </c>
      <c r="Y81" s="338">
        <f xml:space="preserve"> Equity!Y$24</f>
        <v>234.57187499999998</v>
      </c>
      <c r="Z81" s="338">
        <f xml:space="preserve"> Equity!Z$24</f>
        <v>234.57187499999998</v>
      </c>
      <c r="AA81" s="338">
        <f xml:space="preserve"> Equity!AA$24</f>
        <v>234.57187499999998</v>
      </c>
      <c r="AB81" s="338">
        <f xml:space="preserve"> Equity!AB$24</f>
        <v>234.57187499999998</v>
      </c>
      <c r="AC81" s="338">
        <f xml:space="preserve"> Equity!AC$24</f>
        <v>234.57187499999998</v>
      </c>
      <c r="AD81" s="338">
        <f xml:space="preserve"> Equity!AD$24</f>
        <v>234.57187499999998</v>
      </c>
      <c r="AE81" s="338">
        <f xml:space="preserve"> Equity!AE$24</f>
        <v>234.57187499999998</v>
      </c>
      <c r="AF81" s="338">
        <f xml:space="preserve"> Equity!AF$24</f>
        <v>234.57187499999998</v>
      </c>
      <c r="AG81" s="338">
        <f xml:space="preserve"> Equity!AG$24</f>
        <v>234.57187499999998</v>
      </c>
      <c r="AH81" s="338">
        <f xml:space="preserve"> Equity!AH$24</f>
        <v>234.57187499999998</v>
      </c>
      <c r="AI81" s="338">
        <f xml:space="preserve"> Equity!AI$24</f>
        <v>234.57187499999998</v>
      </c>
      <c r="AJ81" s="338">
        <f xml:space="preserve"> Equity!AJ$24</f>
        <v>234.57187499999998</v>
      </c>
      <c r="AK81" s="338">
        <f xml:space="preserve"> Equity!AK$24</f>
        <v>0</v>
      </c>
      <c r="AL81" s="338">
        <f xml:space="preserve"> Equity!AL$24</f>
        <v>0</v>
      </c>
      <c r="AM81" s="338">
        <f xml:space="preserve"> Equity!AM$24</f>
        <v>0</v>
      </c>
      <c r="AN81" s="338">
        <f xml:space="preserve"> Equity!AN$24</f>
        <v>0</v>
      </c>
      <c r="AO81" s="338">
        <f xml:space="preserve"> Equity!AO$24</f>
        <v>0</v>
      </c>
      <c r="AP81" s="338">
        <f xml:space="preserve"> Equity!AP$24</f>
        <v>0</v>
      </c>
      <c r="AQ81" s="338">
        <f xml:space="preserve"> Equity!AQ$24</f>
        <v>0</v>
      </c>
      <c r="AR81" s="338">
        <f xml:space="preserve"> Equity!AR$24</f>
        <v>0</v>
      </c>
      <c r="AS81" s="338">
        <f xml:space="preserve"> Equity!AS$24</f>
        <v>0</v>
      </c>
      <c r="AT81" s="338">
        <f xml:space="preserve"> Equity!AT$24</f>
        <v>0</v>
      </c>
      <c r="AU81" s="338">
        <f xml:space="preserve"> Equity!AU$24</f>
        <v>0</v>
      </c>
      <c r="AV81" s="338">
        <f xml:space="preserve"> Equity!AV$24</f>
        <v>0</v>
      </c>
      <c r="AW81" s="338">
        <f xml:space="preserve"> Equity!AW$24</f>
        <v>0</v>
      </c>
      <c r="AX81" s="338">
        <f xml:space="preserve"> Equity!AX$24</f>
        <v>0</v>
      </c>
      <c r="AY81" s="338">
        <f xml:space="preserve"> Equity!AY$24</f>
        <v>0</v>
      </c>
      <c r="AZ81" s="338">
        <f xml:space="preserve"> Equity!AZ$24</f>
        <v>0</v>
      </c>
      <c r="BA81" s="338">
        <f xml:space="preserve"> Equity!BA$24</f>
        <v>0</v>
      </c>
      <c r="BB81" s="338">
        <f xml:space="preserve"> Equity!BB$24</f>
        <v>0</v>
      </c>
      <c r="BC81" s="338">
        <f xml:space="preserve"> Equity!BC$24</f>
        <v>0</v>
      </c>
      <c r="BD81" s="338">
        <f xml:space="preserve"> Equity!BD$24</f>
        <v>0</v>
      </c>
      <c r="BE81" s="338">
        <f xml:space="preserve"> Equity!BE$24</f>
        <v>0</v>
      </c>
      <c r="BF81" s="338">
        <f xml:space="preserve"> Equity!BF$24</f>
        <v>0</v>
      </c>
      <c r="BG81" s="338">
        <f xml:space="preserve"> Equity!BG$24</f>
        <v>0</v>
      </c>
      <c r="BH81" s="338">
        <f xml:space="preserve"> Equity!BH$24</f>
        <v>0</v>
      </c>
      <c r="BI81" s="338">
        <f xml:space="preserve"> Equity!BI$24</f>
        <v>0</v>
      </c>
      <c r="BJ81" s="338">
        <f xml:space="preserve"> Equity!BJ$24</f>
        <v>0</v>
      </c>
      <c r="BK81" s="338">
        <f xml:space="preserve"> Equity!BK$24</f>
        <v>0</v>
      </c>
      <c r="BL81" s="338">
        <f xml:space="preserve"> Equity!BL$24</f>
        <v>0</v>
      </c>
      <c r="BM81" s="338">
        <f xml:space="preserve"> Equity!BM$24</f>
        <v>0</v>
      </c>
      <c r="BN81" s="338">
        <f xml:space="preserve"> Equity!BN$24</f>
        <v>0</v>
      </c>
      <c r="BO81" s="338">
        <f xml:space="preserve"> Equity!BO$24</f>
        <v>0</v>
      </c>
      <c r="BP81" s="338">
        <f xml:space="preserve"> Equity!BP$24</f>
        <v>0</v>
      </c>
      <c r="BQ81" s="338">
        <f xml:space="preserve"> Equity!BQ$24</f>
        <v>0</v>
      </c>
      <c r="BR81" s="338">
        <f xml:space="preserve"> Equity!BR$24</f>
        <v>0</v>
      </c>
      <c r="BS81" s="338">
        <f xml:space="preserve"> Equity!BS$24</f>
        <v>0</v>
      </c>
      <c r="BT81" s="338">
        <f xml:space="preserve"> Equity!BT$24</f>
        <v>0</v>
      </c>
      <c r="BU81" s="338">
        <f xml:space="preserve"> Equity!BU$24</f>
        <v>0</v>
      </c>
      <c r="BV81" s="338">
        <f xml:space="preserve"> Equity!BV$24</f>
        <v>0</v>
      </c>
      <c r="BW81" s="338">
        <f xml:space="preserve"> Equity!BW$24</f>
        <v>0</v>
      </c>
      <c r="BX81" s="338">
        <f xml:space="preserve"> Equity!BX$24</f>
        <v>0</v>
      </c>
      <c r="BY81" s="338">
        <f xml:space="preserve"> Equity!BY$24</f>
        <v>0</v>
      </c>
      <c r="BZ81" s="338">
        <f xml:space="preserve"> Equity!BZ$24</f>
        <v>0</v>
      </c>
      <c r="CA81" s="338">
        <f xml:space="preserve"> Equity!CA$24</f>
        <v>0</v>
      </c>
    </row>
    <row r="82" spans="1:79" s="18" customFormat="1">
      <c r="A82" s="1"/>
      <c r="B82" s="1"/>
      <c r="C82" s="51"/>
      <c r="D82" s="52"/>
      <c r="E82" s="338" t="str">
        <f xml:space="preserve"> Equity!E$76</f>
        <v>Retained earnings balance</v>
      </c>
      <c r="F82" s="338" t="str">
        <f xml:space="preserve"> Equity!F$76</f>
        <v>BS</v>
      </c>
      <c r="G82" s="338" t="str">
        <f xml:space="preserve"> Equity!G$76</f>
        <v>£ MM</v>
      </c>
      <c r="H82" s="338">
        <f xml:space="preserve"> Equity!H$76</f>
        <v>0</v>
      </c>
      <c r="I82" s="338">
        <f xml:space="preserve"> Equity!I$76</f>
        <v>0</v>
      </c>
      <c r="J82" s="338">
        <f xml:space="preserve"> Equity!J$76</f>
        <v>0</v>
      </c>
      <c r="K82" s="338">
        <f xml:space="preserve"> Equity!K$76</f>
        <v>0</v>
      </c>
      <c r="L82" s="338">
        <f xml:space="preserve"> Equity!L$76</f>
        <v>0</v>
      </c>
      <c r="M82" s="338">
        <f xml:space="preserve"> Equity!M$76</f>
        <v>0</v>
      </c>
      <c r="N82" s="338">
        <f xml:space="preserve"> Equity!N$76</f>
        <v>0</v>
      </c>
      <c r="O82" s="338">
        <f xml:space="preserve"> Equity!O$76</f>
        <v>0</v>
      </c>
      <c r="P82" s="338">
        <f xml:space="preserve"> Equity!P$76</f>
        <v>0</v>
      </c>
      <c r="Q82" s="338">
        <f xml:space="preserve"> Equity!Q$76</f>
        <v>0</v>
      </c>
      <c r="R82" s="338">
        <f xml:space="preserve"> Equity!R$76</f>
        <v>14.893452380952382</v>
      </c>
      <c r="S82" s="338">
        <f xml:space="preserve"> Equity!S$76</f>
        <v>29.786904761904793</v>
      </c>
      <c r="T82" s="338">
        <f xml:space="preserve"> Equity!T$76</f>
        <v>44.68035714285719</v>
      </c>
      <c r="U82" s="338">
        <f xml:space="preserve"> Equity!U$76</f>
        <v>59.573809523809558</v>
      </c>
      <c r="V82" s="338">
        <f xml:space="preserve"> Equity!V$76</f>
        <v>74.467261904761941</v>
      </c>
      <c r="W82" s="338">
        <f xml:space="preserve"> Equity!W$76</f>
        <v>89.360714285714337</v>
      </c>
      <c r="X82" s="338">
        <f xml:space="preserve"> Equity!X$76</f>
        <v>104.25416666666672</v>
      </c>
      <c r="Y82" s="338">
        <f xml:space="preserve"> Equity!Y$76</f>
        <v>78.190625000000068</v>
      </c>
      <c r="Z82" s="338">
        <f xml:space="preserve"> Equity!Z$76</f>
        <v>52.127083333333417</v>
      </c>
      <c r="AA82" s="338">
        <f xml:space="preserve"> Equity!AA$76</f>
        <v>26.063541666666765</v>
      </c>
      <c r="AB82" s="338">
        <f xml:space="preserve"> Equity!AB$76</f>
        <v>0</v>
      </c>
      <c r="AC82" s="338">
        <f xml:space="preserve"> Equity!AC$76</f>
        <v>0</v>
      </c>
      <c r="AD82" s="338">
        <f xml:space="preserve"> Equity!AD$76</f>
        <v>0</v>
      </c>
      <c r="AE82" s="338">
        <f xml:space="preserve"> Equity!AE$76</f>
        <v>0</v>
      </c>
      <c r="AF82" s="338">
        <f xml:space="preserve"> Equity!AF$76</f>
        <v>0</v>
      </c>
      <c r="AG82" s="338">
        <f xml:space="preserve"> Equity!AG$76</f>
        <v>0</v>
      </c>
      <c r="AH82" s="338">
        <f xml:space="preserve"> Equity!AH$76</f>
        <v>0</v>
      </c>
      <c r="AI82" s="338">
        <f xml:space="preserve"> Equity!AI$76</f>
        <v>0</v>
      </c>
      <c r="AJ82" s="338">
        <f xml:space="preserve"> Equity!AJ$76</f>
        <v>0</v>
      </c>
      <c r="AK82" s="338">
        <f xml:space="preserve"> Equity!AK$76</f>
        <v>0</v>
      </c>
      <c r="AL82" s="338">
        <f xml:space="preserve"> Equity!AL$76</f>
        <v>0</v>
      </c>
      <c r="AM82" s="338">
        <f xml:space="preserve"> Equity!AM$76</f>
        <v>0</v>
      </c>
      <c r="AN82" s="338">
        <f xml:space="preserve"> Equity!AN$76</f>
        <v>0</v>
      </c>
      <c r="AO82" s="338">
        <f xml:space="preserve"> Equity!AO$76</f>
        <v>0</v>
      </c>
      <c r="AP82" s="338">
        <f xml:space="preserve"> Equity!AP$76</f>
        <v>0</v>
      </c>
      <c r="AQ82" s="338">
        <f xml:space="preserve"> Equity!AQ$76</f>
        <v>0</v>
      </c>
      <c r="AR82" s="338">
        <f xml:space="preserve"> Equity!AR$76</f>
        <v>0</v>
      </c>
      <c r="AS82" s="338">
        <f xml:space="preserve"> Equity!AS$76</f>
        <v>0</v>
      </c>
      <c r="AT82" s="338">
        <f xml:space="preserve"> Equity!AT$76</f>
        <v>0</v>
      </c>
      <c r="AU82" s="338">
        <f xml:space="preserve"> Equity!AU$76</f>
        <v>0</v>
      </c>
      <c r="AV82" s="338">
        <f xml:space="preserve"> Equity!AV$76</f>
        <v>0</v>
      </c>
      <c r="AW82" s="338">
        <f xml:space="preserve"> Equity!AW$76</f>
        <v>0</v>
      </c>
      <c r="AX82" s="338">
        <f xml:space="preserve"> Equity!AX$76</f>
        <v>0</v>
      </c>
      <c r="AY82" s="338">
        <f xml:space="preserve"> Equity!AY$76</f>
        <v>0</v>
      </c>
      <c r="AZ82" s="338">
        <f xml:space="preserve"> Equity!AZ$76</f>
        <v>0</v>
      </c>
      <c r="BA82" s="338">
        <f xml:space="preserve"> Equity!BA$76</f>
        <v>0</v>
      </c>
      <c r="BB82" s="338">
        <f xml:space="preserve"> Equity!BB$76</f>
        <v>0</v>
      </c>
      <c r="BC82" s="338">
        <f xml:space="preserve"> Equity!BC$76</f>
        <v>0</v>
      </c>
      <c r="BD82" s="338">
        <f xml:space="preserve"> Equity!BD$76</f>
        <v>0</v>
      </c>
      <c r="BE82" s="338">
        <f xml:space="preserve"> Equity!BE$76</f>
        <v>0</v>
      </c>
      <c r="BF82" s="338">
        <f xml:space="preserve"> Equity!BF$76</f>
        <v>0</v>
      </c>
      <c r="BG82" s="338">
        <f xml:space="preserve"> Equity!BG$76</f>
        <v>0</v>
      </c>
      <c r="BH82" s="338">
        <f xml:space="preserve"> Equity!BH$76</f>
        <v>0</v>
      </c>
      <c r="BI82" s="338">
        <f xml:space="preserve"> Equity!BI$76</f>
        <v>0</v>
      </c>
      <c r="BJ82" s="338">
        <f xml:space="preserve"> Equity!BJ$76</f>
        <v>0</v>
      </c>
      <c r="BK82" s="338">
        <f xml:space="preserve"> Equity!BK$76</f>
        <v>0</v>
      </c>
      <c r="BL82" s="338">
        <f xml:space="preserve"> Equity!BL$76</f>
        <v>0</v>
      </c>
      <c r="BM82" s="338">
        <f xml:space="preserve"> Equity!BM$76</f>
        <v>0</v>
      </c>
      <c r="BN82" s="338">
        <f xml:space="preserve"> Equity!BN$76</f>
        <v>0</v>
      </c>
      <c r="BO82" s="338">
        <f xml:space="preserve"> Equity!BO$76</f>
        <v>0</v>
      </c>
      <c r="BP82" s="338">
        <f xml:space="preserve"> Equity!BP$76</f>
        <v>0</v>
      </c>
      <c r="BQ82" s="338">
        <f xml:space="preserve"> Equity!BQ$76</f>
        <v>0</v>
      </c>
      <c r="BR82" s="338">
        <f xml:space="preserve"> Equity!BR$76</f>
        <v>0</v>
      </c>
      <c r="BS82" s="338">
        <f xml:space="preserve"> Equity!BS$76</f>
        <v>0</v>
      </c>
      <c r="BT82" s="338">
        <f xml:space="preserve"> Equity!BT$76</f>
        <v>0</v>
      </c>
      <c r="BU82" s="338">
        <f xml:space="preserve"> Equity!BU$76</f>
        <v>0</v>
      </c>
      <c r="BV82" s="338">
        <f xml:space="preserve"> Equity!BV$76</f>
        <v>0</v>
      </c>
      <c r="BW82" s="338">
        <f xml:space="preserve"> Equity!BW$76</f>
        <v>0</v>
      </c>
      <c r="BX82" s="338">
        <f xml:space="preserve"> Equity!BX$76</f>
        <v>0</v>
      </c>
      <c r="BY82" s="338">
        <f xml:space="preserve"> Equity!BY$76</f>
        <v>0</v>
      </c>
      <c r="BZ82" s="338">
        <f xml:space="preserve"> Equity!BZ$76</f>
        <v>0</v>
      </c>
      <c r="CA82" s="338">
        <f xml:space="preserve"> Equity!CA$76</f>
        <v>0</v>
      </c>
    </row>
    <row r="83" spans="1:79" s="205" customFormat="1">
      <c r="A83" s="1"/>
      <c r="B83" s="1"/>
      <c r="C83" s="51"/>
      <c r="D83" s="52"/>
      <c r="E83" s="205" t="s">
        <v>205</v>
      </c>
      <c r="G83" s="205" t="s">
        <v>560</v>
      </c>
      <c r="J83" s="205">
        <f>SUM(J81:J82)</f>
        <v>0</v>
      </c>
      <c r="K83" s="205">
        <f t="shared" ref="K83:BV83" si="34">SUM(K81:K82)</f>
        <v>0</v>
      </c>
      <c r="L83" s="205">
        <f t="shared" si="34"/>
        <v>0</v>
      </c>
      <c r="M83" s="205">
        <f t="shared" si="34"/>
        <v>0</v>
      </c>
      <c r="N83" s="205">
        <f t="shared" si="34"/>
        <v>0</v>
      </c>
      <c r="O83" s="205">
        <f t="shared" si="34"/>
        <v>78.082194236340413</v>
      </c>
      <c r="P83" s="205">
        <f>SUM(P81:P82)</f>
        <v>156.32703461817019</v>
      </c>
      <c r="Q83" s="205">
        <f t="shared" si="34"/>
        <v>234.57187499999998</v>
      </c>
      <c r="R83" s="205">
        <f t="shared" si="34"/>
        <v>249.46532738095237</v>
      </c>
      <c r="S83" s="205">
        <f t="shared" si="34"/>
        <v>264.35877976190477</v>
      </c>
      <c r="T83" s="205">
        <f t="shared" si="34"/>
        <v>279.25223214285717</v>
      </c>
      <c r="U83" s="205">
        <f t="shared" si="34"/>
        <v>294.14568452380956</v>
      </c>
      <c r="V83" s="205">
        <f t="shared" si="34"/>
        <v>309.0391369047619</v>
      </c>
      <c r="W83" s="205">
        <f t="shared" si="34"/>
        <v>323.9325892857143</v>
      </c>
      <c r="X83" s="205">
        <f t="shared" si="34"/>
        <v>338.8260416666667</v>
      </c>
      <c r="Y83" s="205">
        <f t="shared" si="34"/>
        <v>312.76250000000005</v>
      </c>
      <c r="Z83" s="205">
        <f t="shared" si="34"/>
        <v>286.69895833333339</v>
      </c>
      <c r="AA83" s="205">
        <f t="shared" si="34"/>
        <v>260.63541666666674</v>
      </c>
      <c r="AB83" s="205">
        <f t="shared" si="34"/>
        <v>234.57187499999998</v>
      </c>
      <c r="AC83" s="205">
        <f t="shared" si="34"/>
        <v>234.57187499999998</v>
      </c>
      <c r="AD83" s="205">
        <f t="shared" si="34"/>
        <v>234.57187499999998</v>
      </c>
      <c r="AE83" s="205">
        <f t="shared" si="34"/>
        <v>234.57187499999998</v>
      </c>
      <c r="AF83" s="205">
        <f t="shared" si="34"/>
        <v>234.57187499999998</v>
      </c>
      <c r="AG83" s="205">
        <f t="shared" si="34"/>
        <v>234.57187499999998</v>
      </c>
      <c r="AH83" s="205">
        <f t="shared" si="34"/>
        <v>234.57187499999998</v>
      </c>
      <c r="AI83" s="205">
        <f t="shared" si="34"/>
        <v>234.57187499999998</v>
      </c>
      <c r="AJ83" s="205">
        <f t="shared" si="34"/>
        <v>234.57187499999998</v>
      </c>
      <c r="AK83" s="205">
        <f t="shared" si="34"/>
        <v>0</v>
      </c>
      <c r="AL83" s="205">
        <f t="shared" si="34"/>
        <v>0</v>
      </c>
      <c r="AM83" s="205">
        <f t="shared" si="34"/>
        <v>0</v>
      </c>
      <c r="AN83" s="205">
        <f t="shared" si="34"/>
        <v>0</v>
      </c>
      <c r="AO83" s="205">
        <f t="shared" si="34"/>
        <v>0</v>
      </c>
      <c r="AP83" s="205">
        <f t="shared" si="34"/>
        <v>0</v>
      </c>
      <c r="AQ83" s="205">
        <f t="shared" si="34"/>
        <v>0</v>
      </c>
      <c r="AR83" s="205">
        <f t="shared" si="34"/>
        <v>0</v>
      </c>
      <c r="AS83" s="205">
        <f t="shared" si="34"/>
        <v>0</v>
      </c>
      <c r="AT83" s="205">
        <f t="shared" si="34"/>
        <v>0</v>
      </c>
      <c r="AU83" s="205">
        <f t="shared" si="34"/>
        <v>0</v>
      </c>
      <c r="AV83" s="205">
        <f t="shared" si="34"/>
        <v>0</v>
      </c>
      <c r="AW83" s="205">
        <f t="shared" si="34"/>
        <v>0</v>
      </c>
      <c r="AX83" s="205">
        <f t="shared" si="34"/>
        <v>0</v>
      </c>
      <c r="AY83" s="205">
        <f t="shared" si="34"/>
        <v>0</v>
      </c>
      <c r="AZ83" s="205">
        <f t="shared" si="34"/>
        <v>0</v>
      </c>
      <c r="BA83" s="205">
        <f t="shared" si="34"/>
        <v>0</v>
      </c>
      <c r="BB83" s="205">
        <f t="shared" si="34"/>
        <v>0</v>
      </c>
      <c r="BC83" s="205">
        <f t="shared" si="34"/>
        <v>0</v>
      </c>
      <c r="BD83" s="205">
        <f t="shared" si="34"/>
        <v>0</v>
      </c>
      <c r="BE83" s="205">
        <f t="shared" si="34"/>
        <v>0</v>
      </c>
      <c r="BF83" s="205">
        <f t="shared" si="34"/>
        <v>0</v>
      </c>
      <c r="BG83" s="205">
        <f t="shared" si="34"/>
        <v>0</v>
      </c>
      <c r="BH83" s="205">
        <f t="shared" si="34"/>
        <v>0</v>
      </c>
      <c r="BI83" s="205">
        <f t="shared" si="34"/>
        <v>0</v>
      </c>
      <c r="BJ83" s="205">
        <f t="shared" si="34"/>
        <v>0</v>
      </c>
      <c r="BK83" s="205">
        <f t="shared" si="34"/>
        <v>0</v>
      </c>
      <c r="BL83" s="205">
        <f t="shared" si="34"/>
        <v>0</v>
      </c>
      <c r="BM83" s="205">
        <f t="shared" si="34"/>
        <v>0</v>
      </c>
      <c r="BN83" s="205">
        <f t="shared" si="34"/>
        <v>0</v>
      </c>
      <c r="BO83" s="205">
        <f t="shared" si="34"/>
        <v>0</v>
      </c>
      <c r="BP83" s="205">
        <f t="shared" si="34"/>
        <v>0</v>
      </c>
      <c r="BQ83" s="205">
        <f t="shared" si="34"/>
        <v>0</v>
      </c>
      <c r="BR83" s="205">
        <f t="shared" si="34"/>
        <v>0</v>
      </c>
      <c r="BS83" s="205">
        <f t="shared" si="34"/>
        <v>0</v>
      </c>
      <c r="BT83" s="205">
        <f t="shared" si="34"/>
        <v>0</v>
      </c>
      <c r="BU83" s="205">
        <f t="shared" si="34"/>
        <v>0</v>
      </c>
      <c r="BV83" s="205">
        <f t="shared" si="34"/>
        <v>0</v>
      </c>
      <c r="BW83" s="205">
        <f>SUM(BW81:BW82)</f>
        <v>0</v>
      </c>
      <c r="BX83" s="205">
        <f>SUM(BX81:BX82)</f>
        <v>0</v>
      </c>
      <c r="BY83" s="205">
        <f>SUM(BY81:BY82)</f>
        <v>0</v>
      </c>
      <c r="BZ83" s="205">
        <f>SUM(BZ81:BZ82)</f>
        <v>0</v>
      </c>
      <c r="CA83" s="205">
        <f>SUM(CA81:CA82)</f>
        <v>0</v>
      </c>
    </row>
    <row r="85" spans="1:79">
      <c r="P85" s="327"/>
    </row>
    <row r="86" spans="1:79">
      <c r="A86" s="1" t="s">
        <v>76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</row>
    <row r="87" spans="1:79"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</row>
    <row r="88" spans="1:79" s="461" customFormat="1">
      <c r="A88" s="175"/>
      <c r="B88" s="175"/>
      <c r="C88" s="191"/>
      <c r="D88" s="460"/>
      <c r="E88" s="460" t="s">
        <v>77</v>
      </c>
      <c r="G88" s="399" t="s">
        <v>560</v>
      </c>
      <c r="H88" s="461">
        <f>SUM(J88:CA88)</f>
        <v>4.5048409447190352E-12</v>
      </c>
      <c r="J88" s="461">
        <f t="shared" ref="J88:AO88" si="35" xml:space="preserve"> ABS( J26 - J82 )</f>
        <v>0</v>
      </c>
      <c r="K88" s="461">
        <f t="shared" si="35"/>
        <v>0</v>
      </c>
      <c r="L88" s="461">
        <f t="shared" si="35"/>
        <v>0</v>
      </c>
      <c r="M88" s="461">
        <f t="shared" si="35"/>
        <v>0</v>
      </c>
      <c r="N88" s="461">
        <f t="shared" si="35"/>
        <v>0</v>
      </c>
      <c r="O88" s="461">
        <f t="shared" si="35"/>
        <v>0</v>
      </c>
      <c r="P88" s="461">
        <f t="shared" si="35"/>
        <v>0</v>
      </c>
      <c r="Q88" s="461">
        <f t="shared" si="35"/>
        <v>0</v>
      </c>
      <c r="R88" s="461">
        <f t="shared" si="35"/>
        <v>0</v>
      </c>
      <c r="S88" s="461">
        <f t="shared" si="35"/>
        <v>0</v>
      </c>
      <c r="T88" s="461">
        <f t="shared" si="35"/>
        <v>0</v>
      </c>
      <c r="U88" s="461">
        <f t="shared" si="35"/>
        <v>1.4210854715202004E-14</v>
      </c>
      <c r="V88" s="461">
        <f t="shared" si="35"/>
        <v>1.4210854715202004E-14</v>
      </c>
      <c r="W88" s="461">
        <f t="shared" si="35"/>
        <v>1.4210854715202004E-14</v>
      </c>
      <c r="X88" s="461">
        <f t="shared" si="35"/>
        <v>1.4210854715202004E-14</v>
      </c>
      <c r="Y88" s="461">
        <f t="shared" si="35"/>
        <v>1.4210854715202004E-14</v>
      </c>
      <c r="Z88" s="461">
        <f t="shared" si="35"/>
        <v>0</v>
      </c>
      <c r="AA88" s="461">
        <f t="shared" si="35"/>
        <v>0</v>
      </c>
      <c r="AB88" s="461">
        <f t="shared" si="35"/>
        <v>8.5265128291212022E-14</v>
      </c>
      <c r="AC88" s="461">
        <f t="shared" si="35"/>
        <v>8.5265128291212022E-14</v>
      </c>
      <c r="AD88" s="461">
        <f t="shared" si="35"/>
        <v>8.5265128291212022E-14</v>
      </c>
      <c r="AE88" s="461">
        <f t="shared" si="35"/>
        <v>8.5265128291212022E-14</v>
      </c>
      <c r="AF88" s="461">
        <f t="shared" si="35"/>
        <v>8.5265128291212022E-14</v>
      </c>
      <c r="AG88" s="461">
        <f t="shared" si="35"/>
        <v>8.5265128291212022E-14</v>
      </c>
      <c r="AH88" s="461">
        <f t="shared" si="35"/>
        <v>8.5265128291212022E-14</v>
      </c>
      <c r="AI88" s="461">
        <f t="shared" si="35"/>
        <v>8.5265128291212022E-14</v>
      </c>
      <c r="AJ88" s="461">
        <f t="shared" si="35"/>
        <v>8.5265128291212022E-14</v>
      </c>
      <c r="AK88" s="461">
        <f t="shared" si="35"/>
        <v>8.5265128291212022E-14</v>
      </c>
      <c r="AL88" s="461">
        <f t="shared" si="35"/>
        <v>8.5265128291212022E-14</v>
      </c>
      <c r="AM88" s="461">
        <f t="shared" si="35"/>
        <v>8.5265128291212022E-14</v>
      </c>
      <c r="AN88" s="461">
        <f t="shared" si="35"/>
        <v>8.5265128291212022E-14</v>
      </c>
      <c r="AO88" s="461">
        <f t="shared" si="35"/>
        <v>8.5265128291212022E-14</v>
      </c>
      <c r="AP88" s="461">
        <f t="shared" ref="AP88:BU88" si="36" xml:space="preserve"> ABS( AP26 - AP82 )</f>
        <v>8.5265128291212022E-14</v>
      </c>
      <c r="AQ88" s="461">
        <f t="shared" si="36"/>
        <v>8.5265128291212022E-14</v>
      </c>
      <c r="AR88" s="461">
        <f t="shared" si="36"/>
        <v>8.5265128291212022E-14</v>
      </c>
      <c r="AS88" s="461">
        <f t="shared" si="36"/>
        <v>8.5265128291212022E-14</v>
      </c>
      <c r="AT88" s="461">
        <f t="shared" si="36"/>
        <v>8.5265128291212022E-14</v>
      </c>
      <c r="AU88" s="461">
        <f t="shared" si="36"/>
        <v>8.5265128291212022E-14</v>
      </c>
      <c r="AV88" s="461">
        <f t="shared" si="36"/>
        <v>8.5265128291212022E-14</v>
      </c>
      <c r="AW88" s="461">
        <f t="shared" si="36"/>
        <v>8.5265128291212022E-14</v>
      </c>
      <c r="AX88" s="461">
        <f t="shared" si="36"/>
        <v>8.5265128291212022E-14</v>
      </c>
      <c r="AY88" s="461">
        <f t="shared" si="36"/>
        <v>8.5265128291212022E-14</v>
      </c>
      <c r="AZ88" s="461">
        <f t="shared" si="36"/>
        <v>8.5265128291212022E-14</v>
      </c>
      <c r="BA88" s="461">
        <f t="shared" si="36"/>
        <v>8.5265128291212022E-14</v>
      </c>
      <c r="BB88" s="461">
        <f t="shared" si="36"/>
        <v>8.5265128291212022E-14</v>
      </c>
      <c r="BC88" s="461">
        <f t="shared" si="36"/>
        <v>8.5265128291212022E-14</v>
      </c>
      <c r="BD88" s="461">
        <f t="shared" si="36"/>
        <v>8.5265128291212022E-14</v>
      </c>
      <c r="BE88" s="461">
        <f t="shared" si="36"/>
        <v>8.5265128291212022E-14</v>
      </c>
      <c r="BF88" s="461">
        <f t="shared" si="36"/>
        <v>8.5265128291212022E-14</v>
      </c>
      <c r="BG88" s="461">
        <f t="shared" si="36"/>
        <v>8.5265128291212022E-14</v>
      </c>
      <c r="BH88" s="461">
        <f t="shared" si="36"/>
        <v>8.5265128291212022E-14</v>
      </c>
      <c r="BI88" s="461">
        <f t="shared" si="36"/>
        <v>8.5265128291212022E-14</v>
      </c>
      <c r="BJ88" s="461">
        <f t="shared" si="36"/>
        <v>8.5265128291212022E-14</v>
      </c>
      <c r="BK88" s="461">
        <f t="shared" si="36"/>
        <v>8.5265128291212022E-14</v>
      </c>
      <c r="BL88" s="461">
        <f t="shared" si="36"/>
        <v>8.5265128291212022E-14</v>
      </c>
      <c r="BM88" s="461">
        <f t="shared" si="36"/>
        <v>8.5265128291212022E-14</v>
      </c>
      <c r="BN88" s="461">
        <f t="shared" si="36"/>
        <v>8.5265128291212022E-14</v>
      </c>
      <c r="BO88" s="461">
        <f t="shared" si="36"/>
        <v>8.5265128291212022E-14</v>
      </c>
      <c r="BP88" s="461">
        <f t="shared" si="36"/>
        <v>8.5265128291212022E-14</v>
      </c>
      <c r="BQ88" s="461">
        <f t="shared" si="36"/>
        <v>8.5265128291212022E-14</v>
      </c>
      <c r="BR88" s="461">
        <f t="shared" si="36"/>
        <v>8.5265128291212022E-14</v>
      </c>
      <c r="BS88" s="461">
        <f t="shared" si="36"/>
        <v>8.5265128291212022E-14</v>
      </c>
      <c r="BT88" s="461">
        <f t="shared" si="36"/>
        <v>8.5265128291212022E-14</v>
      </c>
      <c r="BU88" s="461">
        <f t="shared" si="36"/>
        <v>8.5265128291212022E-14</v>
      </c>
      <c r="BV88" s="461">
        <f t="shared" ref="BV88:CA88" si="37" xml:space="preserve"> ABS( BV26 - BV82 )</f>
        <v>8.5265128291212022E-14</v>
      </c>
      <c r="BW88" s="461">
        <f t="shared" si="37"/>
        <v>8.5265128291212022E-14</v>
      </c>
      <c r="BX88" s="461">
        <f t="shared" si="37"/>
        <v>8.5265128291212022E-14</v>
      </c>
      <c r="BY88" s="461">
        <f t="shared" si="37"/>
        <v>8.5265128291212022E-14</v>
      </c>
      <c r="BZ88" s="461">
        <f t="shared" si="37"/>
        <v>8.5265128291212022E-14</v>
      </c>
      <c r="CA88" s="461">
        <f t="shared" si="37"/>
        <v>8.5265128291212022E-14</v>
      </c>
    </row>
    <row r="89" spans="1:79" s="194" customFormat="1">
      <c r="A89" s="1"/>
      <c r="B89" s="1"/>
      <c r="C89" s="51"/>
      <c r="D89" s="455"/>
      <c r="E89" s="194" t="s">
        <v>78</v>
      </c>
      <c r="F89" s="102">
        <f xml:space="preserve"> IF(SUM(J89:CA89) &lt;&gt; 0, 1, 0)</f>
        <v>0</v>
      </c>
      <c r="G89" s="194" t="s">
        <v>26</v>
      </c>
      <c r="J89" s="102">
        <f t="shared" ref="J89:BU89" si="38" xml:space="preserve"> IF( J88 &gt; 0.001, 1, 0)</f>
        <v>0</v>
      </c>
      <c r="K89" s="102">
        <f t="shared" si="38"/>
        <v>0</v>
      </c>
      <c r="L89" s="102">
        <f t="shared" si="38"/>
        <v>0</v>
      </c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102">
        <f t="shared" si="38"/>
        <v>0</v>
      </c>
      <c r="R89" s="102">
        <f t="shared" si="38"/>
        <v>0</v>
      </c>
      <c r="S89" s="102">
        <f t="shared" si="38"/>
        <v>0</v>
      </c>
      <c r="T89" s="102">
        <f t="shared" si="38"/>
        <v>0</v>
      </c>
      <c r="U89" s="102">
        <f t="shared" si="38"/>
        <v>0</v>
      </c>
      <c r="V89" s="102">
        <f t="shared" si="38"/>
        <v>0</v>
      </c>
      <c r="W89" s="102">
        <f t="shared" si="38"/>
        <v>0</v>
      </c>
      <c r="X89" s="102">
        <f t="shared" si="38"/>
        <v>0</v>
      </c>
      <c r="Y89" s="102">
        <f t="shared" si="38"/>
        <v>0</v>
      </c>
      <c r="Z89" s="102">
        <f t="shared" si="38"/>
        <v>0</v>
      </c>
      <c r="AA89" s="102">
        <f t="shared" si="38"/>
        <v>0</v>
      </c>
      <c r="AB89" s="102">
        <f t="shared" si="38"/>
        <v>0</v>
      </c>
      <c r="AC89" s="102">
        <f t="shared" si="38"/>
        <v>0</v>
      </c>
      <c r="AD89" s="102">
        <f t="shared" si="38"/>
        <v>0</v>
      </c>
      <c r="AE89" s="102">
        <f t="shared" si="38"/>
        <v>0</v>
      </c>
      <c r="AF89" s="102">
        <f t="shared" si="38"/>
        <v>0</v>
      </c>
      <c r="AG89" s="102">
        <f t="shared" si="38"/>
        <v>0</v>
      </c>
      <c r="AH89" s="102">
        <f t="shared" si="38"/>
        <v>0</v>
      </c>
      <c r="AI89" s="102">
        <f t="shared" si="38"/>
        <v>0</v>
      </c>
      <c r="AJ89" s="102">
        <f t="shared" si="38"/>
        <v>0</v>
      </c>
      <c r="AK89" s="102">
        <f t="shared" si="38"/>
        <v>0</v>
      </c>
      <c r="AL89" s="102">
        <f t="shared" si="38"/>
        <v>0</v>
      </c>
      <c r="AM89" s="102">
        <f t="shared" si="38"/>
        <v>0</v>
      </c>
      <c r="AN89" s="102">
        <f t="shared" si="38"/>
        <v>0</v>
      </c>
      <c r="AO89" s="102">
        <f t="shared" si="38"/>
        <v>0</v>
      </c>
      <c r="AP89" s="102">
        <f t="shared" si="38"/>
        <v>0</v>
      </c>
      <c r="AQ89" s="102">
        <f t="shared" si="38"/>
        <v>0</v>
      </c>
      <c r="AR89" s="102">
        <f t="shared" si="38"/>
        <v>0</v>
      </c>
      <c r="AS89" s="102">
        <f t="shared" si="38"/>
        <v>0</v>
      </c>
      <c r="AT89" s="102">
        <f t="shared" si="38"/>
        <v>0</v>
      </c>
      <c r="AU89" s="102">
        <f t="shared" si="38"/>
        <v>0</v>
      </c>
      <c r="AV89" s="102">
        <f t="shared" si="38"/>
        <v>0</v>
      </c>
      <c r="AW89" s="102">
        <f t="shared" si="38"/>
        <v>0</v>
      </c>
      <c r="AX89" s="102">
        <f t="shared" si="38"/>
        <v>0</v>
      </c>
      <c r="AY89" s="102">
        <f t="shared" si="38"/>
        <v>0</v>
      </c>
      <c r="AZ89" s="102">
        <f t="shared" si="38"/>
        <v>0</v>
      </c>
      <c r="BA89" s="102">
        <f t="shared" si="38"/>
        <v>0</v>
      </c>
      <c r="BB89" s="102">
        <f t="shared" si="38"/>
        <v>0</v>
      </c>
      <c r="BC89" s="102">
        <f t="shared" si="38"/>
        <v>0</v>
      </c>
      <c r="BD89" s="102">
        <f t="shared" si="38"/>
        <v>0</v>
      </c>
      <c r="BE89" s="102">
        <f t="shared" si="38"/>
        <v>0</v>
      </c>
      <c r="BF89" s="102">
        <f t="shared" si="38"/>
        <v>0</v>
      </c>
      <c r="BG89" s="102">
        <f t="shared" si="38"/>
        <v>0</v>
      </c>
      <c r="BH89" s="102">
        <f t="shared" si="38"/>
        <v>0</v>
      </c>
      <c r="BI89" s="102">
        <f t="shared" si="38"/>
        <v>0</v>
      </c>
      <c r="BJ89" s="102">
        <f t="shared" si="38"/>
        <v>0</v>
      </c>
      <c r="BK89" s="102">
        <f t="shared" si="38"/>
        <v>0</v>
      </c>
      <c r="BL89" s="102">
        <f t="shared" si="38"/>
        <v>0</v>
      </c>
      <c r="BM89" s="102">
        <f t="shared" si="38"/>
        <v>0</v>
      </c>
      <c r="BN89" s="102">
        <f t="shared" si="38"/>
        <v>0</v>
      </c>
      <c r="BO89" s="102">
        <f t="shared" si="38"/>
        <v>0</v>
      </c>
      <c r="BP89" s="102">
        <f t="shared" si="38"/>
        <v>0</v>
      </c>
      <c r="BQ89" s="102">
        <f t="shared" si="38"/>
        <v>0</v>
      </c>
      <c r="BR89" s="102">
        <f t="shared" si="38"/>
        <v>0</v>
      </c>
      <c r="BS89" s="102">
        <f t="shared" si="38"/>
        <v>0</v>
      </c>
      <c r="BT89" s="102">
        <f t="shared" si="38"/>
        <v>0</v>
      </c>
      <c r="BU89" s="102">
        <f t="shared" si="38"/>
        <v>0</v>
      </c>
      <c r="BV89" s="102">
        <f t="shared" ref="BV89:CA89" si="39" xml:space="preserve"> IF( BV88 &gt; 0.001, 1, 0)</f>
        <v>0</v>
      </c>
      <c r="BW89" s="102">
        <f t="shared" si="39"/>
        <v>0</v>
      </c>
      <c r="BX89" s="102">
        <f t="shared" si="39"/>
        <v>0</v>
      </c>
      <c r="BY89" s="102">
        <f t="shared" si="39"/>
        <v>0</v>
      </c>
      <c r="BZ89" s="102">
        <f t="shared" si="39"/>
        <v>0</v>
      </c>
      <c r="CA89" s="102">
        <f t="shared" si="39"/>
        <v>0</v>
      </c>
    </row>
    <row r="90" spans="1:79" s="194" customFormat="1">
      <c r="A90" s="1"/>
      <c r="B90" s="1"/>
      <c r="C90" s="51"/>
      <c r="D90" s="455"/>
    </row>
    <row r="91" spans="1:79" s="195" customFormat="1">
      <c r="A91" s="72"/>
      <c r="B91" s="72"/>
      <c r="C91" s="85"/>
      <c r="D91" s="196"/>
      <c r="E91" s="196" t="s">
        <v>79</v>
      </c>
      <c r="G91" s="105" t="s">
        <v>560</v>
      </c>
      <c r="H91" s="195">
        <f>SUM(J91:CA91)</f>
        <v>7.3754335971898399E-12</v>
      </c>
      <c r="J91" s="195">
        <f t="shared" ref="J91:AO91" si="40" xml:space="preserve"> ABS( J68 - J58 )</f>
        <v>0</v>
      </c>
      <c r="K91" s="195">
        <f t="shared" si="40"/>
        <v>0</v>
      </c>
      <c r="L91" s="195">
        <f t="shared" si="40"/>
        <v>0</v>
      </c>
      <c r="M91" s="195">
        <f t="shared" si="40"/>
        <v>0</v>
      </c>
      <c r="N91" s="195">
        <f t="shared" si="40"/>
        <v>0</v>
      </c>
      <c r="O91" s="195">
        <f t="shared" si="40"/>
        <v>0</v>
      </c>
      <c r="P91" s="195">
        <f xml:space="preserve"> ABS( P68 - P58 )</f>
        <v>0</v>
      </c>
      <c r="Q91" s="195">
        <f t="shared" si="40"/>
        <v>0</v>
      </c>
      <c r="R91" s="195">
        <f t="shared" si="40"/>
        <v>0</v>
      </c>
      <c r="S91" s="195">
        <f t="shared" si="40"/>
        <v>0</v>
      </c>
      <c r="T91" s="195">
        <f t="shared" si="40"/>
        <v>0</v>
      </c>
      <c r="U91" s="195">
        <f t="shared" si="40"/>
        <v>0</v>
      </c>
      <c r="V91" s="195">
        <f t="shared" si="40"/>
        <v>0</v>
      </c>
      <c r="W91" s="195">
        <f t="shared" si="40"/>
        <v>0</v>
      </c>
      <c r="X91" s="195">
        <f t="shared" si="40"/>
        <v>0</v>
      </c>
      <c r="Y91" s="195">
        <f t="shared" si="40"/>
        <v>0</v>
      </c>
      <c r="Z91" s="195">
        <f t="shared" si="40"/>
        <v>0</v>
      </c>
      <c r="AA91" s="195">
        <f t="shared" si="40"/>
        <v>0</v>
      </c>
      <c r="AB91" s="195">
        <f t="shared" si="40"/>
        <v>0</v>
      </c>
      <c r="AC91" s="195">
        <f t="shared" si="40"/>
        <v>0</v>
      </c>
      <c r="AD91" s="195">
        <f t="shared" si="40"/>
        <v>0</v>
      </c>
      <c r="AE91" s="195">
        <f t="shared" si="40"/>
        <v>0</v>
      </c>
      <c r="AF91" s="195">
        <f t="shared" si="40"/>
        <v>1.4210854715202004E-14</v>
      </c>
      <c r="AG91" s="195">
        <f t="shared" si="40"/>
        <v>0</v>
      </c>
      <c r="AH91" s="195">
        <f t="shared" si="40"/>
        <v>2.8421709430404007E-14</v>
      </c>
      <c r="AI91" s="195">
        <f t="shared" si="40"/>
        <v>0</v>
      </c>
      <c r="AJ91" s="195">
        <f t="shared" si="40"/>
        <v>0</v>
      </c>
      <c r="AK91" s="195">
        <f t="shared" si="40"/>
        <v>1.7053025658242404E-13</v>
      </c>
      <c r="AL91" s="195">
        <f t="shared" si="40"/>
        <v>1.7053025658242404E-13</v>
      </c>
      <c r="AM91" s="195">
        <f t="shared" si="40"/>
        <v>1.7053025658242404E-13</v>
      </c>
      <c r="AN91" s="195">
        <f t="shared" si="40"/>
        <v>1.7053025658242404E-13</v>
      </c>
      <c r="AO91" s="195">
        <f t="shared" si="40"/>
        <v>1.7053025658242404E-13</v>
      </c>
      <c r="AP91" s="195">
        <f t="shared" ref="AP91:BU91" si="41" xml:space="preserve"> ABS( AP68 - AP58 )</f>
        <v>1.7053025658242404E-13</v>
      </c>
      <c r="AQ91" s="195">
        <f t="shared" si="41"/>
        <v>1.7053025658242404E-13</v>
      </c>
      <c r="AR91" s="195">
        <f t="shared" si="41"/>
        <v>1.7053025658242404E-13</v>
      </c>
      <c r="AS91" s="195">
        <f t="shared" si="41"/>
        <v>1.7053025658242404E-13</v>
      </c>
      <c r="AT91" s="195">
        <f t="shared" si="41"/>
        <v>1.7053025658242404E-13</v>
      </c>
      <c r="AU91" s="195">
        <f t="shared" si="41"/>
        <v>1.7053025658242404E-13</v>
      </c>
      <c r="AV91" s="195">
        <f t="shared" si="41"/>
        <v>1.7053025658242404E-13</v>
      </c>
      <c r="AW91" s="195">
        <f t="shared" si="41"/>
        <v>1.7053025658242404E-13</v>
      </c>
      <c r="AX91" s="195">
        <f t="shared" si="41"/>
        <v>1.7053025658242404E-13</v>
      </c>
      <c r="AY91" s="195">
        <f t="shared" si="41"/>
        <v>1.7053025658242404E-13</v>
      </c>
      <c r="AZ91" s="195">
        <f t="shared" si="41"/>
        <v>1.7053025658242404E-13</v>
      </c>
      <c r="BA91" s="195">
        <f t="shared" si="41"/>
        <v>1.7053025658242404E-13</v>
      </c>
      <c r="BB91" s="195">
        <f t="shared" si="41"/>
        <v>1.7053025658242404E-13</v>
      </c>
      <c r="BC91" s="195">
        <f t="shared" si="41"/>
        <v>1.7053025658242404E-13</v>
      </c>
      <c r="BD91" s="195">
        <f t="shared" si="41"/>
        <v>1.7053025658242404E-13</v>
      </c>
      <c r="BE91" s="195">
        <f t="shared" si="41"/>
        <v>1.7053025658242404E-13</v>
      </c>
      <c r="BF91" s="195">
        <f t="shared" si="41"/>
        <v>1.7053025658242404E-13</v>
      </c>
      <c r="BG91" s="195">
        <f t="shared" si="41"/>
        <v>1.7053025658242404E-13</v>
      </c>
      <c r="BH91" s="195">
        <f t="shared" si="41"/>
        <v>1.7053025658242404E-13</v>
      </c>
      <c r="BI91" s="195">
        <f t="shared" si="41"/>
        <v>1.7053025658242404E-13</v>
      </c>
      <c r="BJ91" s="195">
        <f t="shared" si="41"/>
        <v>1.7053025658242404E-13</v>
      </c>
      <c r="BK91" s="195">
        <f t="shared" si="41"/>
        <v>1.7053025658242404E-13</v>
      </c>
      <c r="BL91" s="195">
        <f t="shared" si="41"/>
        <v>1.7053025658242404E-13</v>
      </c>
      <c r="BM91" s="195">
        <f t="shared" si="41"/>
        <v>1.7053025658242404E-13</v>
      </c>
      <c r="BN91" s="195">
        <f t="shared" si="41"/>
        <v>1.7053025658242404E-13</v>
      </c>
      <c r="BO91" s="195">
        <f t="shared" si="41"/>
        <v>1.7053025658242404E-13</v>
      </c>
      <c r="BP91" s="195">
        <f t="shared" si="41"/>
        <v>1.7053025658242404E-13</v>
      </c>
      <c r="BQ91" s="195">
        <f t="shared" si="41"/>
        <v>1.7053025658242404E-13</v>
      </c>
      <c r="BR91" s="195">
        <f t="shared" si="41"/>
        <v>1.7053025658242404E-13</v>
      </c>
      <c r="BS91" s="195">
        <f t="shared" si="41"/>
        <v>1.7053025658242404E-13</v>
      </c>
      <c r="BT91" s="195">
        <f t="shared" si="41"/>
        <v>1.7053025658242404E-13</v>
      </c>
      <c r="BU91" s="195">
        <f t="shared" si="41"/>
        <v>1.7053025658242404E-13</v>
      </c>
      <c r="BV91" s="195">
        <f t="shared" ref="BV91:CA91" si="42" xml:space="preserve"> ABS( BV68 - BV58 )</f>
        <v>1.7053025658242404E-13</v>
      </c>
      <c r="BW91" s="195">
        <f t="shared" si="42"/>
        <v>1.7053025658242404E-13</v>
      </c>
      <c r="BX91" s="195">
        <f t="shared" si="42"/>
        <v>1.7053025658242404E-13</v>
      </c>
      <c r="BY91" s="195">
        <f t="shared" si="42"/>
        <v>1.7053025658242404E-13</v>
      </c>
      <c r="BZ91" s="195">
        <f t="shared" si="42"/>
        <v>1.7053025658242404E-13</v>
      </c>
      <c r="CA91" s="195">
        <f t="shared" si="42"/>
        <v>1.7053025658242404E-13</v>
      </c>
    </row>
    <row r="92" spans="1:79" s="194" customFormat="1">
      <c r="A92" s="1"/>
      <c r="B92" s="1"/>
      <c r="C92" s="51"/>
      <c r="D92" s="455"/>
      <c r="E92" s="194" t="s">
        <v>80</v>
      </c>
      <c r="F92" s="102">
        <f xml:space="preserve"> IF(SUM(J92:CA92) &lt;&gt; 0, 1, 0)</f>
        <v>0</v>
      </c>
      <c r="G92" s="194" t="s">
        <v>26</v>
      </c>
      <c r="J92" s="102">
        <f t="shared" ref="J92:BU92" si="43" xml:space="preserve"> IF( J91 &gt; 0.001, 1, 0)</f>
        <v>0</v>
      </c>
      <c r="K92" s="102">
        <f t="shared" si="43"/>
        <v>0</v>
      </c>
      <c r="L92" s="102">
        <f t="shared" si="43"/>
        <v>0</v>
      </c>
      <c r="M92" s="102">
        <f t="shared" si="43"/>
        <v>0</v>
      </c>
      <c r="N92" s="102">
        <f t="shared" si="43"/>
        <v>0</v>
      </c>
      <c r="O92" s="102">
        <f t="shared" si="43"/>
        <v>0</v>
      </c>
      <c r="P92" s="102">
        <f t="shared" si="43"/>
        <v>0</v>
      </c>
      <c r="Q92" s="102">
        <f t="shared" si="43"/>
        <v>0</v>
      </c>
      <c r="R92" s="102">
        <f t="shared" si="43"/>
        <v>0</v>
      </c>
      <c r="S92" s="102">
        <f t="shared" si="43"/>
        <v>0</v>
      </c>
      <c r="T92" s="102">
        <f t="shared" si="43"/>
        <v>0</v>
      </c>
      <c r="U92" s="102">
        <f t="shared" si="43"/>
        <v>0</v>
      </c>
      <c r="V92" s="102">
        <f t="shared" si="43"/>
        <v>0</v>
      </c>
      <c r="W92" s="102">
        <f t="shared" si="43"/>
        <v>0</v>
      </c>
      <c r="X92" s="102">
        <f t="shared" si="43"/>
        <v>0</v>
      </c>
      <c r="Y92" s="102">
        <f t="shared" si="43"/>
        <v>0</v>
      </c>
      <c r="Z92" s="102">
        <f t="shared" si="43"/>
        <v>0</v>
      </c>
      <c r="AA92" s="102">
        <f t="shared" si="43"/>
        <v>0</v>
      </c>
      <c r="AB92" s="102">
        <f t="shared" si="43"/>
        <v>0</v>
      </c>
      <c r="AC92" s="102">
        <f t="shared" si="43"/>
        <v>0</v>
      </c>
      <c r="AD92" s="102">
        <f t="shared" si="43"/>
        <v>0</v>
      </c>
      <c r="AE92" s="102">
        <f t="shared" si="43"/>
        <v>0</v>
      </c>
      <c r="AF92" s="102">
        <f t="shared" si="43"/>
        <v>0</v>
      </c>
      <c r="AG92" s="102">
        <f t="shared" si="43"/>
        <v>0</v>
      </c>
      <c r="AH92" s="102">
        <f t="shared" si="43"/>
        <v>0</v>
      </c>
      <c r="AI92" s="102">
        <f t="shared" si="43"/>
        <v>0</v>
      </c>
      <c r="AJ92" s="102">
        <f t="shared" si="43"/>
        <v>0</v>
      </c>
      <c r="AK92" s="102">
        <f t="shared" si="43"/>
        <v>0</v>
      </c>
      <c r="AL92" s="102">
        <f t="shared" si="43"/>
        <v>0</v>
      </c>
      <c r="AM92" s="102">
        <f t="shared" si="43"/>
        <v>0</v>
      </c>
      <c r="AN92" s="102">
        <f t="shared" si="43"/>
        <v>0</v>
      </c>
      <c r="AO92" s="102">
        <f t="shared" si="43"/>
        <v>0</v>
      </c>
      <c r="AP92" s="102">
        <f t="shared" si="43"/>
        <v>0</v>
      </c>
      <c r="AQ92" s="102">
        <f t="shared" si="43"/>
        <v>0</v>
      </c>
      <c r="AR92" s="102">
        <f t="shared" si="43"/>
        <v>0</v>
      </c>
      <c r="AS92" s="102">
        <f t="shared" si="43"/>
        <v>0</v>
      </c>
      <c r="AT92" s="102">
        <f t="shared" si="43"/>
        <v>0</v>
      </c>
      <c r="AU92" s="102">
        <f t="shared" si="43"/>
        <v>0</v>
      </c>
      <c r="AV92" s="102">
        <f t="shared" si="43"/>
        <v>0</v>
      </c>
      <c r="AW92" s="102">
        <f t="shared" si="43"/>
        <v>0</v>
      </c>
      <c r="AX92" s="102">
        <f t="shared" si="43"/>
        <v>0</v>
      </c>
      <c r="AY92" s="102">
        <f t="shared" si="43"/>
        <v>0</v>
      </c>
      <c r="AZ92" s="102">
        <f t="shared" si="43"/>
        <v>0</v>
      </c>
      <c r="BA92" s="102">
        <f t="shared" si="43"/>
        <v>0</v>
      </c>
      <c r="BB92" s="102">
        <f t="shared" si="43"/>
        <v>0</v>
      </c>
      <c r="BC92" s="102">
        <f t="shared" si="43"/>
        <v>0</v>
      </c>
      <c r="BD92" s="102">
        <f t="shared" si="43"/>
        <v>0</v>
      </c>
      <c r="BE92" s="102">
        <f t="shared" si="43"/>
        <v>0</v>
      </c>
      <c r="BF92" s="102">
        <f t="shared" si="43"/>
        <v>0</v>
      </c>
      <c r="BG92" s="102">
        <f t="shared" si="43"/>
        <v>0</v>
      </c>
      <c r="BH92" s="102">
        <f t="shared" si="43"/>
        <v>0</v>
      </c>
      <c r="BI92" s="102">
        <f t="shared" si="43"/>
        <v>0</v>
      </c>
      <c r="BJ92" s="102">
        <f t="shared" si="43"/>
        <v>0</v>
      </c>
      <c r="BK92" s="102">
        <f t="shared" si="43"/>
        <v>0</v>
      </c>
      <c r="BL92" s="102">
        <f t="shared" si="43"/>
        <v>0</v>
      </c>
      <c r="BM92" s="102">
        <f t="shared" si="43"/>
        <v>0</v>
      </c>
      <c r="BN92" s="102">
        <f t="shared" si="43"/>
        <v>0</v>
      </c>
      <c r="BO92" s="102">
        <f t="shared" si="43"/>
        <v>0</v>
      </c>
      <c r="BP92" s="102">
        <f t="shared" si="43"/>
        <v>0</v>
      </c>
      <c r="BQ92" s="102">
        <f t="shared" si="43"/>
        <v>0</v>
      </c>
      <c r="BR92" s="102">
        <f t="shared" si="43"/>
        <v>0</v>
      </c>
      <c r="BS92" s="102">
        <f t="shared" si="43"/>
        <v>0</v>
      </c>
      <c r="BT92" s="102">
        <f t="shared" si="43"/>
        <v>0</v>
      </c>
      <c r="BU92" s="102">
        <f t="shared" si="43"/>
        <v>0</v>
      </c>
      <c r="BV92" s="102">
        <f t="shared" ref="BV92:CA92" si="44" xml:space="preserve"> IF( BV91 &gt; 0.001, 1, 0)</f>
        <v>0</v>
      </c>
      <c r="BW92" s="102">
        <f t="shared" si="44"/>
        <v>0</v>
      </c>
      <c r="BX92" s="102">
        <f t="shared" si="44"/>
        <v>0</v>
      </c>
      <c r="BY92" s="102">
        <f t="shared" si="44"/>
        <v>0</v>
      </c>
      <c r="BZ92" s="102">
        <f t="shared" si="44"/>
        <v>0</v>
      </c>
      <c r="CA92" s="102">
        <f t="shared" si="44"/>
        <v>0</v>
      </c>
    </row>
    <row r="93" spans="1:79" s="194" customFormat="1">
      <c r="A93" s="1"/>
      <c r="B93" s="1"/>
      <c r="C93" s="51"/>
      <c r="D93" s="455"/>
    </row>
    <row r="94" spans="1:79" s="247" customFormat="1">
      <c r="A94" s="175"/>
      <c r="B94" s="175"/>
      <c r="C94" s="191"/>
      <c r="D94" s="223"/>
      <c r="E94" s="223" t="s">
        <v>81</v>
      </c>
      <c r="G94" s="399" t="s">
        <v>560</v>
      </c>
      <c r="H94" s="247">
        <f>SUM(J94:CA94)</f>
        <v>8.8959950517164543E-12</v>
      </c>
      <c r="J94" s="247">
        <f t="shared" ref="J94:AO94" si="45" xml:space="preserve"> ABS( J83 - J79 )</f>
        <v>0</v>
      </c>
      <c r="K94" s="247">
        <f t="shared" si="45"/>
        <v>0</v>
      </c>
      <c r="L94" s="247">
        <f xml:space="preserve"> ABS( L83 - L79 )</f>
        <v>0</v>
      </c>
      <c r="M94" s="247">
        <f t="shared" si="45"/>
        <v>0</v>
      </c>
      <c r="N94" s="247">
        <f t="shared" si="45"/>
        <v>0</v>
      </c>
      <c r="O94" s="247">
        <f t="shared" si="45"/>
        <v>0</v>
      </c>
      <c r="P94" s="247">
        <f xml:space="preserve"> ABS( P83 - P79 )</f>
        <v>2.8421709430404007E-14</v>
      </c>
      <c r="Q94" s="247">
        <f t="shared" si="45"/>
        <v>5.6843418860808015E-14</v>
      </c>
      <c r="R94" s="247">
        <f t="shared" si="45"/>
        <v>5.6843418860808015E-14</v>
      </c>
      <c r="S94" s="247">
        <f t="shared" si="45"/>
        <v>5.6843418860808015E-14</v>
      </c>
      <c r="T94" s="247">
        <f t="shared" si="45"/>
        <v>5.6843418860808015E-14</v>
      </c>
      <c r="U94" s="247">
        <f t="shared" si="45"/>
        <v>5.6843418860808015E-14</v>
      </c>
      <c r="V94" s="247">
        <f t="shared" si="45"/>
        <v>0</v>
      </c>
      <c r="W94" s="247">
        <f t="shared" si="45"/>
        <v>0</v>
      </c>
      <c r="X94" s="247">
        <f t="shared" si="45"/>
        <v>0</v>
      </c>
      <c r="Y94" s="247">
        <f t="shared" si="45"/>
        <v>0</v>
      </c>
      <c r="Z94" s="247">
        <f t="shared" si="45"/>
        <v>0</v>
      </c>
      <c r="AA94" s="247">
        <f t="shared" si="45"/>
        <v>0</v>
      </c>
      <c r="AB94" s="247">
        <f t="shared" si="45"/>
        <v>1.1368683772161603E-13</v>
      </c>
      <c r="AC94" s="247">
        <f t="shared" si="45"/>
        <v>1.1368683772161603E-13</v>
      </c>
      <c r="AD94" s="247">
        <f t="shared" si="45"/>
        <v>1.1368683772161603E-13</v>
      </c>
      <c r="AE94" s="247">
        <f t="shared" si="45"/>
        <v>1.1368683772161603E-13</v>
      </c>
      <c r="AF94" s="247">
        <f t="shared" si="45"/>
        <v>1.7053025658242404E-13</v>
      </c>
      <c r="AG94" s="247">
        <f t="shared" si="45"/>
        <v>1.7053025658242404E-13</v>
      </c>
      <c r="AH94" s="247">
        <f t="shared" si="45"/>
        <v>1.7053025658242404E-13</v>
      </c>
      <c r="AI94" s="247">
        <f t="shared" si="45"/>
        <v>1.1368683772161603E-13</v>
      </c>
      <c r="AJ94" s="247">
        <f t="shared" si="45"/>
        <v>1.7053025658242404E-13</v>
      </c>
      <c r="AK94" s="247">
        <f t="shared" si="45"/>
        <v>1.7053025658242404E-13</v>
      </c>
      <c r="AL94" s="247">
        <f t="shared" si="45"/>
        <v>1.7053025658242404E-13</v>
      </c>
      <c r="AM94" s="247">
        <f t="shared" si="45"/>
        <v>1.7053025658242404E-13</v>
      </c>
      <c r="AN94" s="247">
        <f t="shared" si="45"/>
        <v>1.7053025658242404E-13</v>
      </c>
      <c r="AO94" s="247">
        <f t="shared" si="45"/>
        <v>1.7053025658242404E-13</v>
      </c>
      <c r="AP94" s="247">
        <f t="shared" ref="AP94:BU94" si="46" xml:space="preserve"> ABS( AP83 - AP79 )</f>
        <v>1.7053025658242404E-13</v>
      </c>
      <c r="AQ94" s="247">
        <f t="shared" si="46"/>
        <v>1.7053025658242404E-13</v>
      </c>
      <c r="AR94" s="247">
        <f t="shared" si="46"/>
        <v>1.7053025658242404E-13</v>
      </c>
      <c r="AS94" s="247">
        <f t="shared" si="46"/>
        <v>1.7053025658242404E-13</v>
      </c>
      <c r="AT94" s="247">
        <f t="shared" si="46"/>
        <v>1.7053025658242404E-13</v>
      </c>
      <c r="AU94" s="247">
        <f t="shared" si="46"/>
        <v>1.7053025658242404E-13</v>
      </c>
      <c r="AV94" s="247">
        <f t="shared" si="46"/>
        <v>1.7053025658242404E-13</v>
      </c>
      <c r="AW94" s="247">
        <f t="shared" si="46"/>
        <v>1.7053025658242404E-13</v>
      </c>
      <c r="AX94" s="247">
        <f t="shared" si="46"/>
        <v>1.7053025658242404E-13</v>
      </c>
      <c r="AY94" s="247">
        <f t="shared" si="46"/>
        <v>1.7053025658242404E-13</v>
      </c>
      <c r="AZ94" s="247">
        <f t="shared" si="46"/>
        <v>1.7053025658242404E-13</v>
      </c>
      <c r="BA94" s="247">
        <f t="shared" si="46"/>
        <v>1.7053025658242404E-13</v>
      </c>
      <c r="BB94" s="247">
        <f t="shared" si="46"/>
        <v>1.7053025658242404E-13</v>
      </c>
      <c r="BC94" s="247">
        <f t="shared" si="46"/>
        <v>1.7053025658242404E-13</v>
      </c>
      <c r="BD94" s="247">
        <f t="shared" si="46"/>
        <v>1.7053025658242404E-13</v>
      </c>
      <c r="BE94" s="247">
        <f t="shared" si="46"/>
        <v>1.7053025658242404E-13</v>
      </c>
      <c r="BF94" s="247">
        <f t="shared" si="46"/>
        <v>1.7053025658242404E-13</v>
      </c>
      <c r="BG94" s="247">
        <f t="shared" si="46"/>
        <v>1.7053025658242404E-13</v>
      </c>
      <c r="BH94" s="247">
        <f t="shared" si="46"/>
        <v>1.7053025658242404E-13</v>
      </c>
      <c r="BI94" s="247">
        <f t="shared" si="46"/>
        <v>1.7053025658242404E-13</v>
      </c>
      <c r="BJ94" s="247">
        <f t="shared" si="46"/>
        <v>1.7053025658242404E-13</v>
      </c>
      <c r="BK94" s="247">
        <f t="shared" si="46"/>
        <v>1.7053025658242404E-13</v>
      </c>
      <c r="BL94" s="247">
        <f t="shared" si="46"/>
        <v>1.7053025658242404E-13</v>
      </c>
      <c r="BM94" s="247">
        <f t="shared" si="46"/>
        <v>1.7053025658242404E-13</v>
      </c>
      <c r="BN94" s="247">
        <f t="shared" si="46"/>
        <v>1.7053025658242404E-13</v>
      </c>
      <c r="BO94" s="247">
        <f t="shared" si="46"/>
        <v>1.7053025658242404E-13</v>
      </c>
      <c r="BP94" s="247">
        <f t="shared" si="46"/>
        <v>1.7053025658242404E-13</v>
      </c>
      <c r="BQ94" s="247">
        <f t="shared" si="46"/>
        <v>1.7053025658242404E-13</v>
      </c>
      <c r="BR94" s="247">
        <f t="shared" si="46"/>
        <v>1.7053025658242404E-13</v>
      </c>
      <c r="BS94" s="247">
        <f t="shared" si="46"/>
        <v>1.7053025658242404E-13</v>
      </c>
      <c r="BT94" s="247">
        <f t="shared" si="46"/>
        <v>1.7053025658242404E-13</v>
      </c>
      <c r="BU94" s="247">
        <f t="shared" si="46"/>
        <v>1.7053025658242404E-13</v>
      </c>
      <c r="BV94" s="247">
        <f t="shared" ref="BV94:CA94" si="47" xml:space="preserve"> ABS( BV83 - BV79 )</f>
        <v>1.7053025658242404E-13</v>
      </c>
      <c r="BW94" s="247">
        <f t="shared" si="47"/>
        <v>1.7053025658242404E-13</v>
      </c>
      <c r="BX94" s="247">
        <f t="shared" si="47"/>
        <v>1.7053025658242404E-13</v>
      </c>
      <c r="BY94" s="247">
        <f t="shared" si="47"/>
        <v>1.7053025658242404E-13</v>
      </c>
      <c r="BZ94" s="247">
        <f t="shared" si="47"/>
        <v>1.7053025658242404E-13</v>
      </c>
      <c r="CA94" s="247">
        <f t="shared" si="47"/>
        <v>1.7053025658242404E-13</v>
      </c>
    </row>
    <row r="95" spans="1:79">
      <c r="E95" s="25" t="s">
        <v>82</v>
      </c>
      <c r="F95" s="102">
        <f xml:space="preserve"> IF(SUM(J95:CA95) &lt;&gt; 0, 1, 0)</f>
        <v>0</v>
      </c>
      <c r="G95" s="25" t="s">
        <v>26</v>
      </c>
      <c r="J95" s="102">
        <f xml:space="preserve"> IF( J94 &gt; 0.001, 1, 0)</f>
        <v>0</v>
      </c>
      <c r="K95" s="102">
        <f t="shared" ref="K95:BV95" si="48" xml:space="preserve"> IF( K94 &gt; 0.001, 1, 0)</f>
        <v>0</v>
      </c>
      <c r="L95" s="102">
        <f xml:space="preserve"> IF( L94 &gt; 0.001, 1, 0)</f>
        <v>0</v>
      </c>
      <c r="M95" s="102">
        <f t="shared" si="48"/>
        <v>0</v>
      </c>
      <c r="N95" s="102">
        <f t="shared" si="48"/>
        <v>0</v>
      </c>
      <c r="O95" s="102">
        <f t="shared" si="48"/>
        <v>0</v>
      </c>
      <c r="P95" s="102">
        <f t="shared" si="48"/>
        <v>0</v>
      </c>
      <c r="Q95" s="102">
        <f t="shared" si="48"/>
        <v>0</v>
      </c>
      <c r="R95" s="102">
        <f t="shared" si="48"/>
        <v>0</v>
      </c>
      <c r="S95" s="102">
        <f t="shared" si="48"/>
        <v>0</v>
      </c>
      <c r="T95" s="102">
        <f t="shared" si="48"/>
        <v>0</v>
      </c>
      <c r="U95" s="102">
        <f t="shared" si="48"/>
        <v>0</v>
      </c>
      <c r="V95" s="102">
        <f t="shared" si="48"/>
        <v>0</v>
      </c>
      <c r="W95" s="102">
        <f t="shared" si="48"/>
        <v>0</v>
      </c>
      <c r="X95" s="102">
        <f t="shared" si="48"/>
        <v>0</v>
      </c>
      <c r="Y95" s="102">
        <f t="shared" si="48"/>
        <v>0</v>
      </c>
      <c r="Z95" s="102">
        <f t="shared" si="48"/>
        <v>0</v>
      </c>
      <c r="AA95" s="102">
        <f t="shared" si="48"/>
        <v>0</v>
      </c>
      <c r="AB95" s="102">
        <f t="shared" si="48"/>
        <v>0</v>
      </c>
      <c r="AC95" s="102">
        <f t="shared" si="48"/>
        <v>0</v>
      </c>
      <c r="AD95" s="102">
        <f t="shared" si="48"/>
        <v>0</v>
      </c>
      <c r="AE95" s="102">
        <f t="shared" si="48"/>
        <v>0</v>
      </c>
      <c r="AF95" s="102">
        <f t="shared" si="48"/>
        <v>0</v>
      </c>
      <c r="AG95" s="102">
        <f t="shared" si="48"/>
        <v>0</v>
      </c>
      <c r="AH95" s="102">
        <f t="shared" si="48"/>
        <v>0</v>
      </c>
      <c r="AI95" s="102">
        <f t="shared" si="48"/>
        <v>0</v>
      </c>
      <c r="AJ95" s="102">
        <f t="shared" si="48"/>
        <v>0</v>
      </c>
      <c r="AK95" s="102">
        <f t="shared" si="48"/>
        <v>0</v>
      </c>
      <c r="AL95" s="102">
        <f t="shared" si="48"/>
        <v>0</v>
      </c>
      <c r="AM95" s="102">
        <f t="shared" si="48"/>
        <v>0</v>
      </c>
      <c r="AN95" s="102">
        <f t="shared" si="48"/>
        <v>0</v>
      </c>
      <c r="AO95" s="102">
        <f t="shared" si="48"/>
        <v>0</v>
      </c>
      <c r="AP95" s="102">
        <f t="shared" si="48"/>
        <v>0</v>
      </c>
      <c r="AQ95" s="102">
        <f t="shared" si="48"/>
        <v>0</v>
      </c>
      <c r="AR95" s="102">
        <f t="shared" si="48"/>
        <v>0</v>
      </c>
      <c r="AS95" s="102">
        <f t="shared" si="48"/>
        <v>0</v>
      </c>
      <c r="AT95" s="102">
        <f t="shared" si="48"/>
        <v>0</v>
      </c>
      <c r="AU95" s="102">
        <f t="shared" si="48"/>
        <v>0</v>
      </c>
      <c r="AV95" s="102">
        <f t="shared" si="48"/>
        <v>0</v>
      </c>
      <c r="AW95" s="102">
        <f t="shared" si="48"/>
        <v>0</v>
      </c>
      <c r="AX95" s="102">
        <f t="shared" si="48"/>
        <v>0</v>
      </c>
      <c r="AY95" s="102">
        <f t="shared" si="48"/>
        <v>0</v>
      </c>
      <c r="AZ95" s="102">
        <f t="shared" si="48"/>
        <v>0</v>
      </c>
      <c r="BA95" s="102">
        <f t="shared" si="48"/>
        <v>0</v>
      </c>
      <c r="BB95" s="102">
        <f t="shared" si="48"/>
        <v>0</v>
      </c>
      <c r="BC95" s="102">
        <f t="shared" si="48"/>
        <v>0</v>
      </c>
      <c r="BD95" s="102">
        <f t="shared" si="48"/>
        <v>0</v>
      </c>
      <c r="BE95" s="102">
        <f t="shared" si="48"/>
        <v>0</v>
      </c>
      <c r="BF95" s="102">
        <f t="shared" si="48"/>
        <v>0</v>
      </c>
      <c r="BG95" s="102">
        <f t="shared" si="48"/>
        <v>0</v>
      </c>
      <c r="BH95" s="102">
        <f t="shared" si="48"/>
        <v>0</v>
      </c>
      <c r="BI95" s="102">
        <f t="shared" si="48"/>
        <v>0</v>
      </c>
      <c r="BJ95" s="102">
        <f t="shared" si="48"/>
        <v>0</v>
      </c>
      <c r="BK95" s="102">
        <f t="shared" si="48"/>
        <v>0</v>
      </c>
      <c r="BL95" s="102">
        <f t="shared" si="48"/>
        <v>0</v>
      </c>
      <c r="BM95" s="102">
        <f t="shared" si="48"/>
        <v>0</v>
      </c>
      <c r="BN95" s="102">
        <f t="shared" si="48"/>
        <v>0</v>
      </c>
      <c r="BO95" s="102">
        <f t="shared" si="48"/>
        <v>0</v>
      </c>
      <c r="BP95" s="102">
        <f t="shared" si="48"/>
        <v>0</v>
      </c>
      <c r="BQ95" s="102">
        <f t="shared" si="48"/>
        <v>0</v>
      </c>
      <c r="BR95" s="102">
        <f t="shared" si="48"/>
        <v>0</v>
      </c>
      <c r="BS95" s="102">
        <f t="shared" si="48"/>
        <v>0</v>
      </c>
      <c r="BT95" s="102">
        <f t="shared" si="48"/>
        <v>0</v>
      </c>
      <c r="BU95" s="102">
        <f t="shared" si="48"/>
        <v>0</v>
      </c>
      <c r="BV95" s="102">
        <f t="shared" si="48"/>
        <v>0</v>
      </c>
      <c r="BW95" s="102">
        <f xml:space="preserve"> IF( BW94 &gt; 0.001, 1, 0)</f>
        <v>0</v>
      </c>
      <c r="BX95" s="102">
        <f xml:space="preserve"> IF( BX94 &gt; 0.001, 1, 0)</f>
        <v>0</v>
      </c>
      <c r="BY95" s="102">
        <f xml:space="preserve"> IF( BY94 &gt; 0.001, 1, 0)</f>
        <v>0</v>
      </c>
      <c r="BZ95" s="102">
        <f xml:space="preserve"> IF( BZ94 &gt; 0.001, 1, 0)</f>
        <v>0</v>
      </c>
      <c r="CA95" s="102">
        <f xml:space="preserve"> IF( CA94 &gt; 0.001, 1, 0)</f>
        <v>0</v>
      </c>
    </row>
    <row r="98" spans="1:1">
      <c r="A98" s="9" t="s">
        <v>300</v>
      </c>
    </row>
  </sheetData>
  <phoneticPr fontId="3" type="noConversion"/>
  <conditionalFormatting sqref="F95 J95:CA95 F2">
    <cfRule type="cellIs" dxfId="209" priority="5" stopIfTrue="1" operator="notEqual">
      <formula>0</formula>
    </cfRule>
    <cfRule type="cellIs" dxfId="208" priority="6" stopIfTrue="1" operator="equal">
      <formula>""</formula>
    </cfRule>
  </conditionalFormatting>
  <conditionalFormatting sqref="F3:F4">
    <cfRule type="cellIs" dxfId="207" priority="9" stopIfTrue="1" operator="notEqual">
      <formula>0</formula>
    </cfRule>
    <cfRule type="cellIs" dxfId="206" priority="10" stopIfTrue="1" operator="equal">
      <formula>""</formula>
    </cfRule>
  </conditionalFormatting>
  <conditionalFormatting sqref="F92 J92:CA92 F89 J89:CA89">
    <cfRule type="cellIs" dxfId="205" priority="1" stopIfTrue="1" operator="notEqual">
      <formula>0</formula>
    </cfRule>
    <cfRule type="cellIs" dxfId="204" priority="2" stopIfTrue="1" operator="equal">
      <formula>""</formula>
    </cfRule>
  </conditionalFormatting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rowBreaks count="1" manualBreakCount="1">
    <brk id="8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1" stopIfTrue="1" operator="equal" id="{7AB91DEB-5E94-461D-9E58-2F9F4FC333F9}">
            <xm:f>Input!$F$205</xm:f>
            <x14:dxf>
              <fill>
                <patternFill>
                  <bgColor indexed="47"/>
                </patternFill>
              </fill>
            </x14:dxf>
          </x14:cfRule>
          <x14:cfRule type="cellIs" priority="242" stopIfTrue="1" operator="equal" id="{3A14A342-6946-4321-BA95-9FB5EF20DF67}">
            <xm:f>Input!$F$206</xm:f>
            <x14:dxf>
              <fill>
                <patternFill>
                  <bgColor indexed="44"/>
                </patternFill>
              </fill>
            </x14:dxf>
          </x14:cfRule>
          <xm:sqref>J3:CA3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outlinePr summaryBelow="0" summaryRight="0"/>
  </sheetPr>
  <dimension ref="A1:CA196"/>
  <sheetViews>
    <sheetView tabSelected="1" defaultGridColor="0" colorId="22" zoomScale="80" zoomScaleNormal="80" workbookViewId="0">
      <pane xSplit="9" ySplit="5" topLeftCell="J37" activePane="bottomRight" state="frozen"/>
      <selection pane="topRight" activeCell="J1" sqref="J1"/>
      <selection pane="bottomLeft" activeCell="A6" sqref="A6"/>
      <selection pane="bottomRight" activeCell="Q46" sqref="Q46"/>
    </sheetView>
  </sheetViews>
  <sheetFormatPr defaultColWidth="0" defaultRowHeight="12.75"/>
  <cols>
    <col min="1" max="1" width="1.42578125" style="9" customWidth="1"/>
    <col min="2" max="2" width="1.42578125" style="1" customWidth="1"/>
    <col min="3" max="3" width="1.42578125" style="15" customWidth="1"/>
    <col min="4" max="4" width="1.42578125" style="24" customWidth="1"/>
    <col min="5" max="5" width="40.5703125" style="25" customWidth="1"/>
    <col min="6" max="6" width="12.5703125" style="25" customWidth="1"/>
    <col min="7" max="8" width="11.5703125" style="25" customWidth="1"/>
    <col min="9" max="9" width="2.5703125" style="25" customWidth="1"/>
    <col min="10" max="79" width="11.5703125" style="25" customWidth="1"/>
    <col min="80" max="16384" width="0" style="25" hidden="1"/>
  </cols>
  <sheetData>
    <row r="1" spans="1:79" s="4" customFormat="1" ht="26.25">
      <c r="A1" s="64" t="str">
        <f ca="1" xml:space="preserve"> RIGHT(CELL("filename", A1), LEN(CELL("filename", A1)) - SEARCH("]", CELL("filename", A1)))</f>
        <v>Time</v>
      </c>
      <c r="B1" s="1"/>
      <c r="C1" s="51"/>
      <c r="D1" s="3"/>
    </row>
    <row r="2" spans="1:79" s="66" customFormat="1">
      <c r="A2" s="62"/>
      <c r="B2" s="63"/>
      <c r="C2" s="65"/>
      <c r="E2" s="103" t="str">
        <f xml:space="preserve"> Time!E$23</f>
        <v>Model period ending</v>
      </c>
      <c r="F2" s="101">
        <f xml:space="preserve"> Check!$F$9</f>
        <v>0</v>
      </c>
      <c r="G2" s="106" t="s">
        <v>30</v>
      </c>
      <c r="J2" s="66">
        <f xml:space="preserve"> Time!J$23</f>
        <v>44926</v>
      </c>
      <c r="K2" s="66">
        <f xml:space="preserve"> Time!K$23</f>
        <v>45291</v>
      </c>
      <c r="L2" s="66">
        <f xml:space="preserve"> Time!L$23</f>
        <v>45657</v>
      </c>
      <c r="M2" s="66">
        <f xml:space="preserve"> Time!M$23</f>
        <v>46022</v>
      </c>
      <c r="N2" s="66">
        <f xml:space="preserve"> Time!N$23</f>
        <v>46387</v>
      </c>
      <c r="O2" s="66">
        <f xml:space="preserve"> Time!O$23</f>
        <v>46752</v>
      </c>
      <c r="P2" s="66">
        <f xml:space="preserve"> Time!P$23</f>
        <v>47118</v>
      </c>
      <c r="Q2" s="66">
        <f xml:space="preserve"> Time!Q$23</f>
        <v>47483</v>
      </c>
      <c r="R2" s="66">
        <f xml:space="preserve"> Time!R$23</f>
        <v>47848</v>
      </c>
      <c r="S2" s="66">
        <f xml:space="preserve"> Time!S$23</f>
        <v>48213</v>
      </c>
      <c r="T2" s="66">
        <f xml:space="preserve"> Time!T$23</f>
        <v>48579</v>
      </c>
      <c r="U2" s="66">
        <f xml:space="preserve"> Time!U$23</f>
        <v>48944</v>
      </c>
      <c r="V2" s="66">
        <f xml:space="preserve"> Time!V$23</f>
        <v>49309</v>
      </c>
      <c r="W2" s="66">
        <f xml:space="preserve"> Time!W$23</f>
        <v>49674</v>
      </c>
      <c r="X2" s="66">
        <f xml:space="preserve"> Time!X$23</f>
        <v>50040</v>
      </c>
      <c r="Y2" s="66">
        <f xml:space="preserve"> Time!Y$23</f>
        <v>50405</v>
      </c>
      <c r="Z2" s="66">
        <f xml:space="preserve"> Time!Z$23</f>
        <v>50770</v>
      </c>
      <c r="AA2" s="66">
        <f xml:space="preserve"> Time!AA$23</f>
        <v>51135</v>
      </c>
      <c r="AB2" s="66">
        <f xml:space="preserve"> Time!AB$23</f>
        <v>51501</v>
      </c>
      <c r="AC2" s="66">
        <f xml:space="preserve"> Time!AC$23</f>
        <v>51866</v>
      </c>
      <c r="AD2" s="66">
        <f xml:space="preserve"> Time!AD$23</f>
        <v>52231</v>
      </c>
      <c r="AE2" s="66">
        <f xml:space="preserve"> Time!AE$23</f>
        <v>52596</v>
      </c>
      <c r="AF2" s="66">
        <f xml:space="preserve"> Time!AF$23</f>
        <v>52962</v>
      </c>
      <c r="AG2" s="66">
        <f xml:space="preserve"> Time!AG$23</f>
        <v>53327</v>
      </c>
      <c r="AH2" s="66">
        <f xml:space="preserve"> Time!AH$23</f>
        <v>53692</v>
      </c>
      <c r="AI2" s="66">
        <f xml:space="preserve"> Time!AI$23</f>
        <v>54057</v>
      </c>
      <c r="AJ2" s="66">
        <f xml:space="preserve"> Time!AJ$23</f>
        <v>54423</v>
      </c>
      <c r="AK2" s="66">
        <f xml:space="preserve"> Time!AK$23</f>
        <v>54788</v>
      </c>
      <c r="AL2" s="66">
        <f xml:space="preserve"> Time!AL$23</f>
        <v>55153</v>
      </c>
      <c r="AM2" s="66">
        <f xml:space="preserve"> Time!AM$23</f>
        <v>55518</v>
      </c>
      <c r="AN2" s="66">
        <f xml:space="preserve"> Time!AN$23</f>
        <v>55884</v>
      </c>
      <c r="AO2" s="66">
        <f xml:space="preserve"> Time!AO$23</f>
        <v>56249</v>
      </c>
      <c r="AP2" s="66">
        <f xml:space="preserve"> Time!AP$23</f>
        <v>56614</v>
      </c>
      <c r="AQ2" s="66">
        <f xml:space="preserve"> Time!AQ$23</f>
        <v>56979</v>
      </c>
      <c r="AR2" s="66">
        <f xml:space="preserve"> Time!AR$23</f>
        <v>57345</v>
      </c>
      <c r="AS2" s="66">
        <f xml:space="preserve"> Time!AS$23</f>
        <v>57710</v>
      </c>
      <c r="AT2" s="66">
        <f xml:space="preserve"> Time!AT$23</f>
        <v>58075</v>
      </c>
      <c r="AU2" s="66">
        <f xml:space="preserve"> Time!AU$23</f>
        <v>58440</v>
      </c>
      <c r="AV2" s="66">
        <f xml:space="preserve"> Time!AV$23</f>
        <v>58806</v>
      </c>
      <c r="AW2" s="66">
        <f xml:space="preserve"> Time!AW$23</f>
        <v>59171</v>
      </c>
      <c r="AX2" s="66">
        <f xml:space="preserve"> Time!AX$23</f>
        <v>59536</v>
      </c>
      <c r="AY2" s="66">
        <f xml:space="preserve"> Time!AY$23</f>
        <v>59901</v>
      </c>
      <c r="AZ2" s="66">
        <f xml:space="preserve"> Time!AZ$23</f>
        <v>60267</v>
      </c>
      <c r="BA2" s="66">
        <f xml:space="preserve"> Time!BA$23</f>
        <v>60632</v>
      </c>
      <c r="BB2" s="66">
        <f xml:space="preserve"> Time!BB$23</f>
        <v>60997</v>
      </c>
      <c r="BC2" s="66">
        <f xml:space="preserve"> Time!BC$23</f>
        <v>61362</v>
      </c>
      <c r="BD2" s="66">
        <f xml:space="preserve"> Time!BD$23</f>
        <v>61728</v>
      </c>
      <c r="BE2" s="66">
        <f xml:space="preserve"> Time!BE$23</f>
        <v>62093</v>
      </c>
      <c r="BF2" s="66">
        <f xml:space="preserve"> Time!BF$23</f>
        <v>62458</v>
      </c>
      <c r="BG2" s="66">
        <f xml:space="preserve"> Time!BG$23</f>
        <v>62823</v>
      </c>
      <c r="BH2" s="66">
        <f xml:space="preserve"> Time!BH$23</f>
        <v>63189</v>
      </c>
      <c r="BI2" s="66">
        <f xml:space="preserve"> Time!BI$23</f>
        <v>63554</v>
      </c>
      <c r="BJ2" s="66">
        <f xml:space="preserve"> Time!BJ$23</f>
        <v>63919</v>
      </c>
      <c r="BK2" s="66">
        <f xml:space="preserve"> Time!BK$23</f>
        <v>64284</v>
      </c>
      <c r="BL2" s="66">
        <f xml:space="preserve"> Time!BL$23</f>
        <v>64650</v>
      </c>
      <c r="BM2" s="66">
        <f xml:space="preserve"> Time!BM$23</f>
        <v>65015</v>
      </c>
      <c r="BN2" s="66">
        <f xml:space="preserve"> Time!BN$23</f>
        <v>65380</v>
      </c>
      <c r="BO2" s="66">
        <f xml:space="preserve"> Time!BO$23</f>
        <v>65745</v>
      </c>
      <c r="BP2" s="66">
        <f xml:space="preserve"> Time!BP$23</f>
        <v>66111</v>
      </c>
      <c r="BQ2" s="66">
        <f xml:space="preserve"> Time!BQ$23</f>
        <v>66476</v>
      </c>
      <c r="BR2" s="66">
        <f xml:space="preserve"> Time!BR$23</f>
        <v>66841</v>
      </c>
      <c r="BS2" s="66">
        <f xml:space="preserve"> Time!BS$23</f>
        <v>67206</v>
      </c>
      <c r="BT2" s="66">
        <f xml:space="preserve"> Time!BT$23</f>
        <v>67572</v>
      </c>
      <c r="BU2" s="66">
        <f xml:space="preserve"> Time!BU$23</f>
        <v>67937</v>
      </c>
      <c r="BV2" s="66">
        <f xml:space="preserve"> Time!BV$23</f>
        <v>68302</v>
      </c>
      <c r="BW2" s="66">
        <f xml:space="preserve"> Time!BW$23</f>
        <v>68667</v>
      </c>
      <c r="BX2" s="66">
        <f xml:space="preserve"> Time!BX$23</f>
        <v>69033</v>
      </c>
      <c r="BY2" s="66">
        <f xml:space="preserve"> Time!BY$23</f>
        <v>69398</v>
      </c>
      <c r="BZ2" s="66">
        <f xml:space="preserve"> Time!BZ$23</f>
        <v>69763</v>
      </c>
      <c r="CA2" s="66">
        <f xml:space="preserve"> Time!CA$23</f>
        <v>70128</v>
      </c>
    </row>
    <row r="3" spans="1:79" s="47" customFormat="1">
      <c r="A3" s="9"/>
      <c r="B3" s="1"/>
      <c r="C3" s="15"/>
      <c r="D3" s="49"/>
      <c r="E3" s="47" t="str">
        <f xml:space="preserve"> Time!E$136</f>
        <v>Timeline label</v>
      </c>
      <c r="F3" s="104">
        <f xml:space="preserve"> Track!$J$2</f>
        <v>0</v>
      </c>
      <c r="G3" s="107" t="s">
        <v>32</v>
      </c>
      <c r="J3" s="203" t="str">
        <f xml:space="preserve"> Time!J$136</f>
        <v>FEL</v>
      </c>
      <c r="K3" s="203" t="str">
        <f xml:space="preserve"> Time!K$136</f>
        <v>FEL</v>
      </c>
      <c r="L3" s="203" t="str">
        <f xml:space="preserve"> Time!L$136</f>
        <v>FEL</v>
      </c>
      <c r="M3" s="203" t="str">
        <f xml:space="preserve"> Time!M$136</f>
        <v>FEL</v>
      </c>
      <c r="N3" s="203" t="str">
        <f xml:space="preserve"> Time!N$136</f>
        <v>FEL</v>
      </c>
      <c r="O3" s="203" t="str">
        <f xml:space="preserve"> Time!O$136</f>
        <v>EPC</v>
      </c>
      <c r="P3" s="203" t="str">
        <f xml:space="preserve"> Time!P$136</f>
        <v>EPC</v>
      </c>
      <c r="Q3" s="203" t="str">
        <f xml:space="preserve"> Time!Q$136</f>
        <v>EPC</v>
      </c>
      <c r="R3" s="203" t="str">
        <f xml:space="preserve"> Time!R$136</f>
        <v>Operations</v>
      </c>
      <c r="S3" s="203" t="str">
        <f xml:space="preserve"> Time!S$136</f>
        <v>Operations</v>
      </c>
      <c r="T3" s="203" t="str">
        <f xml:space="preserve"> Time!T$136</f>
        <v>Operations</v>
      </c>
      <c r="U3" s="203" t="str">
        <f xml:space="preserve"> Time!U$136</f>
        <v>Operations</v>
      </c>
      <c r="V3" s="203" t="str">
        <f xml:space="preserve"> Time!V$136</f>
        <v>Operations</v>
      </c>
      <c r="W3" s="203" t="str">
        <f xml:space="preserve"> Time!W$136</f>
        <v>Operations</v>
      </c>
      <c r="X3" s="203" t="str">
        <f xml:space="preserve"> Time!X$136</f>
        <v>Operations</v>
      </c>
      <c r="Y3" s="203" t="str">
        <f xml:space="preserve"> Time!Y$136</f>
        <v>Operations</v>
      </c>
      <c r="Z3" s="203" t="str">
        <f xml:space="preserve"> Time!Z$136</f>
        <v>Operations</v>
      </c>
      <c r="AA3" s="203" t="str">
        <f xml:space="preserve"> Time!AA$136</f>
        <v>Operations</v>
      </c>
      <c r="AB3" s="203" t="str">
        <f xml:space="preserve"> Time!AB$136</f>
        <v>Operations</v>
      </c>
      <c r="AC3" s="203" t="str">
        <f xml:space="preserve"> Time!AC$136</f>
        <v>Operations</v>
      </c>
      <c r="AD3" s="203" t="str">
        <f xml:space="preserve"> Time!AD$136</f>
        <v>Operations</v>
      </c>
      <c r="AE3" s="203" t="str">
        <f xml:space="preserve"> Time!AE$136</f>
        <v>Operations</v>
      </c>
      <c r="AF3" s="203" t="str">
        <f xml:space="preserve"> Time!AF$136</f>
        <v>Operations</v>
      </c>
      <c r="AG3" s="203" t="str">
        <f xml:space="preserve"> Time!AG$136</f>
        <v>Operations</v>
      </c>
      <c r="AH3" s="203" t="str">
        <f xml:space="preserve"> Time!AH$136</f>
        <v>Operations</v>
      </c>
      <c r="AI3" s="203" t="str">
        <f xml:space="preserve"> Time!AI$136</f>
        <v>Operations</v>
      </c>
      <c r="AJ3" s="203" t="str">
        <f xml:space="preserve"> Time!AJ$136</f>
        <v>Operations</v>
      </c>
      <c r="AK3" s="203" t="str">
        <f xml:space="preserve"> Time!AK$136</f>
        <v>Operations</v>
      </c>
      <c r="AL3" s="203" t="str">
        <f xml:space="preserve"> Time!AL$136</f>
        <v>Post-Frcst</v>
      </c>
      <c r="AM3" s="203" t="str">
        <f xml:space="preserve"> Time!AM$136</f>
        <v>Post-Frcst</v>
      </c>
      <c r="AN3" s="203" t="str">
        <f xml:space="preserve"> Time!AN$136</f>
        <v>Post-Frcst</v>
      </c>
      <c r="AO3" s="203" t="str">
        <f xml:space="preserve"> Time!AO$136</f>
        <v>Post-Frcst</v>
      </c>
      <c r="AP3" s="203" t="str">
        <f xml:space="preserve"> Time!AP$136</f>
        <v>Post-Frcst</v>
      </c>
      <c r="AQ3" s="203" t="str">
        <f xml:space="preserve"> Time!AQ$136</f>
        <v>Post-Frcst</v>
      </c>
      <c r="AR3" s="203" t="str">
        <f xml:space="preserve"> Time!AR$136</f>
        <v>Post-Frcst</v>
      </c>
      <c r="AS3" s="203" t="str">
        <f xml:space="preserve"> Time!AS$136</f>
        <v>Post-Frcst</v>
      </c>
      <c r="AT3" s="203" t="str">
        <f xml:space="preserve"> Time!AT$136</f>
        <v>Post-Frcst</v>
      </c>
      <c r="AU3" s="203" t="str">
        <f xml:space="preserve"> Time!AU$136</f>
        <v>Post-Frcst</v>
      </c>
      <c r="AV3" s="203" t="str">
        <f xml:space="preserve"> Time!AV$136</f>
        <v>Post-Frcst</v>
      </c>
      <c r="AW3" s="203" t="str">
        <f xml:space="preserve"> Time!AW$136</f>
        <v>Post-Frcst</v>
      </c>
      <c r="AX3" s="203" t="str">
        <f xml:space="preserve"> Time!AX$136</f>
        <v>Post-Frcst</v>
      </c>
      <c r="AY3" s="203" t="str">
        <f xml:space="preserve"> Time!AY$136</f>
        <v>Post-Frcst</v>
      </c>
      <c r="AZ3" s="203" t="str">
        <f xml:space="preserve"> Time!AZ$136</f>
        <v>Post-Frcst</v>
      </c>
      <c r="BA3" s="203" t="str">
        <f xml:space="preserve"> Time!BA$136</f>
        <v>Post-Frcst</v>
      </c>
      <c r="BB3" s="203" t="str">
        <f xml:space="preserve"> Time!BB$136</f>
        <v>Post-Frcst</v>
      </c>
      <c r="BC3" s="203" t="str">
        <f xml:space="preserve"> Time!BC$136</f>
        <v>Post-Frcst</v>
      </c>
      <c r="BD3" s="203" t="str">
        <f xml:space="preserve"> Time!BD$136</f>
        <v>Post-Frcst</v>
      </c>
      <c r="BE3" s="203" t="str">
        <f xml:space="preserve"> Time!BE$136</f>
        <v>Post-Frcst</v>
      </c>
      <c r="BF3" s="203" t="str">
        <f xml:space="preserve"> Time!BF$136</f>
        <v>Post-Frcst</v>
      </c>
      <c r="BG3" s="203" t="str">
        <f xml:space="preserve"> Time!BG$136</f>
        <v>Post-Frcst</v>
      </c>
      <c r="BH3" s="203" t="str">
        <f xml:space="preserve"> Time!BH$136</f>
        <v>Post-Frcst</v>
      </c>
      <c r="BI3" s="203" t="str">
        <f xml:space="preserve"> Time!BI$136</f>
        <v>Post-Frcst</v>
      </c>
      <c r="BJ3" s="203" t="str">
        <f xml:space="preserve"> Time!BJ$136</f>
        <v>Post-Frcst</v>
      </c>
      <c r="BK3" s="203" t="str">
        <f xml:space="preserve"> Time!BK$136</f>
        <v>Post-Frcst</v>
      </c>
      <c r="BL3" s="203" t="str">
        <f xml:space="preserve"> Time!BL$136</f>
        <v>Post-Frcst</v>
      </c>
      <c r="BM3" s="203" t="str">
        <f xml:space="preserve"> Time!BM$136</f>
        <v>Post-Frcst</v>
      </c>
      <c r="BN3" s="203" t="str">
        <f xml:space="preserve"> Time!BN$136</f>
        <v>Post-Frcst</v>
      </c>
      <c r="BO3" s="203" t="str">
        <f xml:space="preserve"> Time!BO$136</f>
        <v>Post-Frcst</v>
      </c>
      <c r="BP3" s="203" t="str">
        <f xml:space="preserve"> Time!BP$136</f>
        <v>Post-Frcst</v>
      </c>
      <c r="BQ3" s="203" t="str">
        <f xml:space="preserve"> Time!BQ$136</f>
        <v>Post-Frcst</v>
      </c>
      <c r="BR3" s="203" t="str">
        <f xml:space="preserve"> Time!BR$136</f>
        <v>Post-Frcst</v>
      </c>
      <c r="BS3" s="203" t="str">
        <f xml:space="preserve"> Time!BS$136</f>
        <v>Post-Frcst</v>
      </c>
      <c r="BT3" s="203" t="str">
        <f xml:space="preserve"> Time!BT$136</f>
        <v>Post-Frcst</v>
      </c>
      <c r="BU3" s="203" t="str">
        <f xml:space="preserve"> Time!BU$136</f>
        <v>Post-Frcst</v>
      </c>
      <c r="BV3" s="203" t="str">
        <f xml:space="preserve"> Time!BV$136</f>
        <v>Post-Frcst</v>
      </c>
      <c r="BW3" s="203" t="str">
        <f xml:space="preserve"> Time!BW$136</f>
        <v>Post-Frcst</v>
      </c>
      <c r="BX3" s="203" t="str">
        <f xml:space="preserve"> Time!BX$136</f>
        <v>Post-Frcst</v>
      </c>
      <c r="BY3" s="203" t="str">
        <f xml:space="preserve"> Time!BY$136</f>
        <v>Post-Frcst</v>
      </c>
      <c r="BZ3" s="203" t="str">
        <f xml:space="preserve"> Time!BZ$136</f>
        <v>Post-Frcst</v>
      </c>
      <c r="CA3" s="203" t="str">
        <f xml:space="preserve"> Time!CA$136</f>
        <v>Post-Frcst</v>
      </c>
    </row>
    <row r="4" spans="1:79" s="4" customFormat="1">
      <c r="A4" s="9"/>
      <c r="B4" s="1"/>
      <c r="C4" s="51"/>
      <c r="D4" s="3"/>
      <c r="E4" s="4" t="str">
        <f xml:space="preserve"> Time!E$33</f>
        <v>Financial year ending</v>
      </c>
      <c r="F4" s="104">
        <f xml:space="preserve"> Check!$F$32</f>
        <v>0</v>
      </c>
      <c r="G4" s="107" t="s">
        <v>31</v>
      </c>
      <c r="J4" s="92">
        <f xml:space="preserve"> Time!J$33</f>
        <v>2022</v>
      </c>
      <c r="K4" s="92">
        <f xml:space="preserve"> Time!K$33</f>
        <v>2023</v>
      </c>
      <c r="L4" s="92">
        <f xml:space="preserve"> Time!L$33</f>
        <v>2024</v>
      </c>
      <c r="M4" s="92">
        <f xml:space="preserve"> Time!M$33</f>
        <v>2025</v>
      </c>
      <c r="N4" s="92">
        <f xml:space="preserve"> Time!N$33</f>
        <v>2026</v>
      </c>
      <c r="O4" s="92">
        <f xml:space="preserve"> Time!O$33</f>
        <v>2027</v>
      </c>
      <c r="P4" s="92">
        <f xml:space="preserve"> Time!P$33</f>
        <v>2028</v>
      </c>
      <c r="Q4" s="92">
        <f xml:space="preserve"> Time!Q$33</f>
        <v>2029</v>
      </c>
      <c r="R4" s="92">
        <f xml:space="preserve"> Time!R$33</f>
        <v>2030</v>
      </c>
      <c r="S4" s="92">
        <f xml:space="preserve"> Time!S$33</f>
        <v>2031</v>
      </c>
      <c r="T4" s="92">
        <f xml:space="preserve"> Time!T$33</f>
        <v>2032</v>
      </c>
      <c r="U4" s="92">
        <f xml:space="preserve"> Time!U$33</f>
        <v>2033</v>
      </c>
      <c r="V4" s="92">
        <f xml:space="preserve"> Time!V$33</f>
        <v>2034</v>
      </c>
      <c r="W4" s="92">
        <f xml:space="preserve"> Time!W$33</f>
        <v>2035</v>
      </c>
      <c r="X4" s="92">
        <f xml:space="preserve"> Time!X$33</f>
        <v>2036</v>
      </c>
      <c r="Y4" s="92">
        <f xml:space="preserve"> Time!Y$33</f>
        <v>2037</v>
      </c>
      <c r="Z4" s="92">
        <f xml:space="preserve"> Time!Z$33</f>
        <v>2038</v>
      </c>
      <c r="AA4" s="92">
        <f xml:space="preserve"> Time!AA$33</f>
        <v>2039</v>
      </c>
      <c r="AB4" s="92">
        <f xml:space="preserve"> Time!AB$33</f>
        <v>2040</v>
      </c>
      <c r="AC4" s="92">
        <f xml:space="preserve"> Time!AC$33</f>
        <v>2041</v>
      </c>
      <c r="AD4" s="92">
        <f xml:space="preserve"> Time!AD$33</f>
        <v>2042</v>
      </c>
      <c r="AE4" s="92">
        <f xml:space="preserve"> Time!AE$33</f>
        <v>2043</v>
      </c>
      <c r="AF4" s="92">
        <f xml:space="preserve"> Time!AF$33</f>
        <v>2044</v>
      </c>
      <c r="AG4" s="92">
        <f xml:space="preserve"> Time!AG$33</f>
        <v>2045</v>
      </c>
      <c r="AH4" s="92">
        <f xml:space="preserve"> Time!AH$33</f>
        <v>2046</v>
      </c>
      <c r="AI4" s="92">
        <f xml:space="preserve"> Time!AI$33</f>
        <v>2047</v>
      </c>
      <c r="AJ4" s="92">
        <f xml:space="preserve"> Time!AJ$33</f>
        <v>2048</v>
      </c>
      <c r="AK4" s="92">
        <f xml:space="preserve"> Time!AK$33</f>
        <v>2049</v>
      </c>
      <c r="AL4" s="92">
        <f xml:space="preserve"> Time!AL$33</f>
        <v>2050</v>
      </c>
      <c r="AM4" s="92">
        <f xml:space="preserve"> Time!AM$33</f>
        <v>2051</v>
      </c>
      <c r="AN4" s="92">
        <f xml:space="preserve"> Time!AN$33</f>
        <v>2052</v>
      </c>
      <c r="AO4" s="92">
        <f xml:space="preserve"> Time!AO$33</f>
        <v>2053</v>
      </c>
      <c r="AP4" s="92">
        <f xml:space="preserve"> Time!AP$33</f>
        <v>2054</v>
      </c>
      <c r="AQ4" s="92">
        <f xml:space="preserve"> Time!AQ$33</f>
        <v>2055</v>
      </c>
      <c r="AR4" s="92">
        <f xml:space="preserve"> Time!AR$33</f>
        <v>2056</v>
      </c>
      <c r="AS4" s="92">
        <f xml:space="preserve"> Time!AS$33</f>
        <v>2057</v>
      </c>
      <c r="AT4" s="92">
        <f xml:space="preserve"> Time!AT$33</f>
        <v>2058</v>
      </c>
      <c r="AU4" s="92">
        <f xml:space="preserve"> Time!AU$33</f>
        <v>2059</v>
      </c>
      <c r="AV4" s="92">
        <f xml:space="preserve"> Time!AV$33</f>
        <v>2060</v>
      </c>
      <c r="AW4" s="92">
        <f xml:space="preserve"> Time!AW$33</f>
        <v>2061</v>
      </c>
      <c r="AX4" s="92">
        <f xml:space="preserve"> Time!AX$33</f>
        <v>2062</v>
      </c>
      <c r="AY4" s="92">
        <f xml:space="preserve"> Time!AY$33</f>
        <v>2063</v>
      </c>
      <c r="AZ4" s="92">
        <f xml:space="preserve"> Time!AZ$33</f>
        <v>2064</v>
      </c>
      <c r="BA4" s="92">
        <f xml:space="preserve"> Time!BA$33</f>
        <v>2065</v>
      </c>
      <c r="BB4" s="92">
        <f xml:space="preserve"> Time!BB$33</f>
        <v>2066</v>
      </c>
      <c r="BC4" s="92">
        <f xml:space="preserve"> Time!BC$33</f>
        <v>2067</v>
      </c>
      <c r="BD4" s="92">
        <f xml:space="preserve"> Time!BD$33</f>
        <v>2068</v>
      </c>
      <c r="BE4" s="92">
        <f xml:space="preserve"> Time!BE$33</f>
        <v>2069</v>
      </c>
      <c r="BF4" s="92">
        <f xml:space="preserve"> Time!BF$33</f>
        <v>2070</v>
      </c>
      <c r="BG4" s="92">
        <f xml:space="preserve"> Time!BG$33</f>
        <v>2071</v>
      </c>
      <c r="BH4" s="92">
        <f xml:space="preserve"> Time!BH$33</f>
        <v>2072</v>
      </c>
      <c r="BI4" s="92">
        <f xml:space="preserve"> Time!BI$33</f>
        <v>2073</v>
      </c>
      <c r="BJ4" s="92">
        <f xml:space="preserve"> Time!BJ$33</f>
        <v>2074</v>
      </c>
      <c r="BK4" s="92">
        <f xml:space="preserve"> Time!BK$33</f>
        <v>2075</v>
      </c>
      <c r="BL4" s="92">
        <f xml:space="preserve"> Time!BL$33</f>
        <v>2076</v>
      </c>
      <c r="BM4" s="92">
        <f xml:space="preserve"> Time!BM$33</f>
        <v>2077</v>
      </c>
      <c r="BN4" s="92">
        <f xml:space="preserve"> Time!BN$33</f>
        <v>2078</v>
      </c>
      <c r="BO4" s="92">
        <f xml:space="preserve"> Time!BO$33</f>
        <v>2079</v>
      </c>
      <c r="BP4" s="92">
        <f xml:space="preserve"> Time!BP$33</f>
        <v>2080</v>
      </c>
      <c r="BQ4" s="92">
        <f xml:space="preserve"> Time!BQ$33</f>
        <v>2081</v>
      </c>
      <c r="BR4" s="92">
        <f xml:space="preserve"> Time!BR$33</f>
        <v>2082</v>
      </c>
      <c r="BS4" s="92">
        <f xml:space="preserve"> Time!BS$33</f>
        <v>2083</v>
      </c>
      <c r="BT4" s="92">
        <f xml:space="preserve"> Time!BT$33</f>
        <v>2084</v>
      </c>
      <c r="BU4" s="92">
        <f xml:space="preserve"> Time!BU$33</f>
        <v>2085</v>
      </c>
      <c r="BV4" s="92">
        <f xml:space="preserve"> Time!BV$33</f>
        <v>2086</v>
      </c>
      <c r="BW4" s="92">
        <f xml:space="preserve"> Time!BW$33</f>
        <v>2087</v>
      </c>
      <c r="BX4" s="92">
        <f xml:space="preserve"> Time!BX$33</f>
        <v>2088</v>
      </c>
      <c r="BY4" s="92">
        <f xml:space="preserve"> Time!BY$33</f>
        <v>2089</v>
      </c>
      <c r="BZ4" s="92">
        <f xml:space="preserve"> Time!BZ$33</f>
        <v>2090</v>
      </c>
      <c r="CA4" s="92">
        <f xml:space="preserve"> Time!CA$33</f>
        <v>2091</v>
      </c>
    </row>
    <row r="5" spans="1:79" s="4" customFormat="1">
      <c r="A5" s="9"/>
      <c r="B5" s="1"/>
      <c r="C5" s="51"/>
      <c r="D5" s="3"/>
      <c r="E5" s="4" t="str">
        <f xml:space="preserve"> Time!E$10</f>
        <v>Model column counter</v>
      </c>
      <c r="F5" s="9" t="s">
        <v>25</v>
      </c>
      <c r="G5" s="9" t="s">
        <v>23</v>
      </c>
      <c r="H5" s="9" t="s">
        <v>24</v>
      </c>
      <c r="J5" s="4">
        <f xml:space="preserve"> Time!J$10</f>
        <v>1</v>
      </c>
      <c r="K5" s="4">
        <f xml:space="preserve"> Time!K$10</f>
        <v>2</v>
      </c>
      <c r="L5" s="4">
        <f xml:space="preserve"> Time!L$10</f>
        <v>3</v>
      </c>
      <c r="M5" s="4">
        <f xml:space="preserve"> Time!M$10</f>
        <v>4</v>
      </c>
      <c r="N5" s="4">
        <f xml:space="preserve"> Time!N$10</f>
        <v>5</v>
      </c>
      <c r="O5" s="4">
        <f xml:space="preserve"> Time!O$10</f>
        <v>6</v>
      </c>
      <c r="P5" s="4">
        <f xml:space="preserve"> Time!P$10</f>
        <v>7</v>
      </c>
      <c r="Q5" s="4">
        <f xml:space="preserve"> Time!Q$10</f>
        <v>8</v>
      </c>
      <c r="R5" s="4">
        <f xml:space="preserve"> Time!R$10</f>
        <v>9</v>
      </c>
      <c r="S5" s="4">
        <f xml:space="preserve"> Time!S$10</f>
        <v>10</v>
      </c>
      <c r="T5" s="4">
        <f xml:space="preserve"> Time!T$10</f>
        <v>11</v>
      </c>
      <c r="U5" s="4">
        <f xml:space="preserve"> Time!U$10</f>
        <v>12</v>
      </c>
      <c r="V5" s="4">
        <f xml:space="preserve"> Time!V$10</f>
        <v>13</v>
      </c>
      <c r="W5" s="4">
        <f xml:space="preserve"> Time!W$10</f>
        <v>14</v>
      </c>
      <c r="X5" s="4">
        <f xml:space="preserve"> Time!X$10</f>
        <v>15</v>
      </c>
      <c r="Y5" s="4">
        <f xml:space="preserve"> Time!Y$10</f>
        <v>16</v>
      </c>
      <c r="Z5" s="4">
        <f xml:space="preserve"> Time!Z$10</f>
        <v>17</v>
      </c>
      <c r="AA5" s="4">
        <f xml:space="preserve"> Time!AA$10</f>
        <v>18</v>
      </c>
      <c r="AB5" s="4">
        <f xml:space="preserve"> Time!AB$10</f>
        <v>19</v>
      </c>
      <c r="AC5" s="4">
        <f xml:space="preserve"> Time!AC$10</f>
        <v>20</v>
      </c>
      <c r="AD5" s="4">
        <f xml:space="preserve"> Time!AD$10</f>
        <v>21</v>
      </c>
      <c r="AE5" s="4">
        <f xml:space="preserve"> Time!AE$10</f>
        <v>22</v>
      </c>
      <c r="AF5" s="4">
        <f xml:space="preserve"> Time!AF$10</f>
        <v>23</v>
      </c>
      <c r="AG5" s="4">
        <f xml:space="preserve"> Time!AG$10</f>
        <v>24</v>
      </c>
      <c r="AH5" s="4">
        <f xml:space="preserve"> Time!AH$10</f>
        <v>25</v>
      </c>
      <c r="AI5" s="4">
        <f xml:space="preserve"> Time!AI$10</f>
        <v>26</v>
      </c>
      <c r="AJ5" s="4">
        <f xml:space="preserve"> Time!AJ$10</f>
        <v>27</v>
      </c>
      <c r="AK5" s="4">
        <f xml:space="preserve"> Time!AK$10</f>
        <v>28</v>
      </c>
      <c r="AL5" s="4">
        <f xml:space="preserve"> Time!AL$10</f>
        <v>29</v>
      </c>
      <c r="AM5" s="4">
        <f xml:space="preserve"> Time!AM$10</f>
        <v>30</v>
      </c>
      <c r="AN5" s="4">
        <f xml:space="preserve"> Time!AN$10</f>
        <v>31</v>
      </c>
      <c r="AO5" s="4">
        <f xml:space="preserve"> Time!AO$10</f>
        <v>32</v>
      </c>
      <c r="AP5" s="4">
        <f xml:space="preserve"> Time!AP$10</f>
        <v>33</v>
      </c>
      <c r="AQ5" s="4">
        <f xml:space="preserve"> Time!AQ$10</f>
        <v>34</v>
      </c>
      <c r="AR5" s="4">
        <f xml:space="preserve"> Time!AR$10</f>
        <v>35</v>
      </c>
      <c r="AS5" s="4">
        <f xml:space="preserve"> Time!AS$10</f>
        <v>36</v>
      </c>
      <c r="AT5" s="4">
        <f xml:space="preserve"> Time!AT$10</f>
        <v>37</v>
      </c>
      <c r="AU5" s="4">
        <f xml:space="preserve"> Time!AU$10</f>
        <v>38</v>
      </c>
      <c r="AV5" s="4">
        <f xml:space="preserve"> Time!AV$10</f>
        <v>39</v>
      </c>
      <c r="AW5" s="4">
        <f xml:space="preserve"> Time!AW$10</f>
        <v>40</v>
      </c>
      <c r="AX5" s="4">
        <f xml:space="preserve"> Time!AX$10</f>
        <v>41</v>
      </c>
      <c r="AY5" s="4">
        <f xml:space="preserve"> Time!AY$10</f>
        <v>42</v>
      </c>
      <c r="AZ5" s="4">
        <f xml:space="preserve"> Time!AZ$10</f>
        <v>43</v>
      </c>
      <c r="BA5" s="4">
        <f xml:space="preserve"> Time!BA$10</f>
        <v>44</v>
      </c>
      <c r="BB5" s="4">
        <f xml:space="preserve"> Time!BB$10</f>
        <v>45</v>
      </c>
      <c r="BC5" s="4">
        <f xml:space="preserve"> Time!BC$10</f>
        <v>46</v>
      </c>
      <c r="BD5" s="4">
        <f xml:space="preserve"> Time!BD$10</f>
        <v>47</v>
      </c>
      <c r="BE5" s="4">
        <f xml:space="preserve"> Time!BE$10</f>
        <v>48</v>
      </c>
      <c r="BF5" s="4">
        <f xml:space="preserve"> Time!BF$10</f>
        <v>49</v>
      </c>
      <c r="BG5" s="4">
        <f xml:space="preserve"> Time!BG$10</f>
        <v>50</v>
      </c>
      <c r="BH5" s="4">
        <f xml:space="preserve"> Time!BH$10</f>
        <v>51</v>
      </c>
      <c r="BI5" s="4">
        <f xml:space="preserve"> Time!BI$10</f>
        <v>52</v>
      </c>
      <c r="BJ5" s="4">
        <f xml:space="preserve"> Time!BJ$10</f>
        <v>53</v>
      </c>
      <c r="BK5" s="4">
        <f xml:space="preserve"> Time!BK$10</f>
        <v>54</v>
      </c>
      <c r="BL5" s="4">
        <f xml:space="preserve"> Time!BL$10</f>
        <v>55</v>
      </c>
      <c r="BM5" s="4">
        <f xml:space="preserve"> Time!BM$10</f>
        <v>56</v>
      </c>
      <c r="BN5" s="4">
        <f xml:space="preserve"> Time!BN$10</f>
        <v>57</v>
      </c>
      <c r="BO5" s="4">
        <f xml:space="preserve"> Time!BO$10</f>
        <v>58</v>
      </c>
      <c r="BP5" s="4">
        <f xml:space="preserve"> Time!BP$10</f>
        <v>59</v>
      </c>
      <c r="BQ5" s="4">
        <f xml:space="preserve"> Time!BQ$10</f>
        <v>60</v>
      </c>
      <c r="BR5" s="4">
        <f xml:space="preserve"> Time!BR$10</f>
        <v>61</v>
      </c>
      <c r="BS5" s="4">
        <f xml:space="preserve"> Time!BS$10</f>
        <v>62</v>
      </c>
      <c r="BT5" s="4">
        <f xml:space="preserve"> Time!BT$10</f>
        <v>63</v>
      </c>
      <c r="BU5" s="4">
        <f xml:space="preserve"> Time!BU$10</f>
        <v>64</v>
      </c>
      <c r="BV5" s="4">
        <f xml:space="preserve"> Time!BV$10</f>
        <v>65</v>
      </c>
      <c r="BW5" s="4">
        <f xml:space="preserve"> Time!BW$10</f>
        <v>66</v>
      </c>
      <c r="BX5" s="4">
        <f xml:space="preserve"> Time!BX$10</f>
        <v>67</v>
      </c>
      <c r="BY5" s="4">
        <f xml:space="preserve"> Time!BY$10</f>
        <v>68</v>
      </c>
      <c r="BZ5" s="4">
        <f xml:space="preserve"> Time!BZ$10</f>
        <v>69</v>
      </c>
      <c r="CA5" s="4">
        <f xml:space="preserve"> Time!CA$10</f>
        <v>70</v>
      </c>
    </row>
    <row r="7" spans="1:79" s="13" customFormat="1">
      <c r="A7" s="192" t="s">
        <v>107</v>
      </c>
      <c r="B7" s="1"/>
      <c r="C7" s="6"/>
      <c r="D7" s="12"/>
      <c r="G7" s="14"/>
    </row>
    <row r="8" spans="1:79" s="13" customFormat="1">
      <c r="A8" s="5"/>
      <c r="B8" s="1"/>
      <c r="C8" s="6"/>
      <c r="D8" s="12"/>
      <c r="G8" s="14"/>
    </row>
    <row r="9" spans="1:79" s="13" customFormat="1">
      <c r="A9" s="5"/>
      <c r="B9" s="1" t="s">
        <v>0</v>
      </c>
      <c r="C9" s="6"/>
      <c r="D9" s="12"/>
      <c r="G9" s="14"/>
    </row>
    <row r="10" spans="1:79" s="698" customFormat="1">
      <c r="A10" s="695"/>
      <c r="B10" s="696"/>
      <c r="C10" s="697"/>
      <c r="E10" s="698" t="s">
        <v>0</v>
      </c>
      <c r="G10" s="698" t="s">
        <v>17</v>
      </c>
      <c r="I10" s="699"/>
      <c r="J10" s="698">
        <f xml:space="preserve"> I10 + 1</f>
        <v>1</v>
      </c>
      <c r="K10" s="698">
        <f t="shared" ref="K10:BU10" si="0" xml:space="preserve"> J10 + 1</f>
        <v>2</v>
      </c>
      <c r="L10" s="698">
        <f t="shared" si="0"/>
        <v>3</v>
      </c>
      <c r="M10" s="698">
        <f t="shared" si="0"/>
        <v>4</v>
      </c>
      <c r="N10" s="698">
        <f t="shared" si="0"/>
        <v>5</v>
      </c>
      <c r="O10" s="698">
        <f t="shared" si="0"/>
        <v>6</v>
      </c>
      <c r="P10" s="698">
        <f t="shared" si="0"/>
        <v>7</v>
      </c>
      <c r="Q10" s="698">
        <f t="shared" si="0"/>
        <v>8</v>
      </c>
      <c r="R10" s="698">
        <f t="shared" si="0"/>
        <v>9</v>
      </c>
      <c r="S10" s="698">
        <f t="shared" si="0"/>
        <v>10</v>
      </c>
      <c r="T10" s="698">
        <f t="shared" si="0"/>
        <v>11</v>
      </c>
      <c r="U10" s="698">
        <f t="shared" si="0"/>
        <v>12</v>
      </c>
      <c r="V10" s="698">
        <f t="shared" si="0"/>
        <v>13</v>
      </c>
      <c r="W10" s="698">
        <f t="shared" si="0"/>
        <v>14</v>
      </c>
      <c r="X10" s="698">
        <f t="shared" si="0"/>
        <v>15</v>
      </c>
      <c r="Y10" s="698">
        <f t="shared" si="0"/>
        <v>16</v>
      </c>
      <c r="Z10" s="698">
        <f t="shared" si="0"/>
        <v>17</v>
      </c>
      <c r="AA10" s="698">
        <f t="shared" si="0"/>
        <v>18</v>
      </c>
      <c r="AB10" s="698">
        <f t="shared" si="0"/>
        <v>19</v>
      </c>
      <c r="AC10" s="698">
        <f t="shared" si="0"/>
        <v>20</v>
      </c>
      <c r="AD10" s="698">
        <f t="shared" si="0"/>
        <v>21</v>
      </c>
      <c r="AE10" s="698">
        <f t="shared" si="0"/>
        <v>22</v>
      </c>
      <c r="AF10" s="698">
        <f t="shared" si="0"/>
        <v>23</v>
      </c>
      <c r="AG10" s="698">
        <f t="shared" si="0"/>
        <v>24</v>
      </c>
      <c r="AH10" s="698">
        <f t="shared" si="0"/>
        <v>25</v>
      </c>
      <c r="AI10" s="698">
        <f t="shared" si="0"/>
        <v>26</v>
      </c>
      <c r="AJ10" s="698">
        <f t="shared" si="0"/>
        <v>27</v>
      </c>
      <c r="AK10" s="698">
        <f t="shared" si="0"/>
        <v>28</v>
      </c>
      <c r="AL10" s="698">
        <f t="shared" si="0"/>
        <v>29</v>
      </c>
      <c r="AM10" s="698">
        <f t="shared" si="0"/>
        <v>30</v>
      </c>
      <c r="AN10" s="698">
        <f t="shared" si="0"/>
        <v>31</v>
      </c>
      <c r="AO10" s="698">
        <f t="shared" si="0"/>
        <v>32</v>
      </c>
      <c r="AP10" s="698">
        <f t="shared" si="0"/>
        <v>33</v>
      </c>
      <c r="AQ10" s="698">
        <f t="shared" si="0"/>
        <v>34</v>
      </c>
      <c r="AR10" s="698">
        <f t="shared" si="0"/>
        <v>35</v>
      </c>
      <c r="AS10" s="698">
        <f t="shared" si="0"/>
        <v>36</v>
      </c>
      <c r="AT10" s="698">
        <f t="shared" si="0"/>
        <v>37</v>
      </c>
      <c r="AU10" s="698">
        <f t="shared" si="0"/>
        <v>38</v>
      </c>
      <c r="AV10" s="698">
        <f t="shared" si="0"/>
        <v>39</v>
      </c>
      <c r="AW10" s="698">
        <f t="shared" si="0"/>
        <v>40</v>
      </c>
      <c r="AX10" s="698">
        <f t="shared" si="0"/>
        <v>41</v>
      </c>
      <c r="AY10" s="698">
        <f t="shared" si="0"/>
        <v>42</v>
      </c>
      <c r="AZ10" s="698">
        <f t="shared" si="0"/>
        <v>43</v>
      </c>
      <c r="BA10" s="698">
        <f t="shared" si="0"/>
        <v>44</v>
      </c>
      <c r="BB10" s="698">
        <f t="shared" si="0"/>
        <v>45</v>
      </c>
      <c r="BC10" s="698">
        <f t="shared" si="0"/>
        <v>46</v>
      </c>
      <c r="BD10" s="698">
        <f t="shared" si="0"/>
        <v>47</v>
      </c>
      <c r="BE10" s="698">
        <f t="shared" si="0"/>
        <v>48</v>
      </c>
      <c r="BF10" s="698">
        <f t="shared" si="0"/>
        <v>49</v>
      </c>
      <c r="BG10" s="698">
        <f t="shared" si="0"/>
        <v>50</v>
      </c>
      <c r="BH10" s="698">
        <f t="shared" si="0"/>
        <v>51</v>
      </c>
      <c r="BI10" s="698">
        <f t="shared" si="0"/>
        <v>52</v>
      </c>
      <c r="BJ10" s="698">
        <f t="shared" si="0"/>
        <v>53</v>
      </c>
      <c r="BK10" s="698">
        <f t="shared" si="0"/>
        <v>54</v>
      </c>
      <c r="BL10" s="698">
        <f t="shared" si="0"/>
        <v>55</v>
      </c>
      <c r="BM10" s="698">
        <f t="shared" si="0"/>
        <v>56</v>
      </c>
      <c r="BN10" s="698">
        <f t="shared" si="0"/>
        <v>57</v>
      </c>
      <c r="BO10" s="698">
        <f t="shared" si="0"/>
        <v>58</v>
      </c>
      <c r="BP10" s="698">
        <f t="shared" si="0"/>
        <v>59</v>
      </c>
      <c r="BQ10" s="698">
        <f t="shared" si="0"/>
        <v>60</v>
      </c>
      <c r="BR10" s="698">
        <f t="shared" si="0"/>
        <v>61</v>
      </c>
      <c r="BS10" s="698">
        <f t="shared" si="0"/>
        <v>62</v>
      </c>
      <c r="BT10" s="698">
        <f t="shared" si="0"/>
        <v>63</v>
      </c>
      <c r="BU10" s="698">
        <f t="shared" si="0"/>
        <v>64</v>
      </c>
      <c r="BV10" s="698">
        <f t="shared" ref="BV10:CA10" si="1" xml:space="preserve"> BU10 + 1</f>
        <v>65</v>
      </c>
      <c r="BW10" s="698">
        <f t="shared" si="1"/>
        <v>66</v>
      </c>
      <c r="BX10" s="698">
        <f t="shared" si="1"/>
        <v>67</v>
      </c>
      <c r="BY10" s="698">
        <f t="shared" si="1"/>
        <v>68</v>
      </c>
      <c r="BZ10" s="698">
        <f t="shared" si="1"/>
        <v>69</v>
      </c>
      <c r="CA10" s="698">
        <f t="shared" si="1"/>
        <v>70</v>
      </c>
    </row>
    <row r="11" spans="1:79" s="111" customFormat="1">
      <c r="A11" s="72"/>
      <c r="B11" s="76"/>
      <c r="C11" s="77"/>
      <c r="E11" s="111" t="s">
        <v>29</v>
      </c>
      <c r="F11" s="111">
        <f xml:space="preserve"> MAX(J10:CA10)</f>
        <v>70</v>
      </c>
      <c r="G11" s="111" t="s">
        <v>27</v>
      </c>
      <c r="I11" s="112"/>
    </row>
    <row r="12" spans="1:79" s="94" customFormat="1">
      <c r="A12" s="90"/>
      <c r="B12" s="82"/>
      <c r="C12" s="93"/>
    </row>
    <row r="13" spans="1:79" s="97" customFormat="1">
      <c r="A13" s="95"/>
      <c r="B13" s="30"/>
      <c r="C13" s="96"/>
      <c r="E13" s="97" t="str">
        <f xml:space="preserve"> E$10</f>
        <v>Model column counter</v>
      </c>
      <c r="F13" s="97">
        <f t="shared" ref="F13:BQ13" si="2" xml:space="preserve"> F$10</f>
        <v>0</v>
      </c>
      <c r="G13" s="97" t="str">
        <f t="shared" si="2"/>
        <v>counter</v>
      </c>
      <c r="H13" s="97">
        <f t="shared" si="2"/>
        <v>0</v>
      </c>
      <c r="I13" s="97">
        <f t="shared" si="2"/>
        <v>0</v>
      </c>
      <c r="J13" s="97">
        <f t="shared" si="2"/>
        <v>1</v>
      </c>
      <c r="K13" s="97">
        <f t="shared" si="2"/>
        <v>2</v>
      </c>
      <c r="L13" s="97">
        <f t="shared" si="2"/>
        <v>3</v>
      </c>
      <c r="M13" s="97">
        <f t="shared" si="2"/>
        <v>4</v>
      </c>
      <c r="N13" s="97">
        <f t="shared" si="2"/>
        <v>5</v>
      </c>
      <c r="O13" s="97">
        <f t="shared" si="2"/>
        <v>6</v>
      </c>
      <c r="P13" s="97">
        <f t="shared" si="2"/>
        <v>7</v>
      </c>
      <c r="Q13" s="97">
        <f t="shared" si="2"/>
        <v>8</v>
      </c>
      <c r="R13" s="97">
        <f t="shared" si="2"/>
        <v>9</v>
      </c>
      <c r="S13" s="97">
        <f t="shared" si="2"/>
        <v>10</v>
      </c>
      <c r="T13" s="97">
        <f t="shared" si="2"/>
        <v>11</v>
      </c>
      <c r="U13" s="97">
        <f t="shared" si="2"/>
        <v>12</v>
      </c>
      <c r="V13" s="97">
        <f t="shared" si="2"/>
        <v>13</v>
      </c>
      <c r="W13" s="97">
        <f t="shared" si="2"/>
        <v>14</v>
      </c>
      <c r="X13" s="97">
        <f t="shared" si="2"/>
        <v>15</v>
      </c>
      <c r="Y13" s="97">
        <f t="shared" si="2"/>
        <v>16</v>
      </c>
      <c r="Z13" s="97">
        <f t="shared" si="2"/>
        <v>17</v>
      </c>
      <c r="AA13" s="97">
        <f t="shared" si="2"/>
        <v>18</v>
      </c>
      <c r="AB13" s="97">
        <f t="shared" si="2"/>
        <v>19</v>
      </c>
      <c r="AC13" s="97">
        <f t="shared" si="2"/>
        <v>20</v>
      </c>
      <c r="AD13" s="97">
        <f t="shared" si="2"/>
        <v>21</v>
      </c>
      <c r="AE13" s="97">
        <f t="shared" si="2"/>
        <v>22</v>
      </c>
      <c r="AF13" s="97">
        <f t="shared" si="2"/>
        <v>23</v>
      </c>
      <c r="AG13" s="97">
        <f t="shared" si="2"/>
        <v>24</v>
      </c>
      <c r="AH13" s="97">
        <f t="shared" si="2"/>
        <v>25</v>
      </c>
      <c r="AI13" s="97">
        <f t="shared" si="2"/>
        <v>26</v>
      </c>
      <c r="AJ13" s="97">
        <f t="shared" si="2"/>
        <v>27</v>
      </c>
      <c r="AK13" s="97">
        <f t="shared" si="2"/>
        <v>28</v>
      </c>
      <c r="AL13" s="97">
        <f t="shared" si="2"/>
        <v>29</v>
      </c>
      <c r="AM13" s="97">
        <f t="shared" si="2"/>
        <v>30</v>
      </c>
      <c r="AN13" s="97">
        <f t="shared" si="2"/>
        <v>31</v>
      </c>
      <c r="AO13" s="97">
        <f t="shared" si="2"/>
        <v>32</v>
      </c>
      <c r="AP13" s="97">
        <f t="shared" si="2"/>
        <v>33</v>
      </c>
      <c r="AQ13" s="97">
        <f t="shared" si="2"/>
        <v>34</v>
      </c>
      <c r="AR13" s="97">
        <f t="shared" si="2"/>
        <v>35</v>
      </c>
      <c r="AS13" s="97">
        <f t="shared" si="2"/>
        <v>36</v>
      </c>
      <c r="AT13" s="97">
        <f t="shared" si="2"/>
        <v>37</v>
      </c>
      <c r="AU13" s="97">
        <f t="shared" si="2"/>
        <v>38</v>
      </c>
      <c r="AV13" s="97">
        <f t="shared" si="2"/>
        <v>39</v>
      </c>
      <c r="AW13" s="97">
        <f t="shared" si="2"/>
        <v>40</v>
      </c>
      <c r="AX13" s="97">
        <f t="shared" si="2"/>
        <v>41</v>
      </c>
      <c r="AY13" s="97">
        <f t="shared" si="2"/>
        <v>42</v>
      </c>
      <c r="AZ13" s="97">
        <f t="shared" si="2"/>
        <v>43</v>
      </c>
      <c r="BA13" s="97">
        <f t="shared" si="2"/>
        <v>44</v>
      </c>
      <c r="BB13" s="97">
        <f t="shared" si="2"/>
        <v>45</v>
      </c>
      <c r="BC13" s="97">
        <f t="shared" si="2"/>
        <v>46</v>
      </c>
      <c r="BD13" s="97">
        <f t="shared" si="2"/>
        <v>47</v>
      </c>
      <c r="BE13" s="97">
        <f t="shared" si="2"/>
        <v>48</v>
      </c>
      <c r="BF13" s="97">
        <f t="shared" si="2"/>
        <v>49</v>
      </c>
      <c r="BG13" s="97">
        <f t="shared" si="2"/>
        <v>50</v>
      </c>
      <c r="BH13" s="97">
        <f t="shared" si="2"/>
        <v>51</v>
      </c>
      <c r="BI13" s="97">
        <f t="shared" si="2"/>
        <v>52</v>
      </c>
      <c r="BJ13" s="97">
        <f t="shared" si="2"/>
        <v>53</v>
      </c>
      <c r="BK13" s="97">
        <f t="shared" si="2"/>
        <v>54</v>
      </c>
      <c r="BL13" s="97">
        <f t="shared" si="2"/>
        <v>55</v>
      </c>
      <c r="BM13" s="97">
        <f t="shared" si="2"/>
        <v>56</v>
      </c>
      <c r="BN13" s="97">
        <f t="shared" si="2"/>
        <v>57</v>
      </c>
      <c r="BO13" s="97">
        <f t="shared" si="2"/>
        <v>58</v>
      </c>
      <c r="BP13" s="97">
        <f t="shared" si="2"/>
        <v>59</v>
      </c>
      <c r="BQ13" s="97">
        <f t="shared" si="2"/>
        <v>60</v>
      </c>
      <c r="BR13" s="97">
        <f t="shared" ref="BR13:CA13" si="3" xml:space="preserve"> BR$10</f>
        <v>61</v>
      </c>
      <c r="BS13" s="97">
        <f t="shared" si="3"/>
        <v>62</v>
      </c>
      <c r="BT13" s="97">
        <f t="shared" si="3"/>
        <v>63</v>
      </c>
      <c r="BU13" s="97">
        <f t="shared" si="3"/>
        <v>64</v>
      </c>
      <c r="BV13" s="97">
        <f t="shared" si="3"/>
        <v>65</v>
      </c>
      <c r="BW13" s="97">
        <f t="shared" si="3"/>
        <v>66</v>
      </c>
      <c r="BX13" s="97">
        <f t="shared" si="3"/>
        <v>67</v>
      </c>
      <c r="BY13" s="97">
        <f t="shared" si="3"/>
        <v>68</v>
      </c>
      <c r="BZ13" s="97">
        <f t="shared" si="3"/>
        <v>69</v>
      </c>
      <c r="CA13" s="97">
        <f t="shared" si="3"/>
        <v>70</v>
      </c>
    </row>
    <row r="14" spans="1:79" s="692" customFormat="1">
      <c r="A14" s="683"/>
      <c r="B14" s="683"/>
      <c r="C14" s="700"/>
      <c r="D14" s="691"/>
      <c r="E14" s="692" t="s">
        <v>1</v>
      </c>
      <c r="G14" s="692" t="s">
        <v>3</v>
      </c>
      <c r="H14" s="692">
        <f>SUM(J14:CA14)</f>
        <v>1</v>
      </c>
      <c r="J14" s="692">
        <f xml:space="preserve"> IF( J13 = 1, 1, 0)</f>
        <v>1</v>
      </c>
      <c r="K14" s="692">
        <f t="shared" ref="K14:BV14" si="4" xml:space="preserve"> IF( K13 = 1, 1, 0)</f>
        <v>0</v>
      </c>
      <c r="L14" s="692">
        <f t="shared" si="4"/>
        <v>0</v>
      </c>
      <c r="M14" s="692">
        <f t="shared" si="4"/>
        <v>0</v>
      </c>
      <c r="N14" s="692">
        <f t="shared" si="4"/>
        <v>0</v>
      </c>
      <c r="O14" s="692">
        <f t="shared" si="4"/>
        <v>0</v>
      </c>
      <c r="P14" s="692">
        <f t="shared" si="4"/>
        <v>0</v>
      </c>
      <c r="Q14" s="692">
        <f t="shared" si="4"/>
        <v>0</v>
      </c>
      <c r="R14" s="692">
        <f t="shared" si="4"/>
        <v>0</v>
      </c>
      <c r="S14" s="692">
        <f t="shared" si="4"/>
        <v>0</v>
      </c>
      <c r="T14" s="692">
        <f t="shared" si="4"/>
        <v>0</v>
      </c>
      <c r="U14" s="692">
        <f t="shared" si="4"/>
        <v>0</v>
      </c>
      <c r="V14" s="692">
        <f t="shared" si="4"/>
        <v>0</v>
      </c>
      <c r="W14" s="692">
        <f t="shared" si="4"/>
        <v>0</v>
      </c>
      <c r="X14" s="692">
        <f t="shared" si="4"/>
        <v>0</v>
      </c>
      <c r="Y14" s="692">
        <f t="shared" si="4"/>
        <v>0</v>
      </c>
      <c r="Z14" s="692">
        <f t="shared" si="4"/>
        <v>0</v>
      </c>
      <c r="AA14" s="692">
        <f t="shared" si="4"/>
        <v>0</v>
      </c>
      <c r="AB14" s="692">
        <f t="shared" si="4"/>
        <v>0</v>
      </c>
      <c r="AC14" s="692">
        <f t="shared" si="4"/>
        <v>0</v>
      </c>
      <c r="AD14" s="692">
        <f t="shared" si="4"/>
        <v>0</v>
      </c>
      <c r="AE14" s="692">
        <f t="shared" si="4"/>
        <v>0</v>
      </c>
      <c r="AF14" s="692">
        <f t="shared" si="4"/>
        <v>0</v>
      </c>
      <c r="AG14" s="692">
        <f t="shared" si="4"/>
        <v>0</v>
      </c>
      <c r="AH14" s="692">
        <f t="shared" si="4"/>
        <v>0</v>
      </c>
      <c r="AI14" s="692">
        <f t="shared" si="4"/>
        <v>0</v>
      </c>
      <c r="AJ14" s="692">
        <f t="shared" si="4"/>
        <v>0</v>
      </c>
      <c r="AK14" s="692">
        <f t="shared" si="4"/>
        <v>0</v>
      </c>
      <c r="AL14" s="692">
        <f t="shared" si="4"/>
        <v>0</v>
      </c>
      <c r="AM14" s="692">
        <f t="shared" si="4"/>
        <v>0</v>
      </c>
      <c r="AN14" s="692">
        <f t="shared" si="4"/>
        <v>0</v>
      </c>
      <c r="AO14" s="692">
        <f t="shared" si="4"/>
        <v>0</v>
      </c>
      <c r="AP14" s="692">
        <f t="shared" si="4"/>
        <v>0</v>
      </c>
      <c r="AQ14" s="692">
        <f t="shared" si="4"/>
        <v>0</v>
      </c>
      <c r="AR14" s="692">
        <f t="shared" si="4"/>
        <v>0</v>
      </c>
      <c r="AS14" s="692">
        <f t="shared" si="4"/>
        <v>0</v>
      </c>
      <c r="AT14" s="692">
        <f t="shared" si="4"/>
        <v>0</v>
      </c>
      <c r="AU14" s="692">
        <f t="shared" si="4"/>
        <v>0</v>
      </c>
      <c r="AV14" s="692">
        <f t="shared" si="4"/>
        <v>0</v>
      </c>
      <c r="AW14" s="692">
        <f t="shared" si="4"/>
        <v>0</v>
      </c>
      <c r="AX14" s="692">
        <f t="shared" si="4"/>
        <v>0</v>
      </c>
      <c r="AY14" s="692">
        <f t="shared" si="4"/>
        <v>0</v>
      </c>
      <c r="AZ14" s="692">
        <f t="shared" si="4"/>
        <v>0</v>
      </c>
      <c r="BA14" s="692">
        <f t="shared" si="4"/>
        <v>0</v>
      </c>
      <c r="BB14" s="692">
        <f t="shared" si="4"/>
        <v>0</v>
      </c>
      <c r="BC14" s="692">
        <f t="shared" si="4"/>
        <v>0</v>
      </c>
      <c r="BD14" s="692">
        <f t="shared" si="4"/>
        <v>0</v>
      </c>
      <c r="BE14" s="692">
        <f t="shared" si="4"/>
        <v>0</v>
      </c>
      <c r="BF14" s="692">
        <f t="shared" si="4"/>
        <v>0</v>
      </c>
      <c r="BG14" s="692">
        <f t="shared" si="4"/>
        <v>0</v>
      </c>
      <c r="BH14" s="692">
        <f t="shared" si="4"/>
        <v>0</v>
      </c>
      <c r="BI14" s="692">
        <f t="shared" si="4"/>
        <v>0</v>
      </c>
      <c r="BJ14" s="692">
        <f t="shared" si="4"/>
        <v>0</v>
      </c>
      <c r="BK14" s="692">
        <f t="shared" si="4"/>
        <v>0</v>
      </c>
      <c r="BL14" s="692">
        <f t="shared" si="4"/>
        <v>0</v>
      </c>
      <c r="BM14" s="692">
        <f t="shared" si="4"/>
        <v>0</v>
      </c>
      <c r="BN14" s="692">
        <f t="shared" si="4"/>
        <v>0</v>
      </c>
      <c r="BO14" s="692">
        <f t="shared" si="4"/>
        <v>0</v>
      </c>
      <c r="BP14" s="692">
        <f t="shared" si="4"/>
        <v>0</v>
      </c>
      <c r="BQ14" s="692">
        <f t="shared" si="4"/>
        <v>0</v>
      </c>
      <c r="BR14" s="692">
        <f t="shared" si="4"/>
        <v>0</v>
      </c>
      <c r="BS14" s="692">
        <f t="shared" si="4"/>
        <v>0</v>
      </c>
      <c r="BT14" s="692">
        <f t="shared" si="4"/>
        <v>0</v>
      </c>
      <c r="BU14" s="692">
        <f t="shared" si="4"/>
        <v>0</v>
      </c>
      <c r="BV14" s="692">
        <f t="shared" si="4"/>
        <v>0</v>
      </c>
      <c r="BW14" s="692">
        <f xml:space="preserve"> IF( BW13 = 1, 1, 0)</f>
        <v>0</v>
      </c>
      <c r="BX14" s="692">
        <f xml:space="preserve"> IF( BX13 = 1, 1, 0)</f>
        <v>0</v>
      </c>
      <c r="BY14" s="692">
        <f xml:space="preserve"> IF( BY13 = 1, 1, 0)</f>
        <v>0</v>
      </c>
      <c r="BZ14" s="692">
        <f xml:space="preserve"> IF( BZ13 = 1, 1, 0)</f>
        <v>0</v>
      </c>
      <c r="CA14" s="692">
        <f xml:space="preserve"> IF( CA13 = 1, 1, 0)</f>
        <v>0</v>
      </c>
    </row>
    <row r="15" spans="1:79" s="4" customFormat="1">
      <c r="A15" s="1"/>
      <c r="B15" s="1"/>
      <c r="C15" s="2"/>
      <c r="D15" s="3"/>
    </row>
    <row r="16" spans="1:79" s="41" customFormat="1">
      <c r="A16" s="38"/>
      <c r="B16" s="30"/>
      <c r="C16" s="39"/>
      <c r="D16" s="40"/>
      <c r="E16" s="41" t="str">
        <f xml:space="preserve"> Input!E$189</f>
        <v>First model column start date</v>
      </c>
      <c r="F16" s="41">
        <f xml:space="preserve"> Input!F$189</f>
        <v>44562</v>
      </c>
      <c r="G16" s="41" t="str">
        <f xml:space="preserve"> Input!G$189</f>
        <v>date</v>
      </c>
      <c r="I16" s="42"/>
    </row>
    <row r="17" spans="1:79" s="59" customFormat="1">
      <c r="A17" s="57"/>
      <c r="B17" s="1"/>
      <c r="C17" s="58"/>
      <c r="E17" s="60" t="str">
        <f xml:space="preserve"> Input!E$191</f>
        <v>Months per model period</v>
      </c>
      <c r="F17" s="60">
        <f xml:space="preserve"> Input!F$191</f>
        <v>12</v>
      </c>
      <c r="G17" s="60" t="str">
        <f xml:space="preserve"> Input!G$191</f>
        <v>months</v>
      </c>
      <c r="I17" s="61"/>
    </row>
    <row r="18" spans="1:79" s="4" customFormat="1">
      <c r="A18" s="1"/>
      <c r="B18" s="22"/>
      <c r="C18" s="2"/>
      <c r="D18" s="3"/>
      <c r="E18" s="4" t="str">
        <f t="shared" ref="E18:BP18" si="5" xml:space="preserve"> E$14</f>
        <v>First model column flag</v>
      </c>
      <c r="F18" s="4">
        <f t="shared" si="5"/>
        <v>0</v>
      </c>
      <c r="G18" s="4" t="str">
        <f t="shared" si="5"/>
        <v>flag</v>
      </c>
      <c r="H18" s="4">
        <f t="shared" si="5"/>
        <v>1</v>
      </c>
      <c r="I18" s="4">
        <f t="shared" si="5"/>
        <v>0</v>
      </c>
      <c r="J18" s="4">
        <f t="shared" si="5"/>
        <v>1</v>
      </c>
      <c r="K18" s="4">
        <f t="shared" si="5"/>
        <v>0</v>
      </c>
      <c r="L18" s="4">
        <f t="shared" si="5"/>
        <v>0</v>
      </c>
      <c r="M18" s="4">
        <f t="shared" si="5"/>
        <v>0</v>
      </c>
      <c r="N18" s="4">
        <f t="shared" si="5"/>
        <v>0</v>
      </c>
      <c r="O18" s="4">
        <f t="shared" si="5"/>
        <v>0</v>
      </c>
      <c r="P18" s="4">
        <f t="shared" si="5"/>
        <v>0</v>
      </c>
      <c r="Q18" s="4">
        <f t="shared" si="5"/>
        <v>0</v>
      </c>
      <c r="R18" s="4">
        <f t="shared" si="5"/>
        <v>0</v>
      </c>
      <c r="S18" s="4">
        <f t="shared" si="5"/>
        <v>0</v>
      </c>
      <c r="T18" s="4">
        <f t="shared" si="5"/>
        <v>0</v>
      </c>
      <c r="U18" s="4">
        <f t="shared" si="5"/>
        <v>0</v>
      </c>
      <c r="V18" s="4">
        <f t="shared" si="5"/>
        <v>0</v>
      </c>
      <c r="W18" s="4">
        <f t="shared" si="5"/>
        <v>0</v>
      </c>
      <c r="X18" s="4">
        <f t="shared" si="5"/>
        <v>0</v>
      </c>
      <c r="Y18" s="4">
        <f t="shared" si="5"/>
        <v>0</v>
      </c>
      <c r="Z18" s="4">
        <f t="shared" si="5"/>
        <v>0</v>
      </c>
      <c r="AA18" s="4">
        <f t="shared" si="5"/>
        <v>0</v>
      </c>
      <c r="AB18" s="4">
        <f t="shared" si="5"/>
        <v>0</v>
      </c>
      <c r="AC18" s="4">
        <f t="shared" si="5"/>
        <v>0</v>
      </c>
      <c r="AD18" s="4">
        <f t="shared" si="5"/>
        <v>0</v>
      </c>
      <c r="AE18" s="4">
        <f t="shared" si="5"/>
        <v>0</v>
      </c>
      <c r="AF18" s="4">
        <f t="shared" si="5"/>
        <v>0</v>
      </c>
      <c r="AG18" s="4">
        <f t="shared" si="5"/>
        <v>0</v>
      </c>
      <c r="AH18" s="4">
        <f t="shared" si="5"/>
        <v>0</v>
      </c>
      <c r="AI18" s="4">
        <f t="shared" si="5"/>
        <v>0</v>
      </c>
      <c r="AJ18" s="4">
        <f t="shared" si="5"/>
        <v>0</v>
      </c>
      <c r="AK18" s="4">
        <f t="shared" si="5"/>
        <v>0</v>
      </c>
      <c r="AL18" s="4">
        <f t="shared" si="5"/>
        <v>0</v>
      </c>
      <c r="AM18" s="4">
        <f t="shared" si="5"/>
        <v>0</v>
      </c>
      <c r="AN18" s="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4">
        <f t="shared" si="5"/>
        <v>0</v>
      </c>
      <c r="BB18" s="4">
        <f t="shared" si="5"/>
        <v>0</v>
      </c>
      <c r="BC18" s="4">
        <f t="shared" si="5"/>
        <v>0</v>
      </c>
      <c r="BD18" s="4">
        <f t="shared" si="5"/>
        <v>0</v>
      </c>
      <c r="BE18" s="4">
        <f t="shared" si="5"/>
        <v>0</v>
      </c>
      <c r="BF18" s="4">
        <f t="shared" si="5"/>
        <v>0</v>
      </c>
      <c r="BG18" s="4">
        <f t="shared" si="5"/>
        <v>0</v>
      </c>
      <c r="BH18" s="4">
        <f t="shared" si="5"/>
        <v>0</v>
      </c>
      <c r="BI18" s="4">
        <f t="shared" si="5"/>
        <v>0</v>
      </c>
      <c r="BJ18" s="4">
        <f t="shared" si="5"/>
        <v>0</v>
      </c>
      <c r="BK18" s="4">
        <f t="shared" si="5"/>
        <v>0</v>
      </c>
      <c r="BL18" s="4">
        <f t="shared" si="5"/>
        <v>0</v>
      </c>
      <c r="BM18" s="4">
        <f t="shared" si="5"/>
        <v>0</v>
      </c>
      <c r="BN18" s="4">
        <f t="shared" si="5"/>
        <v>0</v>
      </c>
      <c r="BO18" s="4">
        <f t="shared" si="5"/>
        <v>0</v>
      </c>
      <c r="BP18" s="4">
        <f t="shared" si="5"/>
        <v>0</v>
      </c>
      <c r="BQ18" s="4">
        <f t="shared" ref="BQ18:CA18" si="6" xml:space="preserve"> BQ$14</f>
        <v>0</v>
      </c>
      <c r="BR18" s="4">
        <f t="shared" si="6"/>
        <v>0</v>
      </c>
      <c r="BS18" s="4">
        <f t="shared" si="6"/>
        <v>0</v>
      </c>
      <c r="BT18" s="4">
        <f t="shared" si="6"/>
        <v>0</v>
      </c>
      <c r="BU18" s="4">
        <f t="shared" si="6"/>
        <v>0</v>
      </c>
      <c r="BV18" s="4">
        <f t="shared" si="6"/>
        <v>0</v>
      </c>
      <c r="BW18" s="4">
        <f t="shared" si="6"/>
        <v>0</v>
      </c>
      <c r="BX18" s="4">
        <f t="shared" si="6"/>
        <v>0</v>
      </c>
      <c r="BY18" s="4">
        <f t="shared" si="6"/>
        <v>0</v>
      </c>
      <c r="BZ18" s="4">
        <f t="shared" si="6"/>
        <v>0</v>
      </c>
      <c r="CA18" s="4">
        <f t="shared" si="6"/>
        <v>0</v>
      </c>
    </row>
    <row r="19" spans="1:79" s="103" customFormat="1">
      <c r="A19" s="63"/>
      <c r="B19" s="22"/>
      <c r="C19" s="240"/>
      <c r="E19" s="103" t="s">
        <v>22</v>
      </c>
      <c r="G19" s="103" t="s">
        <v>4</v>
      </c>
      <c r="I19" s="241"/>
      <c r="J19" s="103">
        <f t="shared" ref="J19:AO19" si="7" xml:space="preserve"> IF(J18 = 1, $F16, DATE(YEAR(I19), MONTH(I19) + $F17, DAY(1)))</f>
        <v>44562</v>
      </c>
      <c r="K19" s="103">
        <f t="shared" si="7"/>
        <v>44927</v>
      </c>
      <c r="L19" s="103">
        <f t="shared" si="7"/>
        <v>45292</v>
      </c>
      <c r="M19" s="103">
        <f t="shared" si="7"/>
        <v>45658</v>
      </c>
      <c r="N19" s="103">
        <f t="shared" si="7"/>
        <v>46023</v>
      </c>
      <c r="O19" s="103">
        <f t="shared" si="7"/>
        <v>46388</v>
      </c>
      <c r="P19" s="103">
        <f t="shared" si="7"/>
        <v>46753</v>
      </c>
      <c r="Q19" s="103">
        <f t="shared" si="7"/>
        <v>47119</v>
      </c>
      <c r="R19" s="103">
        <f t="shared" si="7"/>
        <v>47484</v>
      </c>
      <c r="S19" s="103">
        <f t="shared" si="7"/>
        <v>47849</v>
      </c>
      <c r="T19" s="103">
        <f t="shared" si="7"/>
        <v>48214</v>
      </c>
      <c r="U19" s="103">
        <f t="shared" si="7"/>
        <v>48580</v>
      </c>
      <c r="V19" s="103">
        <f t="shared" si="7"/>
        <v>48945</v>
      </c>
      <c r="W19" s="103">
        <f t="shared" si="7"/>
        <v>49310</v>
      </c>
      <c r="X19" s="103">
        <f t="shared" si="7"/>
        <v>49675</v>
      </c>
      <c r="Y19" s="103">
        <f t="shared" si="7"/>
        <v>50041</v>
      </c>
      <c r="Z19" s="103">
        <f t="shared" si="7"/>
        <v>50406</v>
      </c>
      <c r="AA19" s="103">
        <f t="shared" si="7"/>
        <v>50771</v>
      </c>
      <c r="AB19" s="103">
        <f t="shared" si="7"/>
        <v>51136</v>
      </c>
      <c r="AC19" s="103">
        <f t="shared" si="7"/>
        <v>51502</v>
      </c>
      <c r="AD19" s="103">
        <f t="shared" si="7"/>
        <v>51867</v>
      </c>
      <c r="AE19" s="103">
        <f t="shared" si="7"/>
        <v>52232</v>
      </c>
      <c r="AF19" s="103">
        <f t="shared" si="7"/>
        <v>52597</v>
      </c>
      <c r="AG19" s="103">
        <f t="shared" si="7"/>
        <v>52963</v>
      </c>
      <c r="AH19" s="103">
        <f t="shared" si="7"/>
        <v>53328</v>
      </c>
      <c r="AI19" s="103">
        <f t="shared" si="7"/>
        <v>53693</v>
      </c>
      <c r="AJ19" s="103">
        <f t="shared" si="7"/>
        <v>54058</v>
      </c>
      <c r="AK19" s="103">
        <f t="shared" si="7"/>
        <v>54424</v>
      </c>
      <c r="AL19" s="103">
        <f t="shared" si="7"/>
        <v>54789</v>
      </c>
      <c r="AM19" s="103">
        <f t="shared" si="7"/>
        <v>55154</v>
      </c>
      <c r="AN19" s="103">
        <f t="shared" si="7"/>
        <v>55519</v>
      </c>
      <c r="AO19" s="103">
        <f t="shared" si="7"/>
        <v>55885</v>
      </c>
      <c r="AP19" s="103">
        <f t="shared" ref="AP19:BU19" si="8" xml:space="preserve"> IF(AP18 = 1, $F16, DATE(YEAR(AO19), MONTH(AO19) + $F17, DAY(1)))</f>
        <v>56250</v>
      </c>
      <c r="AQ19" s="103">
        <f t="shared" si="8"/>
        <v>56615</v>
      </c>
      <c r="AR19" s="103">
        <f t="shared" si="8"/>
        <v>56980</v>
      </c>
      <c r="AS19" s="103">
        <f t="shared" si="8"/>
        <v>57346</v>
      </c>
      <c r="AT19" s="103">
        <f t="shared" si="8"/>
        <v>57711</v>
      </c>
      <c r="AU19" s="103">
        <f t="shared" si="8"/>
        <v>58076</v>
      </c>
      <c r="AV19" s="103">
        <f t="shared" si="8"/>
        <v>58441</v>
      </c>
      <c r="AW19" s="103">
        <f t="shared" si="8"/>
        <v>58807</v>
      </c>
      <c r="AX19" s="103">
        <f t="shared" si="8"/>
        <v>59172</v>
      </c>
      <c r="AY19" s="103">
        <f t="shared" si="8"/>
        <v>59537</v>
      </c>
      <c r="AZ19" s="103">
        <f t="shared" si="8"/>
        <v>59902</v>
      </c>
      <c r="BA19" s="103">
        <f t="shared" si="8"/>
        <v>60268</v>
      </c>
      <c r="BB19" s="103">
        <f t="shared" si="8"/>
        <v>60633</v>
      </c>
      <c r="BC19" s="103">
        <f t="shared" si="8"/>
        <v>60998</v>
      </c>
      <c r="BD19" s="103">
        <f t="shared" si="8"/>
        <v>61363</v>
      </c>
      <c r="BE19" s="103">
        <f t="shared" si="8"/>
        <v>61729</v>
      </c>
      <c r="BF19" s="103">
        <f t="shared" si="8"/>
        <v>62094</v>
      </c>
      <c r="BG19" s="103">
        <f t="shared" si="8"/>
        <v>62459</v>
      </c>
      <c r="BH19" s="103">
        <f t="shared" si="8"/>
        <v>62824</v>
      </c>
      <c r="BI19" s="103">
        <f t="shared" si="8"/>
        <v>63190</v>
      </c>
      <c r="BJ19" s="103">
        <f t="shared" si="8"/>
        <v>63555</v>
      </c>
      <c r="BK19" s="103">
        <f t="shared" si="8"/>
        <v>63920</v>
      </c>
      <c r="BL19" s="103">
        <f t="shared" si="8"/>
        <v>64285</v>
      </c>
      <c r="BM19" s="103">
        <f t="shared" si="8"/>
        <v>64651</v>
      </c>
      <c r="BN19" s="103">
        <f t="shared" si="8"/>
        <v>65016</v>
      </c>
      <c r="BO19" s="103">
        <f t="shared" si="8"/>
        <v>65381</v>
      </c>
      <c r="BP19" s="103">
        <f t="shared" si="8"/>
        <v>65746</v>
      </c>
      <c r="BQ19" s="103">
        <f t="shared" si="8"/>
        <v>66112</v>
      </c>
      <c r="BR19" s="103">
        <f t="shared" si="8"/>
        <v>66477</v>
      </c>
      <c r="BS19" s="103">
        <f t="shared" si="8"/>
        <v>66842</v>
      </c>
      <c r="BT19" s="103">
        <f t="shared" si="8"/>
        <v>67207</v>
      </c>
      <c r="BU19" s="103">
        <f t="shared" si="8"/>
        <v>67573</v>
      </c>
      <c r="BV19" s="103">
        <f t="shared" ref="BV19:CA19" si="9" xml:space="preserve"> IF(BV18 = 1, $F16, DATE(YEAR(BU19), MONTH(BU19) + $F17, DAY(1)))</f>
        <v>67938</v>
      </c>
      <c r="BW19" s="103">
        <f t="shared" si="9"/>
        <v>68303</v>
      </c>
      <c r="BX19" s="103">
        <f t="shared" si="9"/>
        <v>68668</v>
      </c>
      <c r="BY19" s="103">
        <f t="shared" si="9"/>
        <v>69034</v>
      </c>
      <c r="BZ19" s="103">
        <f t="shared" si="9"/>
        <v>69399</v>
      </c>
      <c r="CA19" s="103">
        <f t="shared" si="9"/>
        <v>69764</v>
      </c>
    </row>
    <row r="20" spans="1:79" s="59" customFormat="1">
      <c r="A20" s="57"/>
      <c r="B20" s="22"/>
      <c r="C20" s="58"/>
      <c r="E20" s="60"/>
      <c r="F20" s="60"/>
      <c r="G20" s="60"/>
      <c r="I20" s="61"/>
    </row>
    <row r="21" spans="1:79" s="59" customFormat="1">
      <c r="A21" s="57"/>
      <c r="B21" s="1"/>
      <c r="C21" s="58"/>
      <c r="E21" s="60" t="str">
        <f xml:space="preserve"> Input!E$191</f>
        <v>Months per model period</v>
      </c>
      <c r="F21" s="60">
        <f xml:space="preserve"> Input!F$191</f>
        <v>12</v>
      </c>
      <c r="G21" s="60" t="str">
        <f xml:space="preserve"> Input!G$191</f>
        <v>months</v>
      </c>
      <c r="I21" s="61"/>
    </row>
    <row r="22" spans="1:79" s="88" customFormat="1">
      <c r="A22" s="63"/>
      <c r="B22" s="1"/>
      <c r="C22" s="87"/>
      <c r="E22" s="88" t="str">
        <f t="shared" ref="E22:AJ22" si="10" xml:space="preserve"> E$19</f>
        <v>Model period beginning</v>
      </c>
      <c r="F22" s="88">
        <f t="shared" si="10"/>
        <v>0</v>
      </c>
      <c r="G22" s="88" t="str">
        <f t="shared" si="10"/>
        <v>date</v>
      </c>
      <c r="H22" s="88">
        <f t="shared" si="10"/>
        <v>0</v>
      </c>
      <c r="I22" s="88">
        <f t="shared" si="10"/>
        <v>0</v>
      </c>
      <c r="J22" s="88">
        <f t="shared" si="10"/>
        <v>44562</v>
      </c>
      <c r="K22" s="88">
        <f t="shared" si="10"/>
        <v>44927</v>
      </c>
      <c r="L22" s="88">
        <f t="shared" si="10"/>
        <v>45292</v>
      </c>
      <c r="M22" s="88">
        <f t="shared" si="10"/>
        <v>45658</v>
      </c>
      <c r="N22" s="88">
        <f t="shared" si="10"/>
        <v>46023</v>
      </c>
      <c r="O22" s="88">
        <f t="shared" si="10"/>
        <v>46388</v>
      </c>
      <c r="P22" s="88">
        <f t="shared" si="10"/>
        <v>46753</v>
      </c>
      <c r="Q22" s="88">
        <f t="shared" si="10"/>
        <v>47119</v>
      </c>
      <c r="R22" s="88">
        <f t="shared" si="10"/>
        <v>47484</v>
      </c>
      <c r="S22" s="88">
        <f t="shared" si="10"/>
        <v>47849</v>
      </c>
      <c r="T22" s="88">
        <f t="shared" si="10"/>
        <v>48214</v>
      </c>
      <c r="U22" s="88">
        <f t="shared" si="10"/>
        <v>48580</v>
      </c>
      <c r="V22" s="88">
        <f t="shared" si="10"/>
        <v>48945</v>
      </c>
      <c r="W22" s="88">
        <f t="shared" si="10"/>
        <v>49310</v>
      </c>
      <c r="X22" s="88">
        <f t="shared" si="10"/>
        <v>49675</v>
      </c>
      <c r="Y22" s="88">
        <f t="shared" si="10"/>
        <v>50041</v>
      </c>
      <c r="Z22" s="88">
        <f t="shared" si="10"/>
        <v>50406</v>
      </c>
      <c r="AA22" s="88">
        <f t="shared" si="10"/>
        <v>50771</v>
      </c>
      <c r="AB22" s="88">
        <f t="shared" si="10"/>
        <v>51136</v>
      </c>
      <c r="AC22" s="88">
        <f t="shared" si="10"/>
        <v>51502</v>
      </c>
      <c r="AD22" s="88">
        <f t="shared" si="10"/>
        <v>51867</v>
      </c>
      <c r="AE22" s="88">
        <f t="shared" si="10"/>
        <v>52232</v>
      </c>
      <c r="AF22" s="88">
        <f t="shared" si="10"/>
        <v>52597</v>
      </c>
      <c r="AG22" s="88">
        <f t="shared" si="10"/>
        <v>52963</v>
      </c>
      <c r="AH22" s="88">
        <f t="shared" si="10"/>
        <v>53328</v>
      </c>
      <c r="AI22" s="88">
        <f t="shared" si="10"/>
        <v>53693</v>
      </c>
      <c r="AJ22" s="88">
        <f t="shared" si="10"/>
        <v>54058</v>
      </c>
      <c r="AK22" s="88">
        <f t="shared" ref="AK22:BP22" si="11" xml:space="preserve"> AK$19</f>
        <v>54424</v>
      </c>
      <c r="AL22" s="88">
        <f t="shared" si="11"/>
        <v>54789</v>
      </c>
      <c r="AM22" s="88">
        <f t="shared" si="11"/>
        <v>55154</v>
      </c>
      <c r="AN22" s="88">
        <f t="shared" si="11"/>
        <v>55519</v>
      </c>
      <c r="AO22" s="88">
        <f t="shared" si="11"/>
        <v>55885</v>
      </c>
      <c r="AP22" s="88">
        <f t="shared" si="11"/>
        <v>56250</v>
      </c>
      <c r="AQ22" s="88">
        <f t="shared" si="11"/>
        <v>56615</v>
      </c>
      <c r="AR22" s="88">
        <f t="shared" si="11"/>
        <v>56980</v>
      </c>
      <c r="AS22" s="88">
        <f t="shared" si="11"/>
        <v>57346</v>
      </c>
      <c r="AT22" s="88">
        <f t="shared" si="11"/>
        <v>57711</v>
      </c>
      <c r="AU22" s="88">
        <f t="shared" si="11"/>
        <v>58076</v>
      </c>
      <c r="AV22" s="88">
        <f t="shared" si="11"/>
        <v>58441</v>
      </c>
      <c r="AW22" s="88">
        <f t="shared" si="11"/>
        <v>58807</v>
      </c>
      <c r="AX22" s="88">
        <f t="shared" si="11"/>
        <v>59172</v>
      </c>
      <c r="AY22" s="88">
        <f t="shared" si="11"/>
        <v>59537</v>
      </c>
      <c r="AZ22" s="88">
        <f t="shared" si="11"/>
        <v>59902</v>
      </c>
      <c r="BA22" s="88">
        <f t="shared" si="11"/>
        <v>60268</v>
      </c>
      <c r="BB22" s="88">
        <f t="shared" si="11"/>
        <v>60633</v>
      </c>
      <c r="BC22" s="88">
        <f t="shared" si="11"/>
        <v>60998</v>
      </c>
      <c r="BD22" s="88">
        <f t="shared" si="11"/>
        <v>61363</v>
      </c>
      <c r="BE22" s="88">
        <f t="shared" si="11"/>
        <v>61729</v>
      </c>
      <c r="BF22" s="88">
        <f t="shared" si="11"/>
        <v>62094</v>
      </c>
      <c r="BG22" s="88">
        <f t="shared" si="11"/>
        <v>62459</v>
      </c>
      <c r="BH22" s="88">
        <f t="shared" si="11"/>
        <v>62824</v>
      </c>
      <c r="BI22" s="88">
        <f t="shared" si="11"/>
        <v>63190</v>
      </c>
      <c r="BJ22" s="88">
        <f t="shared" si="11"/>
        <v>63555</v>
      </c>
      <c r="BK22" s="88">
        <f t="shared" si="11"/>
        <v>63920</v>
      </c>
      <c r="BL22" s="88">
        <f t="shared" si="11"/>
        <v>64285</v>
      </c>
      <c r="BM22" s="88">
        <f t="shared" si="11"/>
        <v>64651</v>
      </c>
      <c r="BN22" s="88">
        <f t="shared" si="11"/>
        <v>65016</v>
      </c>
      <c r="BO22" s="88">
        <f t="shared" si="11"/>
        <v>65381</v>
      </c>
      <c r="BP22" s="88">
        <f t="shared" si="11"/>
        <v>65746</v>
      </c>
      <c r="BQ22" s="88">
        <f t="shared" ref="BQ22:CA22" si="12" xml:space="preserve"> BQ$19</f>
        <v>66112</v>
      </c>
      <c r="BR22" s="88">
        <f t="shared" si="12"/>
        <v>66477</v>
      </c>
      <c r="BS22" s="88">
        <f t="shared" si="12"/>
        <v>66842</v>
      </c>
      <c r="BT22" s="88">
        <f t="shared" si="12"/>
        <v>67207</v>
      </c>
      <c r="BU22" s="88">
        <f t="shared" si="12"/>
        <v>67573</v>
      </c>
      <c r="BV22" s="88">
        <f t="shared" si="12"/>
        <v>67938</v>
      </c>
      <c r="BW22" s="88">
        <f t="shared" si="12"/>
        <v>68303</v>
      </c>
      <c r="BX22" s="88">
        <f t="shared" si="12"/>
        <v>68668</v>
      </c>
      <c r="BY22" s="88">
        <f t="shared" si="12"/>
        <v>69034</v>
      </c>
      <c r="BZ22" s="88">
        <f t="shared" si="12"/>
        <v>69399</v>
      </c>
      <c r="CA22" s="88">
        <f t="shared" si="12"/>
        <v>69764</v>
      </c>
    </row>
    <row r="23" spans="1:79" s="704" customFormat="1">
      <c r="A23" s="701"/>
      <c r="B23" s="683"/>
      <c r="C23" s="702"/>
      <c r="D23" s="703"/>
      <c r="E23" s="704" t="s">
        <v>14</v>
      </c>
      <c r="G23" s="704" t="s">
        <v>4</v>
      </c>
      <c r="J23" s="704">
        <f t="shared" ref="J23:AO23" si="13" xml:space="preserve"> DATE(YEAR(J22), MONTH(J22) + $F21, DAY(J22) -1)</f>
        <v>44926</v>
      </c>
      <c r="K23" s="704">
        <f t="shared" si="13"/>
        <v>45291</v>
      </c>
      <c r="L23" s="704">
        <f t="shared" si="13"/>
        <v>45657</v>
      </c>
      <c r="M23" s="704">
        <f t="shared" si="13"/>
        <v>46022</v>
      </c>
      <c r="N23" s="704">
        <f t="shared" si="13"/>
        <v>46387</v>
      </c>
      <c r="O23" s="704">
        <f t="shared" si="13"/>
        <v>46752</v>
      </c>
      <c r="P23" s="704">
        <f t="shared" si="13"/>
        <v>47118</v>
      </c>
      <c r="Q23" s="704">
        <f t="shared" si="13"/>
        <v>47483</v>
      </c>
      <c r="R23" s="704">
        <f t="shared" si="13"/>
        <v>47848</v>
      </c>
      <c r="S23" s="704">
        <f t="shared" si="13"/>
        <v>48213</v>
      </c>
      <c r="T23" s="704">
        <f t="shared" si="13"/>
        <v>48579</v>
      </c>
      <c r="U23" s="704">
        <f t="shared" si="13"/>
        <v>48944</v>
      </c>
      <c r="V23" s="704">
        <f t="shared" si="13"/>
        <v>49309</v>
      </c>
      <c r="W23" s="704">
        <f t="shared" si="13"/>
        <v>49674</v>
      </c>
      <c r="X23" s="704">
        <f t="shared" si="13"/>
        <v>50040</v>
      </c>
      <c r="Y23" s="704">
        <f t="shared" si="13"/>
        <v>50405</v>
      </c>
      <c r="Z23" s="704">
        <f t="shared" si="13"/>
        <v>50770</v>
      </c>
      <c r="AA23" s="704">
        <f t="shared" si="13"/>
        <v>51135</v>
      </c>
      <c r="AB23" s="704">
        <f t="shared" si="13"/>
        <v>51501</v>
      </c>
      <c r="AC23" s="704">
        <f t="shared" si="13"/>
        <v>51866</v>
      </c>
      <c r="AD23" s="704">
        <f t="shared" si="13"/>
        <v>52231</v>
      </c>
      <c r="AE23" s="704">
        <f t="shared" si="13"/>
        <v>52596</v>
      </c>
      <c r="AF23" s="704">
        <f t="shared" si="13"/>
        <v>52962</v>
      </c>
      <c r="AG23" s="704">
        <f t="shared" si="13"/>
        <v>53327</v>
      </c>
      <c r="AH23" s="704">
        <f t="shared" si="13"/>
        <v>53692</v>
      </c>
      <c r="AI23" s="704">
        <f t="shared" si="13"/>
        <v>54057</v>
      </c>
      <c r="AJ23" s="704">
        <f t="shared" si="13"/>
        <v>54423</v>
      </c>
      <c r="AK23" s="704">
        <f t="shared" si="13"/>
        <v>54788</v>
      </c>
      <c r="AL23" s="704">
        <f t="shared" si="13"/>
        <v>55153</v>
      </c>
      <c r="AM23" s="704">
        <f t="shared" si="13"/>
        <v>55518</v>
      </c>
      <c r="AN23" s="704">
        <f t="shared" si="13"/>
        <v>55884</v>
      </c>
      <c r="AO23" s="704">
        <f t="shared" si="13"/>
        <v>56249</v>
      </c>
      <c r="AP23" s="704">
        <f t="shared" ref="AP23:BU23" si="14" xml:space="preserve"> DATE(YEAR(AP22), MONTH(AP22) + $F21, DAY(AP22) -1)</f>
        <v>56614</v>
      </c>
      <c r="AQ23" s="704">
        <f t="shared" si="14"/>
        <v>56979</v>
      </c>
      <c r="AR23" s="704">
        <f t="shared" si="14"/>
        <v>57345</v>
      </c>
      <c r="AS23" s="704">
        <f t="shared" si="14"/>
        <v>57710</v>
      </c>
      <c r="AT23" s="704">
        <f t="shared" si="14"/>
        <v>58075</v>
      </c>
      <c r="AU23" s="704">
        <f t="shared" si="14"/>
        <v>58440</v>
      </c>
      <c r="AV23" s="704">
        <f t="shared" si="14"/>
        <v>58806</v>
      </c>
      <c r="AW23" s="704">
        <f t="shared" si="14"/>
        <v>59171</v>
      </c>
      <c r="AX23" s="704">
        <f t="shared" si="14"/>
        <v>59536</v>
      </c>
      <c r="AY23" s="704">
        <f t="shared" si="14"/>
        <v>59901</v>
      </c>
      <c r="AZ23" s="704">
        <f t="shared" si="14"/>
        <v>60267</v>
      </c>
      <c r="BA23" s="704">
        <f t="shared" si="14"/>
        <v>60632</v>
      </c>
      <c r="BB23" s="704">
        <f t="shared" si="14"/>
        <v>60997</v>
      </c>
      <c r="BC23" s="704">
        <f t="shared" si="14"/>
        <v>61362</v>
      </c>
      <c r="BD23" s="704">
        <f t="shared" si="14"/>
        <v>61728</v>
      </c>
      <c r="BE23" s="704">
        <f t="shared" si="14"/>
        <v>62093</v>
      </c>
      <c r="BF23" s="704">
        <f t="shared" si="14"/>
        <v>62458</v>
      </c>
      <c r="BG23" s="704">
        <f t="shared" si="14"/>
        <v>62823</v>
      </c>
      <c r="BH23" s="704">
        <f t="shared" si="14"/>
        <v>63189</v>
      </c>
      <c r="BI23" s="704">
        <f t="shared" si="14"/>
        <v>63554</v>
      </c>
      <c r="BJ23" s="704">
        <f t="shared" si="14"/>
        <v>63919</v>
      </c>
      <c r="BK23" s="704">
        <f t="shared" si="14"/>
        <v>64284</v>
      </c>
      <c r="BL23" s="704">
        <f t="shared" si="14"/>
        <v>64650</v>
      </c>
      <c r="BM23" s="704">
        <f t="shared" si="14"/>
        <v>65015</v>
      </c>
      <c r="BN23" s="704">
        <f t="shared" si="14"/>
        <v>65380</v>
      </c>
      <c r="BO23" s="704">
        <f t="shared" si="14"/>
        <v>65745</v>
      </c>
      <c r="BP23" s="704">
        <f t="shared" si="14"/>
        <v>66111</v>
      </c>
      <c r="BQ23" s="704">
        <f t="shared" si="14"/>
        <v>66476</v>
      </c>
      <c r="BR23" s="704">
        <f t="shared" si="14"/>
        <v>66841</v>
      </c>
      <c r="BS23" s="704">
        <f t="shared" si="14"/>
        <v>67206</v>
      </c>
      <c r="BT23" s="704">
        <f t="shared" si="14"/>
        <v>67572</v>
      </c>
      <c r="BU23" s="704">
        <f t="shared" si="14"/>
        <v>67937</v>
      </c>
      <c r="BV23" s="704">
        <f t="shared" ref="BV23:CA23" si="15" xml:space="preserve"> DATE(YEAR(BV22), MONTH(BV22) + $F21, DAY(BV22) -1)</f>
        <v>68302</v>
      </c>
      <c r="BW23" s="704">
        <f t="shared" si="15"/>
        <v>68667</v>
      </c>
      <c r="BX23" s="704">
        <f t="shared" si="15"/>
        <v>69033</v>
      </c>
      <c r="BY23" s="704">
        <f t="shared" si="15"/>
        <v>69398</v>
      </c>
      <c r="BZ23" s="704">
        <f t="shared" si="15"/>
        <v>69763</v>
      </c>
      <c r="CA23" s="704">
        <f t="shared" si="15"/>
        <v>70128</v>
      </c>
    </row>
    <row r="24" spans="1:79" s="34" customFormat="1">
      <c r="A24" s="20"/>
      <c r="B24" s="1"/>
      <c r="C24" s="35"/>
      <c r="D24" s="36"/>
    </row>
    <row r="25" spans="1:79" s="34" customFormat="1">
      <c r="A25" s="20"/>
      <c r="B25" s="1"/>
      <c r="C25" s="35"/>
      <c r="D25" s="36"/>
      <c r="E25" s="257" t="str">
        <f xml:space="preserve"> E$23</f>
        <v>Model period ending</v>
      </c>
      <c r="F25" s="257">
        <f t="shared" ref="F25:BQ25" si="16" xml:space="preserve"> F$23</f>
        <v>0</v>
      </c>
      <c r="G25" s="257" t="str">
        <f t="shared" si="16"/>
        <v>date</v>
      </c>
      <c r="H25" s="257">
        <f t="shared" si="16"/>
        <v>0</v>
      </c>
      <c r="I25" s="257">
        <f t="shared" si="16"/>
        <v>0</v>
      </c>
      <c r="J25" s="257">
        <f t="shared" si="16"/>
        <v>44926</v>
      </c>
      <c r="K25" s="257">
        <f t="shared" si="16"/>
        <v>45291</v>
      </c>
      <c r="L25" s="257">
        <f t="shared" si="16"/>
        <v>45657</v>
      </c>
      <c r="M25" s="257">
        <f t="shared" si="16"/>
        <v>46022</v>
      </c>
      <c r="N25" s="257">
        <f t="shared" si="16"/>
        <v>46387</v>
      </c>
      <c r="O25" s="257">
        <f t="shared" si="16"/>
        <v>46752</v>
      </c>
      <c r="P25" s="257">
        <f t="shared" si="16"/>
        <v>47118</v>
      </c>
      <c r="Q25" s="257">
        <f t="shared" si="16"/>
        <v>47483</v>
      </c>
      <c r="R25" s="257">
        <f t="shared" si="16"/>
        <v>47848</v>
      </c>
      <c r="S25" s="257">
        <f t="shared" si="16"/>
        <v>48213</v>
      </c>
      <c r="T25" s="257">
        <f t="shared" si="16"/>
        <v>48579</v>
      </c>
      <c r="U25" s="257">
        <f t="shared" si="16"/>
        <v>48944</v>
      </c>
      <c r="V25" s="257">
        <f t="shared" si="16"/>
        <v>49309</v>
      </c>
      <c r="W25" s="257">
        <f t="shared" si="16"/>
        <v>49674</v>
      </c>
      <c r="X25" s="257">
        <f t="shared" si="16"/>
        <v>50040</v>
      </c>
      <c r="Y25" s="257">
        <f t="shared" si="16"/>
        <v>50405</v>
      </c>
      <c r="Z25" s="257">
        <f t="shared" si="16"/>
        <v>50770</v>
      </c>
      <c r="AA25" s="257">
        <f t="shared" si="16"/>
        <v>51135</v>
      </c>
      <c r="AB25" s="257">
        <f t="shared" si="16"/>
        <v>51501</v>
      </c>
      <c r="AC25" s="257">
        <f t="shared" si="16"/>
        <v>51866</v>
      </c>
      <c r="AD25" s="257">
        <f t="shared" si="16"/>
        <v>52231</v>
      </c>
      <c r="AE25" s="257">
        <f t="shared" si="16"/>
        <v>52596</v>
      </c>
      <c r="AF25" s="257">
        <f t="shared" si="16"/>
        <v>52962</v>
      </c>
      <c r="AG25" s="257">
        <f t="shared" si="16"/>
        <v>53327</v>
      </c>
      <c r="AH25" s="257">
        <f t="shared" si="16"/>
        <v>53692</v>
      </c>
      <c r="AI25" s="257">
        <f t="shared" si="16"/>
        <v>54057</v>
      </c>
      <c r="AJ25" s="257">
        <f t="shared" si="16"/>
        <v>54423</v>
      </c>
      <c r="AK25" s="257">
        <f t="shared" si="16"/>
        <v>54788</v>
      </c>
      <c r="AL25" s="257">
        <f t="shared" si="16"/>
        <v>55153</v>
      </c>
      <c r="AM25" s="257">
        <f t="shared" si="16"/>
        <v>55518</v>
      </c>
      <c r="AN25" s="257">
        <f t="shared" si="16"/>
        <v>55884</v>
      </c>
      <c r="AO25" s="257">
        <f t="shared" si="16"/>
        <v>56249</v>
      </c>
      <c r="AP25" s="257">
        <f t="shared" si="16"/>
        <v>56614</v>
      </c>
      <c r="AQ25" s="257">
        <f t="shared" si="16"/>
        <v>56979</v>
      </c>
      <c r="AR25" s="257">
        <f t="shared" si="16"/>
        <v>57345</v>
      </c>
      <c r="AS25" s="257">
        <f t="shared" si="16"/>
        <v>57710</v>
      </c>
      <c r="AT25" s="257">
        <f t="shared" si="16"/>
        <v>58075</v>
      </c>
      <c r="AU25" s="257">
        <f t="shared" si="16"/>
        <v>58440</v>
      </c>
      <c r="AV25" s="257">
        <f t="shared" si="16"/>
        <v>58806</v>
      </c>
      <c r="AW25" s="257">
        <f t="shared" si="16"/>
        <v>59171</v>
      </c>
      <c r="AX25" s="257">
        <f t="shared" si="16"/>
        <v>59536</v>
      </c>
      <c r="AY25" s="257">
        <f t="shared" si="16"/>
        <v>59901</v>
      </c>
      <c r="AZ25" s="257">
        <f t="shared" si="16"/>
        <v>60267</v>
      </c>
      <c r="BA25" s="257">
        <f t="shared" si="16"/>
        <v>60632</v>
      </c>
      <c r="BB25" s="257">
        <f t="shared" si="16"/>
        <v>60997</v>
      </c>
      <c r="BC25" s="257">
        <f t="shared" si="16"/>
        <v>61362</v>
      </c>
      <c r="BD25" s="257">
        <f t="shared" si="16"/>
        <v>61728</v>
      </c>
      <c r="BE25" s="257">
        <f t="shared" si="16"/>
        <v>62093</v>
      </c>
      <c r="BF25" s="257">
        <f t="shared" si="16"/>
        <v>62458</v>
      </c>
      <c r="BG25" s="257">
        <f t="shared" si="16"/>
        <v>62823</v>
      </c>
      <c r="BH25" s="257">
        <f t="shared" si="16"/>
        <v>63189</v>
      </c>
      <c r="BI25" s="257">
        <f t="shared" si="16"/>
        <v>63554</v>
      </c>
      <c r="BJ25" s="257">
        <f t="shared" si="16"/>
        <v>63919</v>
      </c>
      <c r="BK25" s="257">
        <f t="shared" si="16"/>
        <v>64284</v>
      </c>
      <c r="BL25" s="257">
        <f t="shared" si="16"/>
        <v>64650</v>
      </c>
      <c r="BM25" s="257">
        <f t="shared" si="16"/>
        <v>65015</v>
      </c>
      <c r="BN25" s="257">
        <f t="shared" si="16"/>
        <v>65380</v>
      </c>
      <c r="BO25" s="257">
        <f t="shared" si="16"/>
        <v>65745</v>
      </c>
      <c r="BP25" s="257">
        <f t="shared" si="16"/>
        <v>66111</v>
      </c>
      <c r="BQ25" s="257">
        <f t="shared" si="16"/>
        <v>66476</v>
      </c>
      <c r="BR25" s="257">
        <f t="shared" ref="BR25:CA25" si="17" xml:space="preserve"> BR$23</f>
        <v>66841</v>
      </c>
      <c r="BS25" s="257">
        <f t="shared" si="17"/>
        <v>67206</v>
      </c>
      <c r="BT25" s="257">
        <f t="shared" si="17"/>
        <v>67572</v>
      </c>
      <c r="BU25" s="257">
        <f t="shared" si="17"/>
        <v>67937</v>
      </c>
      <c r="BV25" s="257">
        <f t="shared" si="17"/>
        <v>68302</v>
      </c>
      <c r="BW25" s="257">
        <f t="shared" si="17"/>
        <v>68667</v>
      </c>
      <c r="BX25" s="257">
        <f t="shared" si="17"/>
        <v>69033</v>
      </c>
      <c r="BY25" s="257">
        <f t="shared" si="17"/>
        <v>69398</v>
      </c>
      <c r="BZ25" s="257">
        <f t="shared" si="17"/>
        <v>69763</v>
      </c>
      <c r="CA25" s="257">
        <f t="shared" si="17"/>
        <v>70128</v>
      </c>
    </row>
    <row r="26" spans="1:79" s="34" customFormat="1">
      <c r="A26" s="20"/>
      <c r="B26" s="1"/>
      <c r="C26" s="35"/>
      <c r="D26" s="36" t="s">
        <v>108</v>
      </c>
      <c r="E26" s="257" t="str">
        <f xml:space="preserve"> E$22</f>
        <v>Model period beginning</v>
      </c>
      <c r="F26" s="257">
        <f t="shared" ref="F26:BQ26" si="18" xml:space="preserve"> F$22</f>
        <v>0</v>
      </c>
      <c r="G26" s="257" t="str">
        <f t="shared" si="18"/>
        <v>date</v>
      </c>
      <c r="H26" s="257">
        <f t="shared" si="18"/>
        <v>0</v>
      </c>
      <c r="I26" s="257">
        <f t="shared" si="18"/>
        <v>0</v>
      </c>
      <c r="J26" s="257">
        <f t="shared" si="18"/>
        <v>44562</v>
      </c>
      <c r="K26" s="257">
        <f t="shared" si="18"/>
        <v>44927</v>
      </c>
      <c r="L26" s="257">
        <f t="shared" si="18"/>
        <v>45292</v>
      </c>
      <c r="M26" s="257">
        <f t="shared" si="18"/>
        <v>45658</v>
      </c>
      <c r="N26" s="257">
        <f t="shared" si="18"/>
        <v>46023</v>
      </c>
      <c r="O26" s="257">
        <f t="shared" si="18"/>
        <v>46388</v>
      </c>
      <c r="P26" s="257">
        <f t="shared" si="18"/>
        <v>46753</v>
      </c>
      <c r="Q26" s="257">
        <f t="shared" si="18"/>
        <v>47119</v>
      </c>
      <c r="R26" s="257">
        <f t="shared" si="18"/>
        <v>47484</v>
      </c>
      <c r="S26" s="257">
        <f t="shared" si="18"/>
        <v>47849</v>
      </c>
      <c r="T26" s="257">
        <f t="shared" si="18"/>
        <v>48214</v>
      </c>
      <c r="U26" s="257">
        <f t="shared" si="18"/>
        <v>48580</v>
      </c>
      <c r="V26" s="257">
        <f t="shared" si="18"/>
        <v>48945</v>
      </c>
      <c r="W26" s="257">
        <f t="shared" si="18"/>
        <v>49310</v>
      </c>
      <c r="X26" s="257">
        <f t="shared" si="18"/>
        <v>49675</v>
      </c>
      <c r="Y26" s="257">
        <f t="shared" si="18"/>
        <v>50041</v>
      </c>
      <c r="Z26" s="257">
        <f t="shared" si="18"/>
        <v>50406</v>
      </c>
      <c r="AA26" s="257">
        <f t="shared" si="18"/>
        <v>50771</v>
      </c>
      <c r="AB26" s="257">
        <f t="shared" si="18"/>
        <v>51136</v>
      </c>
      <c r="AC26" s="257">
        <f t="shared" si="18"/>
        <v>51502</v>
      </c>
      <c r="AD26" s="257">
        <f t="shared" si="18"/>
        <v>51867</v>
      </c>
      <c r="AE26" s="257">
        <f t="shared" si="18"/>
        <v>52232</v>
      </c>
      <c r="AF26" s="257">
        <f t="shared" si="18"/>
        <v>52597</v>
      </c>
      <c r="AG26" s="257">
        <f t="shared" si="18"/>
        <v>52963</v>
      </c>
      <c r="AH26" s="257">
        <f t="shared" si="18"/>
        <v>53328</v>
      </c>
      <c r="AI26" s="257">
        <f t="shared" si="18"/>
        <v>53693</v>
      </c>
      <c r="AJ26" s="257">
        <f t="shared" si="18"/>
        <v>54058</v>
      </c>
      <c r="AK26" s="257">
        <f t="shared" si="18"/>
        <v>54424</v>
      </c>
      <c r="AL26" s="257">
        <f t="shared" si="18"/>
        <v>54789</v>
      </c>
      <c r="AM26" s="257">
        <f t="shared" si="18"/>
        <v>55154</v>
      </c>
      <c r="AN26" s="257">
        <f t="shared" si="18"/>
        <v>55519</v>
      </c>
      <c r="AO26" s="257">
        <f t="shared" si="18"/>
        <v>55885</v>
      </c>
      <c r="AP26" s="257">
        <f t="shared" si="18"/>
        <v>56250</v>
      </c>
      <c r="AQ26" s="257">
        <f t="shared" si="18"/>
        <v>56615</v>
      </c>
      <c r="AR26" s="257">
        <f t="shared" si="18"/>
        <v>56980</v>
      </c>
      <c r="AS26" s="257">
        <f t="shared" si="18"/>
        <v>57346</v>
      </c>
      <c r="AT26" s="257">
        <f t="shared" si="18"/>
        <v>57711</v>
      </c>
      <c r="AU26" s="257">
        <f t="shared" si="18"/>
        <v>58076</v>
      </c>
      <c r="AV26" s="257">
        <f t="shared" si="18"/>
        <v>58441</v>
      </c>
      <c r="AW26" s="257">
        <f t="shared" si="18"/>
        <v>58807</v>
      </c>
      <c r="AX26" s="257">
        <f t="shared" si="18"/>
        <v>59172</v>
      </c>
      <c r="AY26" s="257">
        <f t="shared" si="18"/>
        <v>59537</v>
      </c>
      <c r="AZ26" s="257">
        <f t="shared" si="18"/>
        <v>59902</v>
      </c>
      <c r="BA26" s="257">
        <f t="shared" si="18"/>
        <v>60268</v>
      </c>
      <c r="BB26" s="257">
        <f t="shared" si="18"/>
        <v>60633</v>
      </c>
      <c r="BC26" s="257">
        <f t="shared" si="18"/>
        <v>60998</v>
      </c>
      <c r="BD26" s="257">
        <f t="shared" si="18"/>
        <v>61363</v>
      </c>
      <c r="BE26" s="257">
        <f t="shared" si="18"/>
        <v>61729</v>
      </c>
      <c r="BF26" s="257">
        <f t="shared" si="18"/>
        <v>62094</v>
      </c>
      <c r="BG26" s="257">
        <f t="shared" si="18"/>
        <v>62459</v>
      </c>
      <c r="BH26" s="257">
        <f t="shared" si="18"/>
        <v>62824</v>
      </c>
      <c r="BI26" s="257">
        <f t="shared" si="18"/>
        <v>63190</v>
      </c>
      <c r="BJ26" s="257">
        <f t="shared" si="18"/>
        <v>63555</v>
      </c>
      <c r="BK26" s="257">
        <f t="shared" si="18"/>
        <v>63920</v>
      </c>
      <c r="BL26" s="257">
        <f t="shared" si="18"/>
        <v>64285</v>
      </c>
      <c r="BM26" s="257">
        <f t="shared" si="18"/>
        <v>64651</v>
      </c>
      <c r="BN26" s="257">
        <f t="shared" si="18"/>
        <v>65016</v>
      </c>
      <c r="BO26" s="257">
        <f t="shared" si="18"/>
        <v>65381</v>
      </c>
      <c r="BP26" s="257">
        <f t="shared" si="18"/>
        <v>65746</v>
      </c>
      <c r="BQ26" s="257">
        <f t="shared" si="18"/>
        <v>66112</v>
      </c>
      <c r="BR26" s="257">
        <f t="shared" ref="BR26:CA26" si="19" xml:space="preserve"> BR$22</f>
        <v>66477</v>
      </c>
      <c r="BS26" s="257">
        <f t="shared" si="19"/>
        <v>66842</v>
      </c>
      <c r="BT26" s="257">
        <f t="shared" si="19"/>
        <v>67207</v>
      </c>
      <c r="BU26" s="257">
        <f t="shared" si="19"/>
        <v>67573</v>
      </c>
      <c r="BV26" s="257">
        <f t="shared" si="19"/>
        <v>67938</v>
      </c>
      <c r="BW26" s="257">
        <f t="shared" si="19"/>
        <v>68303</v>
      </c>
      <c r="BX26" s="257">
        <f t="shared" si="19"/>
        <v>68668</v>
      </c>
      <c r="BY26" s="257">
        <f t="shared" si="19"/>
        <v>69034</v>
      </c>
      <c r="BZ26" s="257">
        <f t="shared" si="19"/>
        <v>69399</v>
      </c>
      <c r="CA26" s="257">
        <f t="shared" si="19"/>
        <v>69764</v>
      </c>
    </row>
    <row r="27" spans="1:79" s="704" customFormat="1">
      <c r="A27" s="701"/>
      <c r="B27" s="683"/>
      <c r="C27" s="702"/>
      <c r="D27" s="703"/>
      <c r="E27" s="704" t="s">
        <v>109</v>
      </c>
      <c r="G27" s="704" t="s">
        <v>51</v>
      </c>
      <c r="H27" s="705"/>
      <c r="J27" s="705">
        <f xml:space="preserve"> J25 - J26 + 1</f>
        <v>365</v>
      </c>
      <c r="K27" s="705">
        <f t="shared" ref="K27:BV27" si="20" xml:space="preserve"> K25 - K26 + 1</f>
        <v>365</v>
      </c>
      <c r="L27" s="705">
        <f t="shared" si="20"/>
        <v>366</v>
      </c>
      <c r="M27" s="705">
        <f t="shared" si="20"/>
        <v>365</v>
      </c>
      <c r="N27" s="705">
        <f t="shared" si="20"/>
        <v>365</v>
      </c>
      <c r="O27" s="705">
        <f t="shared" si="20"/>
        <v>365</v>
      </c>
      <c r="P27" s="705">
        <f t="shared" si="20"/>
        <v>366</v>
      </c>
      <c r="Q27" s="705">
        <f t="shared" si="20"/>
        <v>365</v>
      </c>
      <c r="R27" s="705">
        <f t="shared" si="20"/>
        <v>365</v>
      </c>
      <c r="S27" s="705">
        <f t="shared" si="20"/>
        <v>365</v>
      </c>
      <c r="T27" s="705">
        <f t="shared" si="20"/>
        <v>366</v>
      </c>
      <c r="U27" s="705">
        <f t="shared" si="20"/>
        <v>365</v>
      </c>
      <c r="V27" s="705">
        <f t="shared" si="20"/>
        <v>365</v>
      </c>
      <c r="W27" s="705">
        <f t="shared" si="20"/>
        <v>365</v>
      </c>
      <c r="X27" s="705">
        <f t="shared" si="20"/>
        <v>366</v>
      </c>
      <c r="Y27" s="705">
        <f t="shared" si="20"/>
        <v>365</v>
      </c>
      <c r="Z27" s="705">
        <f t="shared" si="20"/>
        <v>365</v>
      </c>
      <c r="AA27" s="705">
        <f t="shared" si="20"/>
        <v>365</v>
      </c>
      <c r="AB27" s="705">
        <f t="shared" si="20"/>
        <v>366</v>
      </c>
      <c r="AC27" s="705">
        <f t="shared" si="20"/>
        <v>365</v>
      </c>
      <c r="AD27" s="705">
        <f t="shared" si="20"/>
        <v>365</v>
      </c>
      <c r="AE27" s="705">
        <f t="shared" si="20"/>
        <v>365</v>
      </c>
      <c r="AF27" s="705">
        <f t="shared" si="20"/>
        <v>366</v>
      </c>
      <c r="AG27" s="705">
        <f t="shared" si="20"/>
        <v>365</v>
      </c>
      <c r="AH27" s="705">
        <f t="shared" si="20"/>
        <v>365</v>
      </c>
      <c r="AI27" s="705">
        <f t="shared" si="20"/>
        <v>365</v>
      </c>
      <c r="AJ27" s="705">
        <f t="shared" si="20"/>
        <v>366</v>
      </c>
      <c r="AK27" s="705">
        <f t="shared" si="20"/>
        <v>365</v>
      </c>
      <c r="AL27" s="705">
        <f t="shared" si="20"/>
        <v>365</v>
      </c>
      <c r="AM27" s="705">
        <f t="shared" si="20"/>
        <v>365</v>
      </c>
      <c r="AN27" s="705">
        <f t="shared" si="20"/>
        <v>366</v>
      </c>
      <c r="AO27" s="705">
        <f t="shared" si="20"/>
        <v>365</v>
      </c>
      <c r="AP27" s="705">
        <f t="shared" si="20"/>
        <v>365</v>
      </c>
      <c r="AQ27" s="705">
        <f t="shared" si="20"/>
        <v>365</v>
      </c>
      <c r="AR27" s="705">
        <f t="shared" si="20"/>
        <v>366</v>
      </c>
      <c r="AS27" s="705">
        <f t="shared" si="20"/>
        <v>365</v>
      </c>
      <c r="AT27" s="705">
        <f t="shared" si="20"/>
        <v>365</v>
      </c>
      <c r="AU27" s="705">
        <f t="shared" si="20"/>
        <v>365</v>
      </c>
      <c r="AV27" s="705">
        <f t="shared" si="20"/>
        <v>366</v>
      </c>
      <c r="AW27" s="705">
        <f t="shared" si="20"/>
        <v>365</v>
      </c>
      <c r="AX27" s="705">
        <f t="shared" si="20"/>
        <v>365</v>
      </c>
      <c r="AY27" s="705">
        <f t="shared" si="20"/>
        <v>365</v>
      </c>
      <c r="AZ27" s="705">
        <f t="shared" si="20"/>
        <v>366</v>
      </c>
      <c r="BA27" s="705">
        <f t="shared" si="20"/>
        <v>365</v>
      </c>
      <c r="BB27" s="705">
        <f t="shared" si="20"/>
        <v>365</v>
      </c>
      <c r="BC27" s="705">
        <f t="shared" si="20"/>
        <v>365</v>
      </c>
      <c r="BD27" s="705">
        <f t="shared" si="20"/>
        <v>366</v>
      </c>
      <c r="BE27" s="705">
        <f t="shared" si="20"/>
        <v>365</v>
      </c>
      <c r="BF27" s="705">
        <f t="shared" si="20"/>
        <v>365</v>
      </c>
      <c r="BG27" s="705">
        <f t="shared" si="20"/>
        <v>365</v>
      </c>
      <c r="BH27" s="705">
        <f t="shared" si="20"/>
        <v>366</v>
      </c>
      <c r="BI27" s="705">
        <f t="shared" si="20"/>
        <v>365</v>
      </c>
      <c r="BJ27" s="705">
        <f t="shared" si="20"/>
        <v>365</v>
      </c>
      <c r="BK27" s="705">
        <f t="shared" si="20"/>
        <v>365</v>
      </c>
      <c r="BL27" s="705">
        <f t="shared" si="20"/>
        <v>366</v>
      </c>
      <c r="BM27" s="705">
        <f t="shared" si="20"/>
        <v>365</v>
      </c>
      <c r="BN27" s="705">
        <f t="shared" si="20"/>
        <v>365</v>
      </c>
      <c r="BO27" s="705">
        <f t="shared" si="20"/>
        <v>365</v>
      </c>
      <c r="BP27" s="705">
        <f t="shared" si="20"/>
        <v>366</v>
      </c>
      <c r="BQ27" s="705">
        <f t="shared" si="20"/>
        <v>365</v>
      </c>
      <c r="BR27" s="705">
        <f t="shared" si="20"/>
        <v>365</v>
      </c>
      <c r="BS27" s="705">
        <f t="shared" si="20"/>
        <v>365</v>
      </c>
      <c r="BT27" s="705">
        <f t="shared" si="20"/>
        <v>366</v>
      </c>
      <c r="BU27" s="705">
        <f t="shared" si="20"/>
        <v>365</v>
      </c>
      <c r="BV27" s="705">
        <f t="shared" si="20"/>
        <v>365</v>
      </c>
      <c r="BW27" s="705">
        <f xml:space="preserve"> BW25 - BW26 + 1</f>
        <v>365</v>
      </c>
      <c r="BX27" s="705">
        <f xml:space="preserve"> BX25 - BX26 + 1</f>
        <v>366</v>
      </c>
      <c r="BY27" s="705">
        <f xml:space="preserve"> BY25 - BY26 + 1</f>
        <v>365</v>
      </c>
      <c r="BZ27" s="705">
        <f xml:space="preserve"> BZ25 - BZ26 + 1</f>
        <v>365</v>
      </c>
      <c r="CA27" s="705">
        <f xml:space="preserve"> CA25 - CA26 + 1</f>
        <v>365</v>
      </c>
    </row>
    <row r="28" spans="1:79" s="34" customFormat="1">
      <c r="A28" s="20"/>
      <c r="B28" s="1"/>
      <c r="C28" s="35"/>
      <c r="D28" s="36"/>
    </row>
    <row r="29" spans="1:79" s="98" customFormat="1">
      <c r="A29" s="57"/>
      <c r="B29" s="1"/>
      <c r="C29" s="58"/>
      <c r="E29" s="98" t="str">
        <f xml:space="preserve"> Input!E$190</f>
        <v>First modelling column financial year number</v>
      </c>
      <c r="F29" s="100">
        <f xml:space="preserve"> Input!F$190</f>
        <v>2022</v>
      </c>
      <c r="G29" s="98" t="str">
        <f xml:space="preserve"> Input!G$190</f>
        <v>year #</v>
      </c>
      <c r="I29" s="99"/>
    </row>
    <row r="30" spans="1:79" s="74" customFormat="1">
      <c r="A30" s="72"/>
      <c r="B30" s="1"/>
      <c r="C30" s="73"/>
      <c r="E30" s="75" t="str">
        <f xml:space="preserve"> Input!E$192</f>
        <v>Financial year end month number</v>
      </c>
      <c r="F30" s="75">
        <f xml:space="preserve"> Input!F$192</f>
        <v>12</v>
      </c>
      <c r="G30" s="75" t="str">
        <f xml:space="preserve"> Input!G$192</f>
        <v>month #</v>
      </c>
    </row>
    <row r="31" spans="1:79" s="21" customFormat="1">
      <c r="A31" s="20"/>
      <c r="B31" s="1"/>
      <c r="C31" s="32"/>
      <c r="D31" s="23"/>
      <c r="E31" s="21" t="str">
        <f t="shared" ref="E31:AJ31" si="21" xml:space="preserve"> E$23</f>
        <v>Model period ending</v>
      </c>
      <c r="F31" s="21">
        <f t="shared" si="21"/>
        <v>0</v>
      </c>
      <c r="G31" s="21" t="str">
        <f t="shared" si="21"/>
        <v>date</v>
      </c>
      <c r="H31" s="21">
        <f t="shared" si="21"/>
        <v>0</v>
      </c>
      <c r="I31" s="21">
        <f t="shared" si="21"/>
        <v>0</v>
      </c>
      <c r="J31" s="21">
        <f t="shared" si="21"/>
        <v>44926</v>
      </c>
      <c r="K31" s="21">
        <f t="shared" si="21"/>
        <v>45291</v>
      </c>
      <c r="L31" s="21">
        <f t="shared" si="21"/>
        <v>45657</v>
      </c>
      <c r="M31" s="21">
        <f t="shared" si="21"/>
        <v>46022</v>
      </c>
      <c r="N31" s="21">
        <f t="shared" si="21"/>
        <v>46387</v>
      </c>
      <c r="O31" s="21">
        <f t="shared" si="21"/>
        <v>46752</v>
      </c>
      <c r="P31" s="21">
        <f t="shared" si="21"/>
        <v>47118</v>
      </c>
      <c r="Q31" s="21">
        <f t="shared" si="21"/>
        <v>47483</v>
      </c>
      <c r="R31" s="21">
        <f t="shared" si="21"/>
        <v>47848</v>
      </c>
      <c r="S31" s="21">
        <f t="shared" si="21"/>
        <v>48213</v>
      </c>
      <c r="T31" s="21">
        <f t="shared" si="21"/>
        <v>48579</v>
      </c>
      <c r="U31" s="21">
        <f t="shared" si="21"/>
        <v>48944</v>
      </c>
      <c r="V31" s="21">
        <f t="shared" si="21"/>
        <v>49309</v>
      </c>
      <c r="W31" s="21">
        <f t="shared" si="21"/>
        <v>49674</v>
      </c>
      <c r="X31" s="21">
        <f t="shared" si="21"/>
        <v>50040</v>
      </c>
      <c r="Y31" s="21">
        <f t="shared" si="21"/>
        <v>50405</v>
      </c>
      <c r="Z31" s="21">
        <f t="shared" si="21"/>
        <v>50770</v>
      </c>
      <c r="AA31" s="21">
        <f t="shared" si="21"/>
        <v>51135</v>
      </c>
      <c r="AB31" s="21">
        <f t="shared" si="21"/>
        <v>51501</v>
      </c>
      <c r="AC31" s="21">
        <f t="shared" si="21"/>
        <v>51866</v>
      </c>
      <c r="AD31" s="21">
        <f t="shared" si="21"/>
        <v>52231</v>
      </c>
      <c r="AE31" s="21">
        <f t="shared" si="21"/>
        <v>52596</v>
      </c>
      <c r="AF31" s="21">
        <f t="shared" si="21"/>
        <v>52962</v>
      </c>
      <c r="AG31" s="21">
        <f t="shared" si="21"/>
        <v>53327</v>
      </c>
      <c r="AH31" s="21">
        <f t="shared" si="21"/>
        <v>53692</v>
      </c>
      <c r="AI31" s="21">
        <f t="shared" si="21"/>
        <v>54057</v>
      </c>
      <c r="AJ31" s="21">
        <f t="shared" si="21"/>
        <v>54423</v>
      </c>
      <c r="AK31" s="21">
        <f t="shared" ref="AK31:BP31" si="22" xml:space="preserve"> AK$23</f>
        <v>54788</v>
      </c>
      <c r="AL31" s="21">
        <f t="shared" si="22"/>
        <v>55153</v>
      </c>
      <c r="AM31" s="21">
        <f t="shared" si="22"/>
        <v>55518</v>
      </c>
      <c r="AN31" s="21">
        <f t="shared" si="22"/>
        <v>55884</v>
      </c>
      <c r="AO31" s="21">
        <f t="shared" si="22"/>
        <v>56249</v>
      </c>
      <c r="AP31" s="21">
        <f t="shared" si="22"/>
        <v>56614</v>
      </c>
      <c r="AQ31" s="21">
        <f t="shared" si="22"/>
        <v>56979</v>
      </c>
      <c r="AR31" s="21">
        <f t="shared" si="22"/>
        <v>57345</v>
      </c>
      <c r="AS31" s="21">
        <f t="shared" si="22"/>
        <v>57710</v>
      </c>
      <c r="AT31" s="21">
        <f t="shared" si="22"/>
        <v>58075</v>
      </c>
      <c r="AU31" s="21">
        <f t="shared" si="22"/>
        <v>58440</v>
      </c>
      <c r="AV31" s="21">
        <f t="shared" si="22"/>
        <v>58806</v>
      </c>
      <c r="AW31" s="21">
        <f t="shared" si="22"/>
        <v>59171</v>
      </c>
      <c r="AX31" s="21">
        <f t="shared" si="22"/>
        <v>59536</v>
      </c>
      <c r="AY31" s="21">
        <f t="shared" si="22"/>
        <v>59901</v>
      </c>
      <c r="AZ31" s="21">
        <f t="shared" si="22"/>
        <v>60267</v>
      </c>
      <c r="BA31" s="21">
        <f t="shared" si="22"/>
        <v>60632</v>
      </c>
      <c r="BB31" s="21">
        <f t="shared" si="22"/>
        <v>60997</v>
      </c>
      <c r="BC31" s="21">
        <f t="shared" si="22"/>
        <v>61362</v>
      </c>
      <c r="BD31" s="21">
        <f t="shared" si="22"/>
        <v>61728</v>
      </c>
      <c r="BE31" s="21">
        <f t="shared" si="22"/>
        <v>62093</v>
      </c>
      <c r="BF31" s="21">
        <f t="shared" si="22"/>
        <v>62458</v>
      </c>
      <c r="BG31" s="21">
        <f t="shared" si="22"/>
        <v>62823</v>
      </c>
      <c r="BH31" s="21">
        <f t="shared" si="22"/>
        <v>63189</v>
      </c>
      <c r="BI31" s="21">
        <f t="shared" si="22"/>
        <v>63554</v>
      </c>
      <c r="BJ31" s="21">
        <f t="shared" si="22"/>
        <v>63919</v>
      </c>
      <c r="BK31" s="21">
        <f t="shared" si="22"/>
        <v>64284</v>
      </c>
      <c r="BL31" s="21">
        <f t="shared" si="22"/>
        <v>64650</v>
      </c>
      <c r="BM31" s="21">
        <f t="shared" si="22"/>
        <v>65015</v>
      </c>
      <c r="BN31" s="21">
        <f t="shared" si="22"/>
        <v>65380</v>
      </c>
      <c r="BO31" s="21">
        <f t="shared" si="22"/>
        <v>65745</v>
      </c>
      <c r="BP31" s="21">
        <f t="shared" si="22"/>
        <v>66111</v>
      </c>
      <c r="BQ31" s="21">
        <f t="shared" ref="BQ31:CA31" si="23" xml:space="preserve"> BQ$23</f>
        <v>66476</v>
      </c>
      <c r="BR31" s="21">
        <f t="shared" si="23"/>
        <v>66841</v>
      </c>
      <c r="BS31" s="21">
        <f t="shared" si="23"/>
        <v>67206</v>
      </c>
      <c r="BT31" s="21">
        <f t="shared" si="23"/>
        <v>67572</v>
      </c>
      <c r="BU31" s="21">
        <f t="shared" si="23"/>
        <v>67937</v>
      </c>
      <c r="BV31" s="21">
        <f t="shared" si="23"/>
        <v>68302</v>
      </c>
      <c r="BW31" s="21">
        <f t="shared" si="23"/>
        <v>68667</v>
      </c>
      <c r="BX31" s="21">
        <f t="shared" si="23"/>
        <v>69033</v>
      </c>
      <c r="BY31" s="21">
        <f t="shared" si="23"/>
        <v>69398</v>
      </c>
      <c r="BZ31" s="21">
        <f t="shared" si="23"/>
        <v>69763</v>
      </c>
      <c r="CA31" s="21">
        <f t="shared" si="23"/>
        <v>70128</v>
      </c>
    </row>
    <row r="32" spans="1:79" s="78" customFormat="1">
      <c r="A32" s="72"/>
      <c r="B32" s="1"/>
      <c r="C32" s="77"/>
      <c r="E32" s="78" t="str">
        <f xml:space="preserve"> E$14</f>
        <v>First model column flag</v>
      </c>
      <c r="F32" s="78">
        <f t="shared" ref="F32:BQ32" si="24" xml:space="preserve"> F$14</f>
        <v>0</v>
      </c>
      <c r="G32" s="78" t="str">
        <f t="shared" si="24"/>
        <v>flag</v>
      </c>
      <c r="H32" s="78">
        <f t="shared" si="24"/>
        <v>1</v>
      </c>
      <c r="I32" s="78">
        <f t="shared" si="24"/>
        <v>0</v>
      </c>
      <c r="J32" s="78">
        <f t="shared" si="24"/>
        <v>1</v>
      </c>
      <c r="K32" s="78">
        <f t="shared" si="24"/>
        <v>0</v>
      </c>
      <c r="L32" s="78">
        <f t="shared" si="24"/>
        <v>0</v>
      </c>
      <c r="M32" s="78">
        <f t="shared" si="24"/>
        <v>0</v>
      </c>
      <c r="N32" s="78">
        <f t="shared" si="24"/>
        <v>0</v>
      </c>
      <c r="O32" s="78">
        <f t="shared" si="24"/>
        <v>0</v>
      </c>
      <c r="P32" s="78">
        <f t="shared" si="24"/>
        <v>0</v>
      </c>
      <c r="Q32" s="78">
        <f t="shared" si="24"/>
        <v>0</v>
      </c>
      <c r="R32" s="78">
        <f t="shared" si="24"/>
        <v>0</v>
      </c>
      <c r="S32" s="78">
        <f t="shared" si="24"/>
        <v>0</v>
      </c>
      <c r="T32" s="78">
        <f t="shared" si="24"/>
        <v>0</v>
      </c>
      <c r="U32" s="78">
        <f t="shared" si="24"/>
        <v>0</v>
      </c>
      <c r="V32" s="78">
        <f t="shared" si="24"/>
        <v>0</v>
      </c>
      <c r="W32" s="78">
        <f t="shared" si="24"/>
        <v>0</v>
      </c>
      <c r="X32" s="78">
        <f t="shared" si="24"/>
        <v>0</v>
      </c>
      <c r="Y32" s="78">
        <f t="shared" si="24"/>
        <v>0</v>
      </c>
      <c r="Z32" s="78">
        <f t="shared" si="24"/>
        <v>0</v>
      </c>
      <c r="AA32" s="78">
        <f t="shared" si="24"/>
        <v>0</v>
      </c>
      <c r="AB32" s="78">
        <f t="shared" si="24"/>
        <v>0</v>
      </c>
      <c r="AC32" s="78">
        <f t="shared" si="24"/>
        <v>0</v>
      </c>
      <c r="AD32" s="78">
        <f t="shared" si="24"/>
        <v>0</v>
      </c>
      <c r="AE32" s="78">
        <f t="shared" si="24"/>
        <v>0</v>
      </c>
      <c r="AF32" s="78">
        <f t="shared" si="24"/>
        <v>0</v>
      </c>
      <c r="AG32" s="78">
        <f t="shared" si="24"/>
        <v>0</v>
      </c>
      <c r="AH32" s="78">
        <f t="shared" si="24"/>
        <v>0</v>
      </c>
      <c r="AI32" s="78">
        <f t="shared" si="24"/>
        <v>0</v>
      </c>
      <c r="AJ32" s="78">
        <f t="shared" si="24"/>
        <v>0</v>
      </c>
      <c r="AK32" s="78">
        <f t="shared" si="24"/>
        <v>0</v>
      </c>
      <c r="AL32" s="78">
        <f t="shared" si="24"/>
        <v>0</v>
      </c>
      <c r="AM32" s="78">
        <f t="shared" si="24"/>
        <v>0</v>
      </c>
      <c r="AN32" s="78">
        <f t="shared" si="24"/>
        <v>0</v>
      </c>
      <c r="AO32" s="78">
        <f t="shared" si="24"/>
        <v>0</v>
      </c>
      <c r="AP32" s="78">
        <f t="shared" si="24"/>
        <v>0</v>
      </c>
      <c r="AQ32" s="78">
        <f t="shared" si="24"/>
        <v>0</v>
      </c>
      <c r="AR32" s="78">
        <f t="shared" si="24"/>
        <v>0</v>
      </c>
      <c r="AS32" s="78">
        <f t="shared" si="24"/>
        <v>0</v>
      </c>
      <c r="AT32" s="78">
        <f t="shared" si="24"/>
        <v>0</v>
      </c>
      <c r="AU32" s="78">
        <f t="shared" si="24"/>
        <v>0</v>
      </c>
      <c r="AV32" s="78">
        <f t="shared" si="24"/>
        <v>0</v>
      </c>
      <c r="AW32" s="78">
        <f t="shared" si="24"/>
        <v>0</v>
      </c>
      <c r="AX32" s="78">
        <f t="shared" si="24"/>
        <v>0</v>
      </c>
      <c r="AY32" s="78">
        <f t="shared" si="24"/>
        <v>0</v>
      </c>
      <c r="AZ32" s="78">
        <f t="shared" si="24"/>
        <v>0</v>
      </c>
      <c r="BA32" s="78">
        <f t="shared" si="24"/>
        <v>0</v>
      </c>
      <c r="BB32" s="78">
        <f t="shared" si="24"/>
        <v>0</v>
      </c>
      <c r="BC32" s="78">
        <f t="shared" si="24"/>
        <v>0</v>
      </c>
      <c r="BD32" s="78">
        <f t="shared" si="24"/>
        <v>0</v>
      </c>
      <c r="BE32" s="78">
        <f t="shared" si="24"/>
        <v>0</v>
      </c>
      <c r="BF32" s="78">
        <f t="shared" si="24"/>
        <v>0</v>
      </c>
      <c r="BG32" s="78">
        <f t="shared" si="24"/>
        <v>0</v>
      </c>
      <c r="BH32" s="78">
        <f t="shared" si="24"/>
        <v>0</v>
      </c>
      <c r="BI32" s="78">
        <f t="shared" si="24"/>
        <v>0</v>
      </c>
      <c r="BJ32" s="78">
        <f t="shared" si="24"/>
        <v>0</v>
      </c>
      <c r="BK32" s="78">
        <f t="shared" si="24"/>
        <v>0</v>
      </c>
      <c r="BL32" s="78">
        <f t="shared" si="24"/>
        <v>0</v>
      </c>
      <c r="BM32" s="78">
        <f t="shared" si="24"/>
        <v>0</v>
      </c>
      <c r="BN32" s="78">
        <f t="shared" si="24"/>
        <v>0</v>
      </c>
      <c r="BO32" s="78">
        <f t="shared" si="24"/>
        <v>0</v>
      </c>
      <c r="BP32" s="78">
        <f t="shared" si="24"/>
        <v>0</v>
      </c>
      <c r="BQ32" s="78">
        <f t="shared" si="24"/>
        <v>0</v>
      </c>
      <c r="BR32" s="78">
        <f t="shared" ref="BR32:CA32" si="25" xml:space="preserve"> BR$14</f>
        <v>0</v>
      </c>
      <c r="BS32" s="78">
        <f t="shared" si="25"/>
        <v>0</v>
      </c>
      <c r="BT32" s="78">
        <f t="shared" si="25"/>
        <v>0</v>
      </c>
      <c r="BU32" s="78">
        <f t="shared" si="25"/>
        <v>0</v>
      </c>
      <c r="BV32" s="78">
        <f t="shared" si="25"/>
        <v>0</v>
      </c>
      <c r="BW32" s="78">
        <f t="shared" si="25"/>
        <v>0</v>
      </c>
      <c r="BX32" s="78">
        <f t="shared" si="25"/>
        <v>0</v>
      </c>
      <c r="BY32" s="78">
        <f t="shared" si="25"/>
        <v>0</v>
      </c>
      <c r="BZ32" s="78">
        <f t="shared" si="25"/>
        <v>0</v>
      </c>
      <c r="CA32" s="78">
        <f t="shared" si="25"/>
        <v>0</v>
      </c>
    </row>
    <row r="33" spans="1:79" s="78" customFormat="1">
      <c r="A33" s="72"/>
      <c r="B33" s="1"/>
      <c r="C33" s="77"/>
      <c r="E33" s="78" t="s">
        <v>18</v>
      </c>
      <c r="G33" s="78" t="s">
        <v>19</v>
      </c>
      <c r="I33" s="84"/>
      <c r="J33" s="92">
        <f xml:space="preserve"> IF(J32 = 1, $F29, IF(J31 &gt; (DATE(I33, $F30 + 1, 1) - 1), I33 + 1, I33))</f>
        <v>2022</v>
      </c>
      <c r="K33" s="92">
        <f xml:space="preserve"> IF(K32 = 1, $F29, IF(K31 &gt; (DATE(J33, $F30 + 1, 1) - 1), J33 + 1, J33))</f>
        <v>2023</v>
      </c>
      <c r="L33" s="92">
        <f t="shared" ref="L33:AO33" si="26" xml:space="preserve"> IF(L32 = 1, $F29, IF(L31 &gt; (DATE(K33, $F30 + 1, 1) - 1), K33 + 1, K33))</f>
        <v>2024</v>
      </c>
      <c r="M33" s="92">
        <f t="shared" si="26"/>
        <v>2025</v>
      </c>
      <c r="N33" s="92">
        <f t="shared" si="26"/>
        <v>2026</v>
      </c>
      <c r="O33" s="92">
        <f t="shared" si="26"/>
        <v>2027</v>
      </c>
      <c r="P33" s="92">
        <f t="shared" si="26"/>
        <v>2028</v>
      </c>
      <c r="Q33" s="92">
        <f t="shared" si="26"/>
        <v>2029</v>
      </c>
      <c r="R33" s="92">
        <f t="shared" si="26"/>
        <v>2030</v>
      </c>
      <c r="S33" s="92">
        <f t="shared" si="26"/>
        <v>2031</v>
      </c>
      <c r="T33" s="92">
        <f t="shared" si="26"/>
        <v>2032</v>
      </c>
      <c r="U33" s="92">
        <f t="shared" si="26"/>
        <v>2033</v>
      </c>
      <c r="V33" s="92">
        <f t="shared" si="26"/>
        <v>2034</v>
      </c>
      <c r="W33" s="92">
        <f t="shared" si="26"/>
        <v>2035</v>
      </c>
      <c r="X33" s="92">
        <f t="shared" si="26"/>
        <v>2036</v>
      </c>
      <c r="Y33" s="92">
        <f t="shared" si="26"/>
        <v>2037</v>
      </c>
      <c r="Z33" s="92">
        <f t="shared" si="26"/>
        <v>2038</v>
      </c>
      <c r="AA33" s="92">
        <f t="shared" si="26"/>
        <v>2039</v>
      </c>
      <c r="AB33" s="92">
        <f t="shared" si="26"/>
        <v>2040</v>
      </c>
      <c r="AC33" s="92">
        <f t="shared" si="26"/>
        <v>2041</v>
      </c>
      <c r="AD33" s="92">
        <f t="shared" si="26"/>
        <v>2042</v>
      </c>
      <c r="AE33" s="92">
        <f t="shared" si="26"/>
        <v>2043</v>
      </c>
      <c r="AF33" s="92">
        <f t="shared" si="26"/>
        <v>2044</v>
      </c>
      <c r="AG33" s="92">
        <f t="shared" si="26"/>
        <v>2045</v>
      </c>
      <c r="AH33" s="92">
        <f t="shared" si="26"/>
        <v>2046</v>
      </c>
      <c r="AI33" s="92">
        <f t="shared" si="26"/>
        <v>2047</v>
      </c>
      <c r="AJ33" s="92">
        <f t="shared" si="26"/>
        <v>2048</v>
      </c>
      <c r="AK33" s="92">
        <f t="shared" si="26"/>
        <v>2049</v>
      </c>
      <c r="AL33" s="92">
        <f t="shared" si="26"/>
        <v>2050</v>
      </c>
      <c r="AM33" s="92">
        <f t="shared" si="26"/>
        <v>2051</v>
      </c>
      <c r="AN33" s="92">
        <f t="shared" si="26"/>
        <v>2052</v>
      </c>
      <c r="AO33" s="92">
        <f t="shared" si="26"/>
        <v>2053</v>
      </c>
      <c r="AP33" s="92">
        <f t="shared" ref="AP33:BU33" si="27" xml:space="preserve"> IF(AP32 = 1, $F29, IF(AP31 &gt; (DATE(AO33, $F30 + 1, 1) - 1), AO33 + 1, AO33))</f>
        <v>2054</v>
      </c>
      <c r="AQ33" s="92">
        <f t="shared" si="27"/>
        <v>2055</v>
      </c>
      <c r="AR33" s="92">
        <f t="shared" si="27"/>
        <v>2056</v>
      </c>
      <c r="AS33" s="92">
        <f t="shared" si="27"/>
        <v>2057</v>
      </c>
      <c r="AT33" s="92">
        <f t="shared" si="27"/>
        <v>2058</v>
      </c>
      <c r="AU33" s="92">
        <f t="shared" si="27"/>
        <v>2059</v>
      </c>
      <c r="AV33" s="92">
        <f t="shared" si="27"/>
        <v>2060</v>
      </c>
      <c r="AW33" s="92">
        <f t="shared" si="27"/>
        <v>2061</v>
      </c>
      <c r="AX33" s="92">
        <f t="shared" si="27"/>
        <v>2062</v>
      </c>
      <c r="AY33" s="92">
        <f t="shared" si="27"/>
        <v>2063</v>
      </c>
      <c r="AZ33" s="92">
        <f t="shared" si="27"/>
        <v>2064</v>
      </c>
      <c r="BA33" s="92">
        <f t="shared" si="27"/>
        <v>2065</v>
      </c>
      <c r="BB33" s="92">
        <f t="shared" si="27"/>
        <v>2066</v>
      </c>
      <c r="BC33" s="92">
        <f t="shared" si="27"/>
        <v>2067</v>
      </c>
      <c r="BD33" s="92">
        <f t="shared" si="27"/>
        <v>2068</v>
      </c>
      <c r="BE33" s="92">
        <f t="shared" si="27"/>
        <v>2069</v>
      </c>
      <c r="BF33" s="92">
        <f t="shared" si="27"/>
        <v>2070</v>
      </c>
      <c r="BG33" s="92">
        <f t="shared" si="27"/>
        <v>2071</v>
      </c>
      <c r="BH33" s="92">
        <f t="shared" si="27"/>
        <v>2072</v>
      </c>
      <c r="BI33" s="92">
        <f t="shared" si="27"/>
        <v>2073</v>
      </c>
      <c r="BJ33" s="92">
        <f t="shared" si="27"/>
        <v>2074</v>
      </c>
      <c r="BK33" s="92">
        <f t="shared" si="27"/>
        <v>2075</v>
      </c>
      <c r="BL33" s="92">
        <f t="shared" si="27"/>
        <v>2076</v>
      </c>
      <c r="BM33" s="92">
        <f t="shared" si="27"/>
        <v>2077</v>
      </c>
      <c r="BN33" s="92">
        <f t="shared" si="27"/>
        <v>2078</v>
      </c>
      <c r="BO33" s="92">
        <f t="shared" si="27"/>
        <v>2079</v>
      </c>
      <c r="BP33" s="92">
        <f t="shared" si="27"/>
        <v>2080</v>
      </c>
      <c r="BQ33" s="92">
        <f t="shared" si="27"/>
        <v>2081</v>
      </c>
      <c r="BR33" s="92">
        <f t="shared" si="27"/>
        <v>2082</v>
      </c>
      <c r="BS33" s="92">
        <f t="shared" si="27"/>
        <v>2083</v>
      </c>
      <c r="BT33" s="92">
        <f t="shared" si="27"/>
        <v>2084</v>
      </c>
      <c r="BU33" s="92">
        <f t="shared" si="27"/>
        <v>2085</v>
      </c>
      <c r="BV33" s="92">
        <f t="shared" ref="BV33:CA33" si="28" xml:space="preserve"> IF(BV32 = 1, $F29, IF(BV31 &gt; (DATE(BU33, $F30 + 1, 1) - 1), BU33 + 1, BU33))</f>
        <v>2086</v>
      </c>
      <c r="BW33" s="92">
        <f t="shared" si="28"/>
        <v>2087</v>
      </c>
      <c r="BX33" s="92">
        <f t="shared" si="28"/>
        <v>2088</v>
      </c>
      <c r="BY33" s="92">
        <f t="shared" si="28"/>
        <v>2089</v>
      </c>
      <c r="BZ33" s="92">
        <f t="shared" si="28"/>
        <v>2090</v>
      </c>
      <c r="CA33" s="92">
        <f t="shared" si="28"/>
        <v>2091</v>
      </c>
    </row>
    <row r="34" spans="1:79" s="21" customFormat="1">
      <c r="A34" s="20"/>
      <c r="B34" s="1"/>
      <c r="C34" s="32"/>
      <c r="D34" s="23"/>
    </row>
    <row r="35" spans="1:79" s="34" customFormat="1">
      <c r="A35" s="20"/>
      <c r="B35" s="1"/>
      <c r="C35" s="35"/>
      <c r="D35" s="36"/>
    </row>
    <row r="36" spans="1:79" s="34" customFormat="1">
      <c r="A36" s="192" t="s">
        <v>110</v>
      </c>
      <c r="B36" s="1"/>
      <c r="C36" s="35"/>
      <c r="D36" s="36"/>
    </row>
    <row r="37" spans="1:79" s="34" customFormat="1">
      <c r="A37" s="20"/>
      <c r="B37" s="1"/>
      <c r="C37" s="35"/>
      <c r="D37" s="36"/>
    </row>
    <row r="38" spans="1:79" s="34" customFormat="1">
      <c r="A38" s="20"/>
      <c r="B38" s="1" t="s">
        <v>111</v>
      </c>
      <c r="C38" s="35"/>
      <c r="D38" s="36"/>
    </row>
    <row r="39" spans="1:79" s="34" customFormat="1">
      <c r="A39" s="20"/>
      <c r="B39" s="1"/>
      <c r="C39" s="35"/>
      <c r="D39" s="36"/>
      <c r="E39" s="568" t="str">
        <f xml:space="preserve"> Input!E$20</f>
        <v>Feasibility period end date</v>
      </c>
      <c r="F39" s="568">
        <f xml:space="preserve"> Input!F$20</f>
        <v>46387</v>
      </c>
      <c r="G39" s="568" t="str">
        <f xml:space="preserve"> Input!G$20</f>
        <v>date</v>
      </c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</row>
    <row r="40" spans="1:79" s="34" customFormat="1">
      <c r="A40" s="20"/>
      <c r="B40" s="1"/>
      <c r="C40" s="35"/>
      <c r="D40" s="36"/>
      <c r="E40" s="257" t="str">
        <f xml:space="preserve"> E$23</f>
        <v>Model period ending</v>
      </c>
      <c r="F40" s="257">
        <f t="shared" ref="F40:BQ40" si="29" xml:space="preserve"> F$23</f>
        <v>0</v>
      </c>
      <c r="G40" s="257" t="str">
        <f t="shared" si="29"/>
        <v>date</v>
      </c>
      <c r="H40" s="257">
        <f t="shared" si="29"/>
        <v>0</v>
      </c>
      <c r="I40" s="257">
        <f t="shared" si="29"/>
        <v>0</v>
      </c>
      <c r="J40" s="257">
        <f t="shared" si="29"/>
        <v>44926</v>
      </c>
      <c r="K40" s="257">
        <f t="shared" si="29"/>
        <v>45291</v>
      </c>
      <c r="L40" s="257">
        <f t="shared" si="29"/>
        <v>45657</v>
      </c>
      <c r="M40" s="257">
        <f t="shared" si="29"/>
        <v>46022</v>
      </c>
      <c r="N40" s="257">
        <f t="shared" si="29"/>
        <v>46387</v>
      </c>
      <c r="O40" s="257">
        <f t="shared" si="29"/>
        <v>46752</v>
      </c>
      <c r="P40" s="257">
        <f t="shared" si="29"/>
        <v>47118</v>
      </c>
      <c r="Q40" s="257">
        <f t="shared" si="29"/>
        <v>47483</v>
      </c>
      <c r="R40" s="257">
        <f t="shared" si="29"/>
        <v>47848</v>
      </c>
      <c r="S40" s="257">
        <f t="shared" si="29"/>
        <v>48213</v>
      </c>
      <c r="T40" s="257">
        <f t="shared" si="29"/>
        <v>48579</v>
      </c>
      <c r="U40" s="257">
        <f t="shared" si="29"/>
        <v>48944</v>
      </c>
      <c r="V40" s="257">
        <f t="shared" si="29"/>
        <v>49309</v>
      </c>
      <c r="W40" s="257">
        <f t="shared" si="29"/>
        <v>49674</v>
      </c>
      <c r="X40" s="257">
        <f t="shared" si="29"/>
        <v>50040</v>
      </c>
      <c r="Y40" s="257">
        <f t="shared" si="29"/>
        <v>50405</v>
      </c>
      <c r="Z40" s="257">
        <f t="shared" si="29"/>
        <v>50770</v>
      </c>
      <c r="AA40" s="257">
        <f t="shared" si="29"/>
        <v>51135</v>
      </c>
      <c r="AB40" s="257">
        <f t="shared" si="29"/>
        <v>51501</v>
      </c>
      <c r="AC40" s="257">
        <f t="shared" si="29"/>
        <v>51866</v>
      </c>
      <c r="AD40" s="257">
        <f t="shared" si="29"/>
        <v>52231</v>
      </c>
      <c r="AE40" s="257">
        <f t="shared" si="29"/>
        <v>52596</v>
      </c>
      <c r="AF40" s="257">
        <f t="shared" si="29"/>
        <v>52962</v>
      </c>
      <c r="AG40" s="257">
        <f t="shared" si="29"/>
        <v>53327</v>
      </c>
      <c r="AH40" s="257">
        <f t="shared" si="29"/>
        <v>53692</v>
      </c>
      <c r="AI40" s="257">
        <f t="shared" si="29"/>
        <v>54057</v>
      </c>
      <c r="AJ40" s="257">
        <f t="shared" si="29"/>
        <v>54423</v>
      </c>
      <c r="AK40" s="257">
        <f t="shared" si="29"/>
        <v>54788</v>
      </c>
      <c r="AL40" s="257">
        <f t="shared" si="29"/>
        <v>55153</v>
      </c>
      <c r="AM40" s="257">
        <f t="shared" si="29"/>
        <v>55518</v>
      </c>
      <c r="AN40" s="257">
        <f t="shared" si="29"/>
        <v>55884</v>
      </c>
      <c r="AO40" s="257">
        <f t="shared" si="29"/>
        <v>56249</v>
      </c>
      <c r="AP40" s="257">
        <f t="shared" si="29"/>
        <v>56614</v>
      </c>
      <c r="AQ40" s="257">
        <f t="shared" si="29"/>
        <v>56979</v>
      </c>
      <c r="AR40" s="257">
        <f t="shared" si="29"/>
        <v>57345</v>
      </c>
      <c r="AS40" s="257">
        <f t="shared" si="29"/>
        <v>57710</v>
      </c>
      <c r="AT40" s="257">
        <f t="shared" si="29"/>
        <v>58075</v>
      </c>
      <c r="AU40" s="257">
        <f t="shared" si="29"/>
        <v>58440</v>
      </c>
      <c r="AV40" s="257">
        <f t="shared" si="29"/>
        <v>58806</v>
      </c>
      <c r="AW40" s="257">
        <f t="shared" si="29"/>
        <v>59171</v>
      </c>
      <c r="AX40" s="257">
        <f t="shared" si="29"/>
        <v>59536</v>
      </c>
      <c r="AY40" s="257">
        <f t="shared" si="29"/>
        <v>59901</v>
      </c>
      <c r="AZ40" s="257">
        <f t="shared" si="29"/>
        <v>60267</v>
      </c>
      <c r="BA40" s="257">
        <f t="shared" si="29"/>
        <v>60632</v>
      </c>
      <c r="BB40" s="257">
        <f t="shared" si="29"/>
        <v>60997</v>
      </c>
      <c r="BC40" s="257">
        <f t="shared" si="29"/>
        <v>61362</v>
      </c>
      <c r="BD40" s="257">
        <f t="shared" si="29"/>
        <v>61728</v>
      </c>
      <c r="BE40" s="257">
        <f t="shared" si="29"/>
        <v>62093</v>
      </c>
      <c r="BF40" s="257">
        <f t="shared" si="29"/>
        <v>62458</v>
      </c>
      <c r="BG40" s="257">
        <f t="shared" si="29"/>
        <v>62823</v>
      </c>
      <c r="BH40" s="257">
        <f t="shared" si="29"/>
        <v>63189</v>
      </c>
      <c r="BI40" s="257">
        <f t="shared" si="29"/>
        <v>63554</v>
      </c>
      <c r="BJ40" s="257">
        <f t="shared" si="29"/>
        <v>63919</v>
      </c>
      <c r="BK40" s="257">
        <f t="shared" si="29"/>
        <v>64284</v>
      </c>
      <c r="BL40" s="257">
        <f t="shared" si="29"/>
        <v>64650</v>
      </c>
      <c r="BM40" s="257">
        <f t="shared" si="29"/>
        <v>65015</v>
      </c>
      <c r="BN40" s="257">
        <f t="shared" si="29"/>
        <v>65380</v>
      </c>
      <c r="BO40" s="257">
        <f t="shared" si="29"/>
        <v>65745</v>
      </c>
      <c r="BP40" s="257">
        <f t="shared" si="29"/>
        <v>66111</v>
      </c>
      <c r="BQ40" s="257">
        <f t="shared" si="29"/>
        <v>66476</v>
      </c>
      <c r="BR40" s="257">
        <f t="shared" ref="BR40:CA40" si="30" xml:space="preserve"> BR$23</f>
        <v>66841</v>
      </c>
      <c r="BS40" s="257">
        <f t="shared" si="30"/>
        <v>67206</v>
      </c>
      <c r="BT40" s="257">
        <f t="shared" si="30"/>
        <v>67572</v>
      </c>
      <c r="BU40" s="257">
        <f t="shared" si="30"/>
        <v>67937</v>
      </c>
      <c r="BV40" s="257">
        <f t="shared" si="30"/>
        <v>68302</v>
      </c>
      <c r="BW40" s="257">
        <f t="shared" si="30"/>
        <v>68667</v>
      </c>
      <c r="BX40" s="257">
        <f t="shared" si="30"/>
        <v>69033</v>
      </c>
      <c r="BY40" s="257">
        <f t="shared" si="30"/>
        <v>69398</v>
      </c>
      <c r="BZ40" s="257">
        <f t="shared" si="30"/>
        <v>69763</v>
      </c>
      <c r="CA40" s="257">
        <f t="shared" si="30"/>
        <v>70128</v>
      </c>
    </row>
    <row r="41" spans="1:79" s="704" customFormat="1">
      <c r="A41" s="701"/>
      <c r="B41" s="683"/>
      <c r="C41" s="702"/>
      <c r="D41" s="703"/>
      <c r="E41" s="705" t="s">
        <v>112</v>
      </c>
      <c r="G41" s="704" t="s">
        <v>4</v>
      </c>
      <c r="J41" s="706">
        <f xml:space="preserve"> IF(AND($F39 &lt;= J40, $F39 &gt; I40), 1, 0)</f>
        <v>0</v>
      </c>
      <c r="K41" s="706">
        <f t="shared" ref="K41:BV41" si="31" xml:space="preserve"> IF(AND($F39 &lt;= K40, $F39 &gt; J40), 1, 0)</f>
        <v>0</v>
      </c>
      <c r="L41" s="706">
        <f t="shared" si="31"/>
        <v>0</v>
      </c>
      <c r="M41" s="706">
        <f t="shared" si="31"/>
        <v>0</v>
      </c>
      <c r="N41" s="706">
        <f t="shared" si="31"/>
        <v>1</v>
      </c>
      <c r="O41" s="706">
        <f t="shared" si="31"/>
        <v>0</v>
      </c>
      <c r="P41" s="706">
        <f t="shared" si="31"/>
        <v>0</v>
      </c>
      <c r="Q41" s="706">
        <f t="shared" si="31"/>
        <v>0</v>
      </c>
      <c r="R41" s="706">
        <f t="shared" si="31"/>
        <v>0</v>
      </c>
      <c r="S41" s="706">
        <f t="shared" si="31"/>
        <v>0</v>
      </c>
      <c r="T41" s="706">
        <f t="shared" si="31"/>
        <v>0</v>
      </c>
      <c r="U41" s="706">
        <f t="shared" si="31"/>
        <v>0</v>
      </c>
      <c r="V41" s="706">
        <f t="shared" si="31"/>
        <v>0</v>
      </c>
      <c r="W41" s="706">
        <f t="shared" si="31"/>
        <v>0</v>
      </c>
      <c r="X41" s="706">
        <f t="shared" si="31"/>
        <v>0</v>
      </c>
      <c r="Y41" s="706">
        <f t="shared" si="31"/>
        <v>0</v>
      </c>
      <c r="Z41" s="706">
        <f t="shared" si="31"/>
        <v>0</v>
      </c>
      <c r="AA41" s="706">
        <f t="shared" si="31"/>
        <v>0</v>
      </c>
      <c r="AB41" s="706">
        <f t="shared" si="31"/>
        <v>0</v>
      </c>
      <c r="AC41" s="706">
        <f t="shared" si="31"/>
        <v>0</v>
      </c>
      <c r="AD41" s="706">
        <f t="shared" si="31"/>
        <v>0</v>
      </c>
      <c r="AE41" s="706">
        <f t="shared" si="31"/>
        <v>0</v>
      </c>
      <c r="AF41" s="706">
        <f t="shared" si="31"/>
        <v>0</v>
      </c>
      <c r="AG41" s="706">
        <f t="shared" si="31"/>
        <v>0</v>
      </c>
      <c r="AH41" s="706">
        <f t="shared" si="31"/>
        <v>0</v>
      </c>
      <c r="AI41" s="706">
        <f t="shared" si="31"/>
        <v>0</v>
      </c>
      <c r="AJ41" s="706">
        <f t="shared" si="31"/>
        <v>0</v>
      </c>
      <c r="AK41" s="706">
        <f t="shared" si="31"/>
        <v>0</v>
      </c>
      <c r="AL41" s="706">
        <f t="shared" si="31"/>
        <v>0</v>
      </c>
      <c r="AM41" s="706">
        <f t="shared" si="31"/>
        <v>0</v>
      </c>
      <c r="AN41" s="706">
        <f t="shared" si="31"/>
        <v>0</v>
      </c>
      <c r="AO41" s="706">
        <f t="shared" si="31"/>
        <v>0</v>
      </c>
      <c r="AP41" s="706">
        <f t="shared" si="31"/>
        <v>0</v>
      </c>
      <c r="AQ41" s="706">
        <f t="shared" si="31"/>
        <v>0</v>
      </c>
      <c r="AR41" s="706">
        <f t="shared" si="31"/>
        <v>0</v>
      </c>
      <c r="AS41" s="706">
        <f t="shared" si="31"/>
        <v>0</v>
      </c>
      <c r="AT41" s="706">
        <f t="shared" si="31"/>
        <v>0</v>
      </c>
      <c r="AU41" s="706">
        <f t="shared" si="31"/>
        <v>0</v>
      </c>
      <c r="AV41" s="706">
        <f t="shared" si="31"/>
        <v>0</v>
      </c>
      <c r="AW41" s="706">
        <f t="shared" si="31"/>
        <v>0</v>
      </c>
      <c r="AX41" s="706">
        <f t="shared" si="31"/>
        <v>0</v>
      </c>
      <c r="AY41" s="706">
        <f t="shared" si="31"/>
        <v>0</v>
      </c>
      <c r="AZ41" s="706">
        <f t="shared" si="31"/>
        <v>0</v>
      </c>
      <c r="BA41" s="706">
        <f t="shared" si="31"/>
        <v>0</v>
      </c>
      <c r="BB41" s="706">
        <f t="shared" si="31"/>
        <v>0</v>
      </c>
      <c r="BC41" s="706">
        <f t="shared" si="31"/>
        <v>0</v>
      </c>
      <c r="BD41" s="706">
        <f t="shared" si="31"/>
        <v>0</v>
      </c>
      <c r="BE41" s="706">
        <f t="shared" si="31"/>
        <v>0</v>
      </c>
      <c r="BF41" s="706">
        <f t="shared" si="31"/>
        <v>0</v>
      </c>
      <c r="BG41" s="706">
        <f t="shared" si="31"/>
        <v>0</v>
      </c>
      <c r="BH41" s="706">
        <f t="shared" si="31"/>
        <v>0</v>
      </c>
      <c r="BI41" s="706">
        <f t="shared" si="31"/>
        <v>0</v>
      </c>
      <c r="BJ41" s="706">
        <f t="shared" si="31"/>
        <v>0</v>
      </c>
      <c r="BK41" s="706">
        <f t="shared" si="31"/>
        <v>0</v>
      </c>
      <c r="BL41" s="706">
        <f t="shared" si="31"/>
        <v>0</v>
      </c>
      <c r="BM41" s="706">
        <f t="shared" si="31"/>
        <v>0</v>
      </c>
      <c r="BN41" s="706">
        <f t="shared" si="31"/>
        <v>0</v>
      </c>
      <c r="BO41" s="706">
        <f t="shared" si="31"/>
        <v>0</v>
      </c>
      <c r="BP41" s="706">
        <f t="shared" si="31"/>
        <v>0</v>
      </c>
      <c r="BQ41" s="706">
        <f t="shared" si="31"/>
        <v>0</v>
      </c>
      <c r="BR41" s="706">
        <f t="shared" si="31"/>
        <v>0</v>
      </c>
      <c r="BS41" s="706">
        <f t="shared" si="31"/>
        <v>0</v>
      </c>
      <c r="BT41" s="706">
        <f t="shared" si="31"/>
        <v>0</v>
      </c>
      <c r="BU41" s="706">
        <f t="shared" si="31"/>
        <v>0</v>
      </c>
      <c r="BV41" s="706">
        <f t="shared" si="31"/>
        <v>0</v>
      </c>
      <c r="BW41" s="706">
        <f xml:space="preserve"> IF(AND($F39 &lt;= BW40, $F39 &gt; BV40), 1, 0)</f>
        <v>0</v>
      </c>
      <c r="BX41" s="706">
        <f xml:space="preserve"> IF(AND($F39 &lt;= BX40, $F39 &gt; BW40), 1, 0)</f>
        <v>0</v>
      </c>
      <c r="BY41" s="706">
        <f xml:space="preserve"> IF(AND($F39 &lt;= BY40, $F39 &gt; BX40), 1, 0)</f>
        <v>0</v>
      </c>
      <c r="BZ41" s="706">
        <f xml:space="preserve"> IF(AND($F39 &lt;= BZ40, $F39 &gt; BY40), 1, 0)</f>
        <v>0</v>
      </c>
      <c r="CA41" s="706">
        <f xml:space="preserve"> IF(AND($F39 &lt;= CA40, $F39 &gt; BZ40), 1, 0)</f>
        <v>0</v>
      </c>
    </row>
    <row r="42" spans="1:79" s="34" customFormat="1">
      <c r="A42" s="20"/>
      <c r="B42" s="1"/>
      <c r="C42" s="35"/>
      <c r="D42" s="36"/>
    </row>
    <row r="43" spans="1:79" s="34" customFormat="1">
      <c r="A43" s="20"/>
      <c r="B43" s="1"/>
      <c r="C43" s="35"/>
      <c r="D43" s="36"/>
      <c r="E43" s="262" t="str">
        <f xml:space="preserve"> E$14</f>
        <v>First model column flag</v>
      </c>
      <c r="F43" s="262">
        <f t="shared" ref="F43:BQ43" si="32" xml:space="preserve"> F$14</f>
        <v>0</v>
      </c>
      <c r="G43" s="262" t="str">
        <f t="shared" si="32"/>
        <v>flag</v>
      </c>
      <c r="H43" s="262">
        <f t="shared" si="32"/>
        <v>1</v>
      </c>
      <c r="I43" s="262">
        <f t="shared" si="32"/>
        <v>0</v>
      </c>
      <c r="J43" s="262">
        <f t="shared" si="32"/>
        <v>1</v>
      </c>
      <c r="K43" s="262">
        <f t="shared" si="32"/>
        <v>0</v>
      </c>
      <c r="L43" s="262">
        <f t="shared" si="32"/>
        <v>0</v>
      </c>
      <c r="M43" s="262">
        <f t="shared" si="32"/>
        <v>0</v>
      </c>
      <c r="N43" s="262">
        <f t="shared" si="32"/>
        <v>0</v>
      </c>
      <c r="O43" s="262">
        <f t="shared" si="32"/>
        <v>0</v>
      </c>
      <c r="P43" s="262">
        <f t="shared" si="32"/>
        <v>0</v>
      </c>
      <c r="Q43" s="262">
        <f t="shared" si="32"/>
        <v>0</v>
      </c>
      <c r="R43" s="262">
        <f t="shared" si="32"/>
        <v>0</v>
      </c>
      <c r="S43" s="262">
        <f t="shared" si="32"/>
        <v>0</v>
      </c>
      <c r="T43" s="262">
        <f t="shared" si="32"/>
        <v>0</v>
      </c>
      <c r="U43" s="262">
        <f t="shared" si="32"/>
        <v>0</v>
      </c>
      <c r="V43" s="262">
        <f t="shared" si="32"/>
        <v>0</v>
      </c>
      <c r="W43" s="262">
        <f t="shared" si="32"/>
        <v>0</v>
      </c>
      <c r="X43" s="262">
        <f t="shared" si="32"/>
        <v>0</v>
      </c>
      <c r="Y43" s="262">
        <f t="shared" si="32"/>
        <v>0</v>
      </c>
      <c r="Z43" s="262">
        <f t="shared" si="32"/>
        <v>0</v>
      </c>
      <c r="AA43" s="262">
        <f t="shared" si="32"/>
        <v>0</v>
      </c>
      <c r="AB43" s="262">
        <f t="shared" si="32"/>
        <v>0</v>
      </c>
      <c r="AC43" s="262">
        <f t="shared" si="32"/>
        <v>0</v>
      </c>
      <c r="AD43" s="262">
        <f t="shared" si="32"/>
        <v>0</v>
      </c>
      <c r="AE43" s="262">
        <f t="shared" si="32"/>
        <v>0</v>
      </c>
      <c r="AF43" s="262">
        <f t="shared" si="32"/>
        <v>0</v>
      </c>
      <c r="AG43" s="262">
        <f t="shared" si="32"/>
        <v>0</v>
      </c>
      <c r="AH43" s="262">
        <f t="shared" si="32"/>
        <v>0</v>
      </c>
      <c r="AI43" s="262">
        <f t="shared" si="32"/>
        <v>0</v>
      </c>
      <c r="AJ43" s="262">
        <f t="shared" si="32"/>
        <v>0</v>
      </c>
      <c r="AK43" s="262">
        <f t="shared" si="32"/>
        <v>0</v>
      </c>
      <c r="AL43" s="262">
        <f t="shared" si="32"/>
        <v>0</v>
      </c>
      <c r="AM43" s="262">
        <f t="shared" si="32"/>
        <v>0</v>
      </c>
      <c r="AN43" s="262">
        <f t="shared" si="32"/>
        <v>0</v>
      </c>
      <c r="AO43" s="262">
        <f t="shared" si="32"/>
        <v>0</v>
      </c>
      <c r="AP43" s="262">
        <f t="shared" si="32"/>
        <v>0</v>
      </c>
      <c r="AQ43" s="262">
        <f t="shared" si="32"/>
        <v>0</v>
      </c>
      <c r="AR43" s="262">
        <f t="shared" si="32"/>
        <v>0</v>
      </c>
      <c r="AS43" s="262">
        <f t="shared" si="32"/>
        <v>0</v>
      </c>
      <c r="AT43" s="262">
        <f t="shared" si="32"/>
        <v>0</v>
      </c>
      <c r="AU43" s="262">
        <f t="shared" si="32"/>
        <v>0</v>
      </c>
      <c r="AV43" s="262">
        <f t="shared" si="32"/>
        <v>0</v>
      </c>
      <c r="AW43" s="262">
        <f t="shared" si="32"/>
        <v>0</v>
      </c>
      <c r="AX43" s="262">
        <f t="shared" si="32"/>
        <v>0</v>
      </c>
      <c r="AY43" s="262">
        <f t="shared" si="32"/>
        <v>0</v>
      </c>
      <c r="AZ43" s="262">
        <f t="shared" si="32"/>
        <v>0</v>
      </c>
      <c r="BA43" s="262">
        <f t="shared" si="32"/>
        <v>0</v>
      </c>
      <c r="BB43" s="262">
        <f t="shared" si="32"/>
        <v>0</v>
      </c>
      <c r="BC43" s="262">
        <f t="shared" si="32"/>
        <v>0</v>
      </c>
      <c r="BD43" s="262">
        <f t="shared" si="32"/>
        <v>0</v>
      </c>
      <c r="BE43" s="262">
        <f t="shared" si="32"/>
        <v>0</v>
      </c>
      <c r="BF43" s="262">
        <f t="shared" si="32"/>
        <v>0</v>
      </c>
      <c r="BG43" s="262">
        <f t="shared" si="32"/>
        <v>0</v>
      </c>
      <c r="BH43" s="262">
        <f t="shared" si="32"/>
        <v>0</v>
      </c>
      <c r="BI43" s="262">
        <f t="shared" si="32"/>
        <v>0</v>
      </c>
      <c r="BJ43" s="262">
        <f t="shared" si="32"/>
        <v>0</v>
      </c>
      <c r="BK43" s="262">
        <f t="shared" si="32"/>
        <v>0</v>
      </c>
      <c r="BL43" s="262">
        <f t="shared" si="32"/>
        <v>0</v>
      </c>
      <c r="BM43" s="262">
        <f t="shared" si="32"/>
        <v>0</v>
      </c>
      <c r="BN43" s="262">
        <f t="shared" si="32"/>
        <v>0</v>
      </c>
      <c r="BO43" s="262">
        <f t="shared" si="32"/>
        <v>0</v>
      </c>
      <c r="BP43" s="262">
        <f t="shared" si="32"/>
        <v>0</v>
      </c>
      <c r="BQ43" s="262">
        <f t="shared" si="32"/>
        <v>0</v>
      </c>
      <c r="BR43" s="262">
        <f t="shared" ref="BR43:CA43" si="33" xml:space="preserve"> BR$14</f>
        <v>0</v>
      </c>
      <c r="BS43" s="262">
        <f t="shared" si="33"/>
        <v>0</v>
      </c>
      <c r="BT43" s="262">
        <f t="shared" si="33"/>
        <v>0</v>
      </c>
      <c r="BU43" s="262">
        <f t="shared" si="33"/>
        <v>0</v>
      </c>
      <c r="BV43" s="262">
        <f t="shared" si="33"/>
        <v>0</v>
      </c>
      <c r="BW43" s="262">
        <f t="shared" si="33"/>
        <v>0</v>
      </c>
      <c r="BX43" s="262">
        <f t="shared" si="33"/>
        <v>0</v>
      </c>
      <c r="BY43" s="262">
        <f t="shared" si="33"/>
        <v>0</v>
      </c>
      <c r="BZ43" s="262">
        <f t="shared" si="33"/>
        <v>0</v>
      </c>
      <c r="CA43" s="262">
        <f t="shared" si="33"/>
        <v>0</v>
      </c>
    </row>
    <row r="44" spans="1:79" s="34" customFormat="1">
      <c r="A44" s="20"/>
      <c r="B44" s="1"/>
      <c r="C44" s="35"/>
      <c r="D44" s="36"/>
      <c r="E44" s="263" t="str">
        <f xml:space="preserve"> E$41</f>
        <v>Feasibility end period flag</v>
      </c>
      <c r="F44" s="263">
        <f t="shared" ref="F44:BQ44" si="34" xml:space="preserve"> F$41</f>
        <v>0</v>
      </c>
      <c r="G44" s="263" t="str">
        <f t="shared" si="34"/>
        <v>date</v>
      </c>
      <c r="H44" s="263">
        <f t="shared" si="34"/>
        <v>0</v>
      </c>
      <c r="I44" s="264">
        <f t="shared" si="34"/>
        <v>0</v>
      </c>
      <c r="J44" s="263">
        <f t="shared" si="34"/>
        <v>0</v>
      </c>
      <c r="K44" s="263">
        <f t="shared" si="34"/>
        <v>0</v>
      </c>
      <c r="L44" s="263">
        <f t="shared" si="34"/>
        <v>0</v>
      </c>
      <c r="M44" s="263">
        <f t="shared" si="34"/>
        <v>0</v>
      </c>
      <c r="N44" s="263">
        <f t="shared" si="34"/>
        <v>1</v>
      </c>
      <c r="O44" s="263">
        <f t="shared" si="34"/>
        <v>0</v>
      </c>
      <c r="P44" s="263">
        <f t="shared" si="34"/>
        <v>0</v>
      </c>
      <c r="Q44" s="263">
        <f t="shared" si="34"/>
        <v>0</v>
      </c>
      <c r="R44" s="263">
        <f t="shared" si="34"/>
        <v>0</v>
      </c>
      <c r="S44" s="263">
        <f t="shared" si="34"/>
        <v>0</v>
      </c>
      <c r="T44" s="263">
        <f t="shared" si="34"/>
        <v>0</v>
      </c>
      <c r="U44" s="263">
        <f t="shared" si="34"/>
        <v>0</v>
      </c>
      <c r="V44" s="263">
        <f t="shared" si="34"/>
        <v>0</v>
      </c>
      <c r="W44" s="263">
        <f t="shared" si="34"/>
        <v>0</v>
      </c>
      <c r="X44" s="263">
        <f t="shared" si="34"/>
        <v>0</v>
      </c>
      <c r="Y44" s="263">
        <f t="shared" si="34"/>
        <v>0</v>
      </c>
      <c r="Z44" s="263">
        <f t="shared" si="34"/>
        <v>0</v>
      </c>
      <c r="AA44" s="263">
        <f t="shared" si="34"/>
        <v>0</v>
      </c>
      <c r="AB44" s="263">
        <f t="shared" si="34"/>
        <v>0</v>
      </c>
      <c r="AC44" s="263">
        <f t="shared" si="34"/>
        <v>0</v>
      </c>
      <c r="AD44" s="263">
        <f t="shared" si="34"/>
        <v>0</v>
      </c>
      <c r="AE44" s="263">
        <f t="shared" si="34"/>
        <v>0</v>
      </c>
      <c r="AF44" s="263">
        <f t="shared" si="34"/>
        <v>0</v>
      </c>
      <c r="AG44" s="263">
        <f t="shared" si="34"/>
        <v>0</v>
      </c>
      <c r="AH44" s="263">
        <f t="shared" si="34"/>
        <v>0</v>
      </c>
      <c r="AI44" s="263">
        <f t="shared" si="34"/>
        <v>0</v>
      </c>
      <c r="AJ44" s="263">
        <f t="shared" si="34"/>
        <v>0</v>
      </c>
      <c r="AK44" s="263">
        <f t="shared" si="34"/>
        <v>0</v>
      </c>
      <c r="AL44" s="263">
        <f t="shared" si="34"/>
        <v>0</v>
      </c>
      <c r="AM44" s="263">
        <f t="shared" si="34"/>
        <v>0</v>
      </c>
      <c r="AN44" s="263">
        <f t="shared" si="34"/>
        <v>0</v>
      </c>
      <c r="AO44" s="263">
        <f t="shared" si="34"/>
        <v>0</v>
      </c>
      <c r="AP44" s="263">
        <f t="shared" si="34"/>
        <v>0</v>
      </c>
      <c r="AQ44" s="263">
        <f t="shared" si="34"/>
        <v>0</v>
      </c>
      <c r="AR44" s="263">
        <f t="shared" si="34"/>
        <v>0</v>
      </c>
      <c r="AS44" s="263">
        <f t="shared" si="34"/>
        <v>0</v>
      </c>
      <c r="AT44" s="263">
        <f t="shared" si="34"/>
        <v>0</v>
      </c>
      <c r="AU44" s="263">
        <f t="shared" si="34"/>
        <v>0</v>
      </c>
      <c r="AV44" s="263">
        <f t="shared" si="34"/>
        <v>0</v>
      </c>
      <c r="AW44" s="263">
        <f t="shared" si="34"/>
        <v>0</v>
      </c>
      <c r="AX44" s="263">
        <f t="shared" si="34"/>
        <v>0</v>
      </c>
      <c r="AY44" s="263">
        <f t="shared" si="34"/>
        <v>0</v>
      </c>
      <c r="AZ44" s="263">
        <f t="shared" si="34"/>
        <v>0</v>
      </c>
      <c r="BA44" s="263">
        <f t="shared" si="34"/>
        <v>0</v>
      </c>
      <c r="BB44" s="263">
        <f t="shared" si="34"/>
        <v>0</v>
      </c>
      <c r="BC44" s="263">
        <f t="shared" si="34"/>
        <v>0</v>
      </c>
      <c r="BD44" s="263">
        <f t="shared" si="34"/>
        <v>0</v>
      </c>
      <c r="BE44" s="263">
        <f t="shared" si="34"/>
        <v>0</v>
      </c>
      <c r="BF44" s="263">
        <f t="shared" si="34"/>
        <v>0</v>
      </c>
      <c r="BG44" s="263">
        <f t="shared" si="34"/>
        <v>0</v>
      </c>
      <c r="BH44" s="263">
        <f t="shared" si="34"/>
        <v>0</v>
      </c>
      <c r="BI44" s="263">
        <f t="shared" si="34"/>
        <v>0</v>
      </c>
      <c r="BJ44" s="263">
        <f t="shared" si="34"/>
        <v>0</v>
      </c>
      <c r="BK44" s="263">
        <f t="shared" si="34"/>
        <v>0</v>
      </c>
      <c r="BL44" s="263">
        <f t="shared" si="34"/>
        <v>0</v>
      </c>
      <c r="BM44" s="263">
        <f t="shared" si="34"/>
        <v>0</v>
      </c>
      <c r="BN44" s="263">
        <f t="shared" si="34"/>
        <v>0</v>
      </c>
      <c r="BO44" s="263">
        <f t="shared" si="34"/>
        <v>0</v>
      </c>
      <c r="BP44" s="263">
        <f t="shared" si="34"/>
        <v>0</v>
      </c>
      <c r="BQ44" s="263">
        <f t="shared" si="34"/>
        <v>0</v>
      </c>
      <c r="BR44" s="263">
        <f t="shared" ref="BR44:CA44" si="35" xml:space="preserve"> BR$41</f>
        <v>0</v>
      </c>
      <c r="BS44" s="263">
        <f t="shared" si="35"/>
        <v>0</v>
      </c>
      <c r="BT44" s="263">
        <f t="shared" si="35"/>
        <v>0</v>
      </c>
      <c r="BU44" s="263">
        <f t="shared" si="35"/>
        <v>0</v>
      </c>
      <c r="BV44" s="263">
        <f t="shared" si="35"/>
        <v>0</v>
      </c>
      <c r="BW44" s="263">
        <f t="shared" si="35"/>
        <v>0</v>
      </c>
      <c r="BX44" s="263">
        <f t="shared" si="35"/>
        <v>0</v>
      </c>
      <c r="BY44" s="263">
        <f t="shared" si="35"/>
        <v>0</v>
      </c>
      <c r="BZ44" s="263">
        <f t="shared" si="35"/>
        <v>0</v>
      </c>
      <c r="CA44" s="263">
        <f t="shared" si="35"/>
        <v>0</v>
      </c>
    </row>
    <row r="45" spans="1:79" s="188" customFormat="1">
      <c r="A45" s="175"/>
      <c r="B45" s="175"/>
      <c r="C45" s="222"/>
      <c r="E45" s="298" t="s">
        <v>113</v>
      </c>
      <c r="F45" s="299"/>
      <c r="G45" s="299" t="s">
        <v>3</v>
      </c>
      <c r="H45" s="299">
        <f xml:space="preserve"> SUM(J45:CA45)</f>
        <v>5</v>
      </c>
      <c r="I45" s="300"/>
      <c r="J45" s="298">
        <f xml:space="preserve"> I45 + J43 - I44</f>
        <v>1</v>
      </c>
      <c r="K45" s="298">
        <f t="shared" ref="K45:BV45" si="36" xml:space="preserve"> J45 + K43 - J44</f>
        <v>1</v>
      </c>
      <c r="L45" s="298">
        <f t="shared" si="36"/>
        <v>1</v>
      </c>
      <c r="M45" s="298">
        <f t="shared" si="36"/>
        <v>1</v>
      </c>
      <c r="N45" s="298">
        <f t="shared" si="36"/>
        <v>1</v>
      </c>
      <c r="O45" s="298">
        <f t="shared" si="36"/>
        <v>0</v>
      </c>
      <c r="P45" s="298">
        <f t="shared" si="36"/>
        <v>0</v>
      </c>
      <c r="Q45" s="298">
        <f t="shared" si="36"/>
        <v>0</v>
      </c>
      <c r="R45" s="298">
        <f t="shared" si="36"/>
        <v>0</v>
      </c>
      <c r="S45" s="298">
        <f t="shared" si="36"/>
        <v>0</v>
      </c>
      <c r="T45" s="298">
        <f t="shared" si="36"/>
        <v>0</v>
      </c>
      <c r="U45" s="298">
        <f t="shared" si="36"/>
        <v>0</v>
      </c>
      <c r="V45" s="298">
        <f t="shared" si="36"/>
        <v>0</v>
      </c>
      <c r="W45" s="298">
        <f t="shared" si="36"/>
        <v>0</v>
      </c>
      <c r="X45" s="298">
        <f t="shared" si="36"/>
        <v>0</v>
      </c>
      <c r="Y45" s="298">
        <f t="shared" si="36"/>
        <v>0</v>
      </c>
      <c r="Z45" s="298">
        <f t="shared" si="36"/>
        <v>0</v>
      </c>
      <c r="AA45" s="298">
        <f t="shared" si="36"/>
        <v>0</v>
      </c>
      <c r="AB45" s="298">
        <f t="shared" si="36"/>
        <v>0</v>
      </c>
      <c r="AC45" s="298">
        <f t="shared" si="36"/>
        <v>0</v>
      </c>
      <c r="AD45" s="298">
        <f t="shared" si="36"/>
        <v>0</v>
      </c>
      <c r="AE45" s="298">
        <f t="shared" si="36"/>
        <v>0</v>
      </c>
      <c r="AF45" s="298">
        <f t="shared" si="36"/>
        <v>0</v>
      </c>
      <c r="AG45" s="298">
        <f t="shared" si="36"/>
        <v>0</v>
      </c>
      <c r="AH45" s="298">
        <f t="shared" si="36"/>
        <v>0</v>
      </c>
      <c r="AI45" s="298">
        <f t="shared" si="36"/>
        <v>0</v>
      </c>
      <c r="AJ45" s="298">
        <f t="shared" si="36"/>
        <v>0</v>
      </c>
      <c r="AK45" s="298">
        <f t="shared" si="36"/>
        <v>0</v>
      </c>
      <c r="AL45" s="298">
        <f t="shared" si="36"/>
        <v>0</v>
      </c>
      <c r="AM45" s="298">
        <f t="shared" si="36"/>
        <v>0</v>
      </c>
      <c r="AN45" s="298">
        <f t="shared" si="36"/>
        <v>0</v>
      </c>
      <c r="AO45" s="298">
        <f t="shared" si="36"/>
        <v>0</v>
      </c>
      <c r="AP45" s="298">
        <f t="shared" si="36"/>
        <v>0</v>
      </c>
      <c r="AQ45" s="298">
        <f t="shared" si="36"/>
        <v>0</v>
      </c>
      <c r="AR45" s="298">
        <f t="shared" si="36"/>
        <v>0</v>
      </c>
      <c r="AS45" s="298">
        <f t="shared" si="36"/>
        <v>0</v>
      </c>
      <c r="AT45" s="298">
        <f t="shared" si="36"/>
        <v>0</v>
      </c>
      <c r="AU45" s="298">
        <f t="shared" si="36"/>
        <v>0</v>
      </c>
      <c r="AV45" s="298">
        <f t="shared" si="36"/>
        <v>0</v>
      </c>
      <c r="AW45" s="298">
        <f t="shared" si="36"/>
        <v>0</v>
      </c>
      <c r="AX45" s="298">
        <f t="shared" si="36"/>
        <v>0</v>
      </c>
      <c r="AY45" s="298">
        <f t="shared" si="36"/>
        <v>0</v>
      </c>
      <c r="AZ45" s="298">
        <f t="shared" si="36"/>
        <v>0</v>
      </c>
      <c r="BA45" s="298">
        <f t="shared" si="36"/>
        <v>0</v>
      </c>
      <c r="BB45" s="298">
        <f t="shared" si="36"/>
        <v>0</v>
      </c>
      <c r="BC45" s="298">
        <f t="shared" si="36"/>
        <v>0</v>
      </c>
      <c r="BD45" s="298">
        <f t="shared" si="36"/>
        <v>0</v>
      </c>
      <c r="BE45" s="298">
        <f t="shared" si="36"/>
        <v>0</v>
      </c>
      <c r="BF45" s="298">
        <f t="shared" si="36"/>
        <v>0</v>
      </c>
      <c r="BG45" s="298">
        <f t="shared" si="36"/>
        <v>0</v>
      </c>
      <c r="BH45" s="298">
        <f t="shared" si="36"/>
        <v>0</v>
      </c>
      <c r="BI45" s="298">
        <f t="shared" si="36"/>
        <v>0</v>
      </c>
      <c r="BJ45" s="298">
        <f t="shared" si="36"/>
        <v>0</v>
      </c>
      <c r="BK45" s="298">
        <f t="shared" si="36"/>
        <v>0</v>
      </c>
      <c r="BL45" s="298">
        <f t="shared" si="36"/>
        <v>0</v>
      </c>
      <c r="BM45" s="298">
        <f t="shared" si="36"/>
        <v>0</v>
      </c>
      <c r="BN45" s="298">
        <f t="shared" si="36"/>
        <v>0</v>
      </c>
      <c r="BO45" s="298">
        <f t="shared" si="36"/>
        <v>0</v>
      </c>
      <c r="BP45" s="298">
        <f t="shared" si="36"/>
        <v>0</v>
      </c>
      <c r="BQ45" s="298">
        <f t="shared" si="36"/>
        <v>0</v>
      </c>
      <c r="BR45" s="298">
        <f t="shared" si="36"/>
        <v>0</v>
      </c>
      <c r="BS45" s="298">
        <f t="shared" si="36"/>
        <v>0</v>
      </c>
      <c r="BT45" s="298">
        <f t="shared" si="36"/>
        <v>0</v>
      </c>
      <c r="BU45" s="298">
        <f t="shared" si="36"/>
        <v>0</v>
      </c>
      <c r="BV45" s="298">
        <f t="shared" si="36"/>
        <v>0</v>
      </c>
      <c r="BW45" s="298">
        <f xml:space="preserve"> BV45 + BW43 - BV44</f>
        <v>0</v>
      </c>
      <c r="BX45" s="298">
        <f xml:space="preserve"> BW45 + BX43 - BW44</f>
        <v>0</v>
      </c>
      <c r="BY45" s="298">
        <f xml:space="preserve"> BX45 + BY43 - BX44</f>
        <v>0</v>
      </c>
      <c r="BZ45" s="298">
        <f xml:space="preserve"> BY45 + BZ43 - BY44</f>
        <v>0</v>
      </c>
      <c r="CA45" s="298">
        <f xml:space="preserve"> BZ45 + CA43 - BZ44</f>
        <v>0</v>
      </c>
    </row>
    <row r="46" spans="1:79" s="266" customFormat="1">
      <c r="A46" s="192"/>
      <c r="B46" s="192"/>
      <c r="C46" s="193"/>
      <c r="D46" s="258"/>
      <c r="E46" s="247" t="s">
        <v>114</v>
      </c>
      <c r="F46" s="247">
        <f xml:space="preserve"> SUM(J45:CA45)</f>
        <v>5</v>
      </c>
      <c r="G46" s="247" t="s">
        <v>27</v>
      </c>
      <c r="H46" s="247"/>
      <c r="I46" s="265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</row>
    <row r="47" spans="1:79" s="34" customFormat="1">
      <c r="A47" s="20"/>
      <c r="B47" s="1"/>
      <c r="C47" s="35"/>
      <c r="D47" s="36"/>
    </row>
    <row r="48" spans="1:79" s="34" customFormat="1">
      <c r="A48" s="20"/>
      <c r="B48" s="1"/>
      <c r="C48" s="35"/>
      <c r="D48" s="36"/>
      <c r="E48" s="263" t="str">
        <f xml:space="preserve"> E$45</f>
        <v>Feasibility period flag</v>
      </c>
      <c r="F48" s="263">
        <f t="shared" ref="F48:BQ48" si="37" xml:space="preserve"> F$45</f>
        <v>0</v>
      </c>
      <c r="G48" s="263" t="str">
        <f t="shared" si="37"/>
        <v>flag</v>
      </c>
      <c r="H48" s="263">
        <f t="shared" si="37"/>
        <v>5</v>
      </c>
      <c r="I48" s="263">
        <f t="shared" si="37"/>
        <v>0</v>
      </c>
      <c r="J48" s="263">
        <f t="shared" si="37"/>
        <v>1</v>
      </c>
      <c r="K48" s="263">
        <f t="shared" si="37"/>
        <v>1</v>
      </c>
      <c r="L48" s="263">
        <f t="shared" si="37"/>
        <v>1</v>
      </c>
      <c r="M48" s="263">
        <f t="shared" si="37"/>
        <v>1</v>
      </c>
      <c r="N48" s="263">
        <f t="shared" si="37"/>
        <v>1</v>
      </c>
      <c r="O48" s="263">
        <f t="shared" si="37"/>
        <v>0</v>
      </c>
      <c r="P48" s="263">
        <f t="shared" si="37"/>
        <v>0</v>
      </c>
      <c r="Q48" s="263">
        <f t="shared" si="37"/>
        <v>0</v>
      </c>
      <c r="R48" s="263">
        <f t="shared" si="37"/>
        <v>0</v>
      </c>
      <c r="S48" s="263">
        <f t="shared" si="37"/>
        <v>0</v>
      </c>
      <c r="T48" s="263">
        <f t="shared" si="37"/>
        <v>0</v>
      </c>
      <c r="U48" s="263">
        <f t="shared" si="37"/>
        <v>0</v>
      </c>
      <c r="V48" s="263">
        <f t="shared" si="37"/>
        <v>0</v>
      </c>
      <c r="W48" s="263">
        <f t="shared" si="37"/>
        <v>0</v>
      </c>
      <c r="X48" s="263">
        <f t="shared" si="37"/>
        <v>0</v>
      </c>
      <c r="Y48" s="263">
        <f t="shared" si="37"/>
        <v>0</v>
      </c>
      <c r="Z48" s="263">
        <f t="shared" si="37"/>
        <v>0</v>
      </c>
      <c r="AA48" s="263">
        <f t="shared" si="37"/>
        <v>0</v>
      </c>
      <c r="AB48" s="263">
        <f t="shared" si="37"/>
        <v>0</v>
      </c>
      <c r="AC48" s="263">
        <f t="shared" si="37"/>
        <v>0</v>
      </c>
      <c r="AD48" s="263">
        <f t="shared" si="37"/>
        <v>0</v>
      </c>
      <c r="AE48" s="263">
        <f t="shared" si="37"/>
        <v>0</v>
      </c>
      <c r="AF48" s="263">
        <f t="shared" si="37"/>
        <v>0</v>
      </c>
      <c r="AG48" s="263">
        <f t="shared" si="37"/>
        <v>0</v>
      </c>
      <c r="AH48" s="263">
        <f t="shared" si="37"/>
        <v>0</v>
      </c>
      <c r="AI48" s="263">
        <f t="shared" si="37"/>
        <v>0</v>
      </c>
      <c r="AJ48" s="263">
        <f t="shared" si="37"/>
        <v>0</v>
      </c>
      <c r="AK48" s="263">
        <f t="shared" si="37"/>
        <v>0</v>
      </c>
      <c r="AL48" s="263">
        <f t="shared" si="37"/>
        <v>0</v>
      </c>
      <c r="AM48" s="263">
        <f t="shared" si="37"/>
        <v>0</v>
      </c>
      <c r="AN48" s="263">
        <f t="shared" si="37"/>
        <v>0</v>
      </c>
      <c r="AO48" s="263">
        <f t="shared" si="37"/>
        <v>0</v>
      </c>
      <c r="AP48" s="263">
        <f t="shared" si="37"/>
        <v>0</v>
      </c>
      <c r="AQ48" s="263">
        <f t="shared" si="37"/>
        <v>0</v>
      </c>
      <c r="AR48" s="263">
        <f t="shared" si="37"/>
        <v>0</v>
      </c>
      <c r="AS48" s="263">
        <f t="shared" si="37"/>
        <v>0</v>
      </c>
      <c r="AT48" s="263">
        <f t="shared" si="37"/>
        <v>0</v>
      </c>
      <c r="AU48" s="263">
        <f t="shared" si="37"/>
        <v>0</v>
      </c>
      <c r="AV48" s="263">
        <f t="shared" si="37"/>
        <v>0</v>
      </c>
      <c r="AW48" s="263">
        <f t="shared" si="37"/>
        <v>0</v>
      </c>
      <c r="AX48" s="263">
        <f t="shared" si="37"/>
        <v>0</v>
      </c>
      <c r="AY48" s="263">
        <f t="shared" si="37"/>
        <v>0</v>
      </c>
      <c r="AZ48" s="263">
        <f t="shared" si="37"/>
        <v>0</v>
      </c>
      <c r="BA48" s="263">
        <f t="shared" si="37"/>
        <v>0</v>
      </c>
      <c r="BB48" s="263">
        <f t="shared" si="37"/>
        <v>0</v>
      </c>
      <c r="BC48" s="263">
        <f t="shared" si="37"/>
        <v>0</v>
      </c>
      <c r="BD48" s="263">
        <f t="shared" si="37"/>
        <v>0</v>
      </c>
      <c r="BE48" s="263">
        <f t="shared" si="37"/>
        <v>0</v>
      </c>
      <c r="BF48" s="263">
        <f t="shared" si="37"/>
        <v>0</v>
      </c>
      <c r="BG48" s="263">
        <f t="shared" si="37"/>
        <v>0</v>
      </c>
      <c r="BH48" s="263">
        <f t="shared" si="37"/>
        <v>0</v>
      </c>
      <c r="BI48" s="263">
        <f t="shared" si="37"/>
        <v>0</v>
      </c>
      <c r="BJ48" s="263">
        <f t="shared" si="37"/>
        <v>0</v>
      </c>
      <c r="BK48" s="263">
        <f t="shared" si="37"/>
        <v>0</v>
      </c>
      <c r="BL48" s="263">
        <f t="shared" si="37"/>
        <v>0</v>
      </c>
      <c r="BM48" s="263">
        <f t="shared" si="37"/>
        <v>0</v>
      </c>
      <c r="BN48" s="263">
        <f t="shared" si="37"/>
        <v>0</v>
      </c>
      <c r="BO48" s="263">
        <f t="shared" si="37"/>
        <v>0</v>
      </c>
      <c r="BP48" s="263">
        <f t="shared" si="37"/>
        <v>0</v>
      </c>
      <c r="BQ48" s="263">
        <f t="shared" si="37"/>
        <v>0</v>
      </c>
      <c r="BR48" s="263">
        <f t="shared" ref="BR48:CA48" si="38" xml:space="preserve"> BR$45</f>
        <v>0</v>
      </c>
      <c r="BS48" s="263">
        <f t="shared" si="38"/>
        <v>0</v>
      </c>
      <c r="BT48" s="263">
        <f t="shared" si="38"/>
        <v>0</v>
      </c>
      <c r="BU48" s="263">
        <f t="shared" si="38"/>
        <v>0</v>
      </c>
      <c r="BV48" s="263">
        <f t="shared" si="38"/>
        <v>0</v>
      </c>
      <c r="BW48" s="263">
        <f t="shared" si="38"/>
        <v>0</v>
      </c>
      <c r="BX48" s="263">
        <f t="shared" si="38"/>
        <v>0</v>
      </c>
      <c r="BY48" s="263">
        <f t="shared" si="38"/>
        <v>0</v>
      </c>
      <c r="BZ48" s="263">
        <f t="shared" si="38"/>
        <v>0</v>
      </c>
      <c r="CA48" s="263">
        <f t="shared" si="38"/>
        <v>0</v>
      </c>
    </row>
    <row r="49" spans="1:79" s="34" customFormat="1">
      <c r="A49" s="20"/>
      <c r="B49" s="1"/>
      <c r="C49" s="35"/>
      <c r="D49" s="36"/>
      <c r="E49" s="247" t="s">
        <v>115</v>
      </c>
      <c r="F49" s="247"/>
      <c r="G49" s="247" t="s">
        <v>3</v>
      </c>
      <c r="H49" s="247">
        <f xml:space="preserve"> SUM(J49:AW49)</f>
        <v>1</v>
      </c>
      <c r="I49" s="261"/>
      <c r="J49" s="261">
        <f xml:space="preserve"> IF(AND(I48 = 0, J48 = 1), 1, 0)</f>
        <v>1</v>
      </c>
      <c r="K49" s="261">
        <f t="shared" ref="K49:BV49" si="39" xml:space="preserve"> IF(AND(J48 = 0, K48 = 1), 1, 0)</f>
        <v>0</v>
      </c>
      <c r="L49" s="261">
        <f t="shared" si="39"/>
        <v>0</v>
      </c>
      <c r="M49" s="261">
        <f t="shared" si="39"/>
        <v>0</v>
      </c>
      <c r="N49" s="261">
        <f t="shared" si="39"/>
        <v>0</v>
      </c>
      <c r="O49" s="261">
        <f t="shared" si="39"/>
        <v>0</v>
      </c>
      <c r="P49" s="261">
        <f t="shared" si="39"/>
        <v>0</v>
      </c>
      <c r="Q49" s="261">
        <f t="shared" si="39"/>
        <v>0</v>
      </c>
      <c r="R49" s="261">
        <f t="shared" si="39"/>
        <v>0</v>
      </c>
      <c r="S49" s="261">
        <f t="shared" si="39"/>
        <v>0</v>
      </c>
      <c r="T49" s="261">
        <f t="shared" si="39"/>
        <v>0</v>
      </c>
      <c r="U49" s="261">
        <f t="shared" si="39"/>
        <v>0</v>
      </c>
      <c r="V49" s="261">
        <f t="shared" si="39"/>
        <v>0</v>
      </c>
      <c r="W49" s="261">
        <f t="shared" si="39"/>
        <v>0</v>
      </c>
      <c r="X49" s="261">
        <f t="shared" si="39"/>
        <v>0</v>
      </c>
      <c r="Y49" s="261">
        <f t="shared" si="39"/>
        <v>0</v>
      </c>
      <c r="Z49" s="261">
        <f t="shared" si="39"/>
        <v>0</v>
      </c>
      <c r="AA49" s="261">
        <f t="shared" si="39"/>
        <v>0</v>
      </c>
      <c r="AB49" s="261">
        <f t="shared" si="39"/>
        <v>0</v>
      </c>
      <c r="AC49" s="261">
        <f t="shared" si="39"/>
        <v>0</v>
      </c>
      <c r="AD49" s="261">
        <f t="shared" si="39"/>
        <v>0</v>
      </c>
      <c r="AE49" s="261">
        <f t="shared" si="39"/>
        <v>0</v>
      </c>
      <c r="AF49" s="261">
        <f t="shared" si="39"/>
        <v>0</v>
      </c>
      <c r="AG49" s="261">
        <f t="shared" si="39"/>
        <v>0</v>
      </c>
      <c r="AH49" s="261">
        <f t="shared" si="39"/>
        <v>0</v>
      </c>
      <c r="AI49" s="261">
        <f t="shared" si="39"/>
        <v>0</v>
      </c>
      <c r="AJ49" s="261">
        <f t="shared" si="39"/>
        <v>0</v>
      </c>
      <c r="AK49" s="261">
        <f t="shared" si="39"/>
        <v>0</v>
      </c>
      <c r="AL49" s="261">
        <f t="shared" si="39"/>
        <v>0</v>
      </c>
      <c r="AM49" s="261">
        <f t="shared" si="39"/>
        <v>0</v>
      </c>
      <c r="AN49" s="261">
        <f t="shared" si="39"/>
        <v>0</v>
      </c>
      <c r="AO49" s="261">
        <f t="shared" si="39"/>
        <v>0</v>
      </c>
      <c r="AP49" s="261">
        <f t="shared" si="39"/>
        <v>0</v>
      </c>
      <c r="AQ49" s="261">
        <f t="shared" si="39"/>
        <v>0</v>
      </c>
      <c r="AR49" s="261">
        <f t="shared" si="39"/>
        <v>0</v>
      </c>
      <c r="AS49" s="261">
        <f t="shared" si="39"/>
        <v>0</v>
      </c>
      <c r="AT49" s="261">
        <f t="shared" si="39"/>
        <v>0</v>
      </c>
      <c r="AU49" s="261">
        <f t="shared" si="39"/>
        <v>0</v>
      </c>
      <c r="AV49" s="261">
        <f t="shared" si="39"/>
        <v>0</v>
      </c>
      <c r="AW49" s="261">
        <f t="shared" si="39"/>
        <v>0</v>
      </c>
      <c r="AX49" s="261">
        <f t="shared" si="39"/>
        <v>0</v>
      </c>
      <c r="AY49" s="261">
        <f t="shared" si="39"/>
        <v>0</v>
      </c>
      <c r="AZ49" s="261">
        <f t="shared" si="39"/>
        <v>0</v>
      </c>
      <c r="BA49" s="261">
        <f t="shared" si="39"/>
        <v>0</v>
      </c>
      <c r="BB49" s="261">
        <f t="shared" si="39"/>
        <v>0</v>
      </c>
      <c r="BC49" s="261">
        <f t="shared" si="39"/>
        <v>0</v>
      </c>
      <c r="BD49" s="261">
        <f t="shared" si="39"/>
        <v>0</v>
      </c>
      <c r="BE49" s="261">
        <f t="shared" si="39"/>
        <v>0</v>
      </c>
      <c r="BF49" s="261">
        <f t="shared" si="39"/>
        <v>0</v>
      </c>
      <c r="BG49" s="261">
        <f t="shared" si="39"/>
        <v>0</v>
      </c>
      <c r="BH49" s="261">
        <f t="shared" si="39"/>
        <v>0</v>
      </c>
      <c r="BI49" s="261">
        <f t="shared" si="39"/>
        <v>0</v>
      </c>
      <c r="BJ49" s="261">
        <f t="shared" si="39"/>
        <v>0</v>
      </c>
      <c r="BK49" s="261">
        <f t="shared" si="39"/>
        <v>0</v>
      </c>
      <c r="BL49" s="261">
        <f t="shared" si="39"/>
        <v>0</v>
      </c>
      <c r="BM49" s="261">
        <f t="shared" si="39"/>
        <v>0</v>
      </c>
      <c r="BN49" s="261">
        <f t="shared" si="39"/>
        <v>0</v>
      </c>
      <c r="BO49" s="261">
        <f t="shared" si="39"/>
        <v>0</v>
      </c>
      <c r="BP49" s="261">
        <f t="shared" si="39"/>
        <v>0</v>
      </c>
      <c r="BQ49" s="261">
        <f t="shared" si="39"/>
        <v>0</v>
      </c>
      <c r="BR49" s="261">
        <f t="shared" si="39"/>
        <v>0</v>
      </c>
      <c r="BS49" s="261">
        <f t="shared" si="39"/>
        <v>0</v>
      </c>
      <c r="BT49" s="261">
        <f t="shared" si="39"/>
        <v>0</v>
      </c>
      <c r="BU49" s="261">
        <f t="shared" si="39"/>
        <v>0</v>
      </c>
      <c r="BV49" s="261">
        <f t="shared" si="39"/>
        <v>0</v>
      </c>
      <c r="BW49" s="261">
        <f xml:space="preserve"> IF(AND(BV48 = 0, BW48 = 1), 1, 0)</f>
        <v>0</v>
      </c>
      <c r="BX49" s="261">
        <f xml:space="preserve"> IF(AND(BW48 = 0, BX48 = 1), 1, 0)</f>
        <v>0</v>
      </c>
      <c r="BY49" s="261">
        <f xml:space="preserve"> IF(AND(BX48 = 0, BY48 = 1), 1, 0)</f>
        <v>0</v>
      </c>
      <c r="BZ49" s="261">
        <f xml:space="preserve"> IF(AND(BY48 = 0, BZ48 = 1), 1, 0)</f>
        <v>0</v>
      </c>
      <c r="CA49" s="261">
        <f xml:space="preserve"> IF(AND(BZ48 = 0, CA48 = 1), 1, 0)</f>
        <v>0</v>
      </c>
    </row>
    <row r="50" spans="1:79" s="34" customFormat="1">
      <c r="A50" s="20"/>
      <c r="B50" s="1"/>
      <c r="C50" s="35"/>
      <c r="D50" s="36"/>
    </row>
    <row r="51" spans="1:79" s="17" customFormat="1">
      <c r="A51" s="1"/>
      <c r="B51" s="1"/>
      <c r="C51" s="15"/>
      <c r="D51" s="16"/>
      <c r="E51" s="271" t="str">
        <f xml:space="preserve"> Input!E$18</f>
        <v>Feasibility period start date</v>
      </c>
      <c r="F51" s="271">
        <f xml:space="preserve"> Input!F$18</f>
        <v>44927</v>
      </c>
      <c r="G51" s="271" t="str">
        <f xml:space="preserve"> Input!G$18</f>
        <v>date</v>
      </c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271"/>
      <c r="BT51" s="271"/>
      <c r="BU51" s="271"/>
      <c r="BV51" s="271"/>
      <c r="BW51" s="271"/>
      <c r="BX51" s="271"/>
      <c r="BY51" s="271"/>
      <c r="BZ51" s="271"/>
      <c r="CA51" s="271"/>
    </row>
    <row r="52" spans="1:79" s="200" customFormat="1">
      <c r="A52" s="38"/>
      <c r="B52" s="1"/>
      <c r="C52" s="39"/>
      <c r="D52" s="199"/>
      <c r="E52" s="569" t="str">
        <f xml:space="preserve"> Input!E$20</f>
        <v>Feasibility period end date</v>
      </c>
      <c r="F52" s="569">
        <f xml:space="preserve"> Input!F$20</f>
        <v>46387</v>
      </c>
      <c r="G52" s="569" t="str">
        <f xml:space="preserve"> Input!G$20</f>
        <v>date</v>
      </c>
    </row>
    <row r="53" spans="1:79" s="17" customFormat="1">
      <c r="A53" s="1"/>
      <c r="B53" s="1"/>
      <c r="C53" s="15"/>
      <c r="D53" s="16"/>
      <c r="E53" s="272" t="str">
        <f xml:space="preserve"> E$22</f>
        <v>Model period beginning</v>
      </c>
      <c r="F53" s="272">
        <f t="shared" ref="F53:BQ53" si="40" xml:space="preserve"> F$22</f>
        <v>0</v>
      </c>
      <c r="G53" s="272" t="str">
        <f t="shared" si="40"/>
        <v>date</v>
      </c>
      <c r="H53" s="272">
        <f t="shared" si="40"/>
        <v>0</v>
      </c>
      <c r="I53" s="272">
        <f t="shared" si="40"/>
        <v>0</v>
      </c>
      <c r="J53" s="272">
        <f t="shared" si="40"/>
        <v>44562</v>
      </c>
      <c r="K53" s="272">
        <f t="shared" si="40"/>
        <v>44927</v>
      </c>
      <c r="L53" s="272">
        <f t="shared" si="40"/>
        <v>45292</v>
      </c>
      <c r="M53" s="272">
        <f t="shared" si="40"/>
        <v>45658</v>
      </c>
      <c r="N53" s="272">
        <f t="shared" si="40"/>
        <v>46023</v>
      </c>
      <c r="O53" s="272">
        <f t="shared" si="40"/>
        <v>46388</v>
      </c>
      <c r="P53" s="272">
        <f t="shared" si="40"/>
        <v>46753</v>
      </c>
      <c r="Q53" s="272">
        <f t="shared" si="40"/>
        <v>47119</v>
      </c>
      <c r="R53" s="272">
        <f t="shared" si="40"/>
        <v>47484</v>
      </c>
      <c r="S53" s="272">
        <f t="shared" si="40"/>
        <v>47849</v>
      </c>
      <c r="T53" s="272">
        <f t="shared" si="40"/>
        <v>48214</v>
      </c>
      <c r="U53" s="272">
        <f t="shared" si="40"/>
        <v>48580</v>
      </c>
      <c r="V53" s="272">
        <f t="shared" si="40"/>
        <v>48945</v>
      </c>
      <c r="W53" s="272">
        <f t="shared" si="40"/>
        <v>49310</v>
      </c>
      <c r="X53" s="272">
        <f t="shared" si="40"/>
        <v>49675</v>
      </c>
      <c r="Y53" s="272">
        <f t="shared" si="40"/>
        <v>50041</v>
      </c>
      <c r="Z53" s="272">
        <f t="shared" si="40"/>
        <v>50406</v>
      </c>
      <c r="AA53" s="272">
        <f t="shared" si="40"/>
        <v>50771</v>
      </c>
      <c r="AB53" s="272">
        <f t="shared" si="40"/>
        <v>51136</v>
      </c>
      <c r="AC53" s="272">
        <f t="shared" si="40"/>
        <v>51502</v>
      </c>
      <c r="AD53" s="272">
        <f t="shared" si="40"/>
        <v>51867</v>
      </c>
      <c r="AE53" s="272">
        <f t="shared" si="40"/>
        <v>52232</v>
      </c>
      <c r="AF53" s="272">
        <f t="shared" si="40"/>
        <v>52597</v>
      </c>
      <c r="AG53" s="272">
        <f t="shared" si="40"/>
        <v>52963</v>
      </c>
      <c r="AH53" s="272">
        <f t="shared" si="40"/>
        <v>53328</v>
      </c>
      <c r="AI53" s="272">
        <f t="shared" si="40"/>
        <v>53693</v>
      </c>
      <c r="AJ53" s="272">
        <f t="shared" si="40"/>
        <v>54058</v>
      </c>
      <c r="AK53" s="272">
        <f t="shared" si="40"/>
        <v>54424</v>
      </c>
      <c r="AL53" s="272">
        <f t="shared" si="40"/>
        <v>54789</v>
      </c>
      <c r="AM53" s="272">
        <f t="shared" si="40"/>
        <v>55154</v>
      </c>
      <c r="AN53" s="272">
        <f t="shared" si="40"/>
        <v>55519</v>
      </c>
      <c r="AO53" s="272">
        <f t="shared" si="40"/>
        <v>55885</v>
      </c>
      <c r="AP53" s="272">
        <f t="shared" si="40"/>
        <v>56250</v>
      </c>
      <c r="AQ53" s="272">
        <f t="shared" si="40"/>
        <v>56615</v>
      </c>
      <c r="AR53" s="272">
        <f t="shared" si="40"/>
        <v>56980</v>
      </c>
      <c r="AS53" s="272">
        <f t="shared" si="40"/>
        <v>57346</v>
      </c>
      <c r="AT53" s="272">
        <f t="shared" si="40"/>
        <v>57711</v>
      </c>
      <c r="AU53" s="272">
        <f t="shared" si="40"/>
        <v>58076</v>
      </c>
      <c r="AV53" s="272">
        <f t="shared" si="40"/>
        <v>58441</v>
      </c>
      <c r="AW53" s="272">
        <f t="shared" si="40"/>
        <v>58807</v>
      </c>
      <c r="AX53" s="272">
        <f t="shared" si="40"/>
        <v>59172</v>
      </c>
      <c r="AY53" s="272">
        <f t="shared" si="40"/>
        <v>59537</v>
      </c>
      <c r="AZ53" s="272">
        <f t="shared" si="40"/>
        <v>59902</v>
      </c>
      <c r="BA53" s="272">
        <f t="shared" si="40"/>
        <v>60268</v>
      </c>
      <c r="BB53" s="272">
        <f t="shared" si="40"/>
        <v>60633</v>
      </c>
      <c r="BC53" s="272">
        <f t="shared" si="40"/>
        <v>60998</v>
      </c>
      <c r="BD53" s="272">
        <f t="shared" si="40"/>
        <v>61363</v>
      </c>
      <c r="BE53" s="272">
        <f t="shared" si="40"/>
        <v>61729</v>
      </c>
      <c r="BF53" s="272">
        <f t="shared" si="40"/>
        <v>62094</v>
      </c>
      <c r="BG53" s="272">
        <f t="shared" si="40"/>
        <v>62459</v>
      </c>
      <c r="BH53" s="272">
        <f t="shared" si="40"/>
        <v>62824</v>
      </c>
      <c r="BI53" s="272">
        <f t="shared" si="40"/>
        <v>63190</v>
      </c>
      <c r="BJ53" s="272">
        <f t="shared" si="40"/>
        <v>63555</v>
      </c>
      <c r="BK53" s="272">
        <f t="shared" si="40"/>
        <v>63920</v>
      </c>
      <c r="BL53" s="272">
        <f t="shared" si="40"/>
        <v>64285</v>
      </c>
      <c r="BM53" s="272">
        <f t="shared" si="40"/>
        <v>64651</v>
      </c>
      <c r="BN53" s="272">
        <f t="shared" si="40"/>
        <v>65016</v>
      </c>
      <c r="BO53" s="272">
        <f t="shared" si="40"/>
        <v>65381</v>
      </c>
      <c r="BP53" s="272">
        <f t="shared" si="40"/>
        <v>65746</v>
      </c>
      <c r="BQ53" s="272">
        <f t="shared" si="40"/>
        <v>66112</v>
      </c>
      <c r="BR53" s="272">
        <f t="shared" ref="BR53:CA53" si="41" xml:space="preserve"> BR$22</f>
        <v>66477</v>
      </c>
      <c r="BS53" s="272">
        <f t="shared" si="41"/>
        <v>66842</v>
      </c>
      <c r="BT53" s="272">
        <f t="shared" si="41"/>
        <v>67207</v>
      </c>
      <c r="BU53" s="272">
        <f t="shared" si="41"/>
        <v>67573</v>
      </c>
      <c r="BV53" s="272">
        <f t="shared" si="41"/>
        <v>67938</v>
      </c>
      <c r="BW53" s="272">
        <f t="shared" si="41"/>
        <v>68303</v>
      </c>
      <c r="BX53" s="272">
        <f t="shared" si="41"/>
        <v>68668</v>
      </c>
      <c r="BY53" s="272">
        <f t="shared" si="41"/>
        <v>69034</v>
      </c>
      <c r="BZ53" s="272">
        <f t="shared" si="41"/>
        <v>69399</v>
      </c>
      <c r="CA53" s="272">
        <f t="shared" si="41"/>
        <v>69764</v>
      </c>
    </row>
    <row r="54" spans="1:79" s="17" customFormat="1">
      <c r="A54" s="1"/>
      <c r="B54" s="1"/>
      <c r="C54" s="15"/>
      <c r="D54" s="16"/>
      <c r="E54" s="272" t="str">
        <f xml:space="preserve"> E$63</f>
        <v>Model period ending</v>
      </c>
      <c r="F54" s="272">
        <f t="shared" ref="F54:BQ54" si="42" xml:space="preserve"> F$63</f>
        <v>0</v>
      </c>
      <c r="G54" s="272" t="str">
        <f t="shared" si="42"/>
        <v>date</v>
      </c>
      <c r="H54" s="272">
        <f t="shared" si="42"/>
        <v>0</v>
      </c>
      <c r="I54" s="272">
        <f t="shared" si="42"/>
        <v>0</v>
      </c>
      <c r="J54" s="272">
        <f t="shared" si="42"/>
        <v>44926</v>
      </c>
      <c r="K54" s="272">
        <f t="shared" si="42"/>
        <v>45291</v>
      </c>
      <c r="L54" s="272">
        <f t="shared" si="42"/>
        <v>45657</v>
      </c>
      <c r="M54" s="272">
        <f t="shared" si="42"/>
        <v>46022</v>
      </c>
      <c r="N54" s="272">
        <f t="shared" si="42"/>
        <v>46387</v>
      </c>
      <c r="O54" s="272">
        <f t="shared" si="42"/>
        <v>46752</v>
      </c>
      <c r="P54" s="272">
        <f t="shared" si="42"/>
        <v>47118</v>
      </c>
      <c r="Q54" s="272">
        <f t="shared" si="42"/>
        <v>47483</v>
      </c>
      <c r="R54" s="272">
        <f t="shared" si="42"/>
        <v>47848</v>
      </c>
      <c r="S54" s="272">
        <f t="shared" si="42"/>
        <v>48213</v>
      </c>
      <c r="T54" s="272">
        <f t="shared" si="42"/>
        <v>48579</v>
      </c>
      <c r="U54" s="272">
        <f t="shared" si="42"/>
        <v>48944</v>
      </c>
      <c r="V54" s="272">
        <f t="shared" si="42"/>
        <v>49309</v>
      </c>
      <c r="W54" s="272">
        <f t="shared" si="42"/>
        <v>49674</v>
      </c>
      <c r="X54" s="272">
        <f t="shared" si="42"/>
        <v>50040</v>
      </c>
      <c r="Y54" s="272">
        <f t="shared" si="42"/>
        <v>50405</v>
      </c>
      <c r="Z54" s="272">
        <f t="shared" si="42"/>
        <v>50770</v>
      </c>
      <c r="AA54" s="272">
        <f t="shared" si="42"/>
        <v>51135</v>
      </c>
      <c r="AB54" s="272">
        <f t="shared" si="42"/>
        <v>51501</v>
      </c>
      <c r="AC54" s="272">
        <f t="shared" si="42"/>
        <v>51866</v>
      </c>
      <c r="AD54" s="272">
        <f t="shared" si="42"/>
        <v>52231</v>
      </c>
      <c r="AE54" s="272">
        <f t="shared" si="42"/>
        <v>52596</v>
      </c>
      <c r="AF54" s="272">
        <f t="shared" si="42"/>
        <v>52962</v>
      </c>
      <c r="AG54" s="272">
        <f t="shared" si="42"/>
        <v>53327</v>
      </c>
      <c r="AH54" s="272">
        <f t="shared" si="42"/>
        <v>53692</v>
      </c>
      <c r="AI54" s="272">
        <f t="shared" si="42"/>
        <v>54057</v>
      </c>
      <c r="AJ54" s="272">
        <f t="shared" si="42"/>
        <v>54423</v>
      </c>
      <c r="AK54" s="272">
        <f t="shared" si="42"/>
        <v>54788</v>
      </c>
      <c r="AL54" s="272">
        <f t="shared" si="42"/>
        <v>55153</v>
      </c>
      <c r="AM54" s="272">
        <f t="shared" si="42"/>
        <v>55518</v>
      </c>
      <c r="AN54" s="272">
        <f t="shared" si="42"/>
        <v>55884</v>
      </c>
      <c r="AO54" s="272">
        <f t="shared" si="42"/>
        <v>56249</v>
      </c>
      <c r="AP54" s="272">
        <f t="shared" si="42"/>
        <v>56614</v>
      </c>
      <c r="AQ54" s="272">
        <f t="shared" si="42"/>
        <v>56979</v>
      </c>
      <c r="AR54" s="272">
        <f t="shared" si="42"/>
        <v>57345</v>
      </c>
      <c r="AS54" s="272">
        <f t="shared" si="42"/>
        <v>57710</v>
      </c>
      <c r="AT54" s="272">
        <f t="shared" si="42"/>
        <v>58075</v>
      </c>
      <c r="AU54" s="272">
        <f t="shared" si="42"/>
        <v>58440</v>
      </c>
      <c r="AV54" s="272">
        <f t="shared" si="42"/>
        <v>58806</v>
      </c>
      <c r="AW54" s="272">
        <f t="shared" si="42"/>
        <v>59171</v>
      </c>
      <c r="AX54" s="272">
        <f t="shared" si="42"/>
        <v>59536</v>
      </c>
      <c r="AY54" s="272">
        <f t="shared" si="42"/>
        <v>59901</v>
      </c>
      <c r="AZ54" s="272">
        <f t="shared" si="42"/>
        <v>60267</v>
      </c>
      <c r="BA54" s="272">
        <f t="shared" si="42"/>
        <v>60632</v>
      </c>
      <c r="BB54" s="272">
        <f t="shared" si="42"/>
        <v>60997</v>
      </c>
      <c r="BC54" s="272">
        <f t="shared" si="42"/>
        <v>61362</v>
      </c>
      <c r="BD54" s="272">
        <f t="shared" si="42"/>
        <v>61728</v>
      </c>
      <c r="BE54" s="272">
        <f t="shared" si="42"/>
        <v>62093</v>
      </c>
      <c r="BF54" s="272">
        <f t="shared" si="42"/>
        <v>62458</v>
      </c>
      <c r="BG54" s="272">
        <f t="shared" si="42"/>
        <v>62823</v>
      </c>
      <c r="BH54" s="272">
        <f t="shared" si="42"/>
        <v>63189</v>
      </c>
      <c r="BI54" s="272">
        <f t="shared" si="42"/>
        <v>63554</v>
      </c>
      <c r="BJ54" s="272">
        <f t="shared" si="42"/>
        <v>63919</v>
      </c>
      <c r="BK54" s="272">
        <f t="shared" si="42"/>
        <v>64284</v>
      </c>
      <c r="BL54" s="272">
        <f t="shared" si="42"/>
        <v>64650</v>
      </c>
      <c r="BM54" s="272">
        <f t="shared" si="42"/>
        <v>65015</v>
      </c>
      <c r="BN54" s="272">
        <f t="shared" si="42"/>
        <v>65380</v>
      </c>
      <c r="BO54" s="272">
        <f t="shared" si="42"/>
        <v>65745</v>
      </c>
      <c r="BP54" s="272">
        <f t="shared" si="42"/>
        <v>66111</v>
      </c>
      <c r="BQ54" s="272">
        <f t="shared" si="42"/>
        <v>66476</v>
      </c>
      <c r="BR54" s="272">
        <f t="shared" ref="BR54:CA54" si="43" xml:space="preserve"> BR$63</f>
        <v>66841</v>
      </c>
      <c r="BS54" s="272">
        <f t="shared" si="43"/>
        <v>67206</v>
      </c>
      <c r="BT54" s="272">
        <f t="shared" si="43"/>
        <v>67572</v>
      </c>
      <c r="BU54" s="272">
        <f t="shared" si="43"/>
        <v>67937</v>
      </c>
      <c r="BV54" s="272">
        <f t="shared" si="43"/>
        <v>68302</v>
      </c>
      <c r="BW54" s="272">
        <f t="shared" si="43"/>
        <v>68667</v>
      </c>
      <c r="BX54" s="272">
        <f t="shared" si="43"/>
        <v>69033</v>
      </c>
      <c r="BY54" s="272">
        <f t="shared" si="43"/>
        <v>69398</v>
      </c>
      <c r="BZ54" s="272">
        <f t="shared" si="43"/>
        <v>69763</v>
      </c>
      <c r="CA54" s="272">
        <f t="shared" si="43"/>
        <v>70128</v>
      </c>
    </row>
    <row r="55" spans="1:79" s="18" customFormat="1">
      <c r="A55" s="1"/>
      <c r="B55" s="1"/>
      <c r="C55" s="51"/>
      <c r="D55" s="52"/>
      <c r="E55" s="223" t="s">
        <v>466</v>
      </c>
      <c r="G55" s="18" t="s">
        <v>51</v>
      </c>
      <c r="H55" s="18">
        <f xml:space="preserve"> SUM(J55:CA55)</f>
        <v>1461</v>
      </c>
      <c r="J55" s="265">
        <f xml:space="preserve"> MAX(0, (MIN($F52, J54) - MAX($F51, J53) + 1))</f>
        <v>0</v>
      </c>
      <c r="K55" s="265">
        <f t="shared" ref="K55:BV55" si="44" xml:space="preserve"> MAX(0, (MIN($F52, K54) - MAX($F51, K53) + 1))</f>
        <v>365</v>
      </c>
      <c r="L55" s="265">
        <f t="shared" si="44"/>
        <v>366</v>
      </c>
      <c r="M55" s="265">
        <f t="shared" si="44"/>
        <v>365</v>
      </c>
      <c r="N55" s="265">
        <f t="shared" si="44"/>
        <v>365</v>
      </c>
      <c r="O55" s="265">
        <f t="shared" si="44"/>
        <v>0</v>
      </c>
      <c r="P55" s="265">
        <f t="shared" si="44"/>
        <v>0</v>
      </c>
      <c r="Q55" s="265">
        <f t="shared" si="44"/>
        <v>0</v>
      </c>
      <c r="R55" s="265">
        <f t="shared" si="44"/>
        <v>0</v>
      </c>
      <c r="S55" s="265">
        <f t="shared" si="44"/>
        <v>0</v>
      </c>
      <c r="T55" s="265">
        <f t="shared" si="44"/>
        <v>0</v>
      </c>
      <c r="U55" s="265">
        <f t="shared" si="44"/>
        <v>0</v>
      </c>
      <c r="V55" s="265">
        <f t="shared" si="44"/>
        <v>0</v>
      </c>
      <c r="W55" s="265">
        <f t="shared" si="44"/>
        <v>0</v>
      </c>
      <c r="X55" s="265">
        <f t="shared" si="44"/>
        <v>0</v>
      </c>
      <c r="Y55" s="265">
        <f t="shared" si="44"/>
        <v>0</v>
      </c>
      <c r="Z55" s="265">
        <f t="shared" si="44"/>
        <v>0</v>
      </c>
      <c r="AA55" s="265">
        <f t="shared" si="44"/>
        <v>0</v>
      </c>
      <c r="AB55" s="265">
        <f t="shared" si="44"/>
        <v>0</v>
      </c>
      <c r="AC55" s="265">
        <f t="shared" si="44"/>
        <v>0</v>
      </c>
      <c r="AD55" s="265">
        <f t="shared" si="44"/>
        <v>0</v>
      </c>
      <c r="AE55" s="265">
        <f t="shared" si="44"/>
        <v>0</v>
      </c>
      <c r="AF55" s="265">
        <f t="shared" si="44"/>
        <v>0</v>
      </c>
      <c r="AG55" s="265">
        <f t="shared" si="44"/>
        <v>0</v>
      </c>
      <c r="AH55" s="265">
        <f t="shared" si="44"/>
        <v>0</v>
      </c>
      <c r="AI55" s="265">
        <f t="shared" si="44"/>
        <v>0</v>
      </c>
      <c r="AJ55" s="265">
        <f t="shared" si="44"/>
        <v>0</v>
      </c>
      <c r="AK55" s="265">
        <f t="shared" si="44"/>
        <v>0</v>
      </c>
      <c r="AL55" s="265">
        <f t="shared" si="44"/>
        <v>0</v>
      </c>
      <c r="AM55" s="265">
        <f t="shared" si="44"/>
        <v>0</v>
      </c>
      <c r="AN55" s="265">
        <f t="shared" si="44"/>
        <v>0</v>
      </c>
      <c r="AO55" s="265">
        <f t="shared" si="44"/>
        <v>0</v>
      </c>
      <c r="AP55" s="265">
        <f t="shared" si="44"/>
        <v>0</v>
      </c>
      <c r="AQ55" s="265">
        <f t="shared" si="44"/>
        <v>0</v>
      </c>
      <c r="AR55" s="265">
        <f t="shared" si="44"/>
        <v>0</v>
      </c>
      <c r="AS55" s="265">
        <f t="shared" si="44"/>
        <v>0</v>
      </c>
      <c r="AT55" s="265">
        <f t="shared" si="44"/>
        <v>0</v>
      </c>
      <c r="AU55" s="265">
        <f t="shared" si="44"/>
        <v>0</v>
      </c>
      <c r="AV55" s="265">
        <f t="shared" si="44"/>
        <v>0</v>
      </c>
      <c r="AW55" s="265">
        <f t="shared" si="44"/>
        <v>0</v>
      </c>
      <c r="AX55" s="265">
        <f t="shared" si="44"/>
        <v>0</v>
      </c>
      <c r="AY55" s="265">
        <f t="shared" si="44"/>
        <v>0</v>
      </c>
      <c r="AZ55" s="265">
        <f t="shared" si="44"/>
        <v>0</v>
      </c>
      <c r="BA55" s="265">
        <f t="shared" si="44"/>
        <v>0</v>
      </c>
      <c r="BB55" s="265">
        <f t="shared" si="44"/>
        <v>0</v>
      </c>
      <c r="BC55" s="265">
        <f t="shared" si="44"/>
        <v>0</v>
      </c>
      <c r="BD55" s="265">
        <f t="shared" si="44"/>
        <v>0</v>
      </c>
      <c r="BE55" s="265">
        <f t="shared" si="44"/>
        <v>0</v>
      </c>
      <c r="BF55" s="265">
        <f t="shared" si="44"/>
        <v>0</v>
      </c>
      <c r="BG55" s="265">
        <f t="shared" si="44"/>
        <v>0</v>
      </c>
      <c r="BH55" s="265">
        <f t="shared" si="44"/>
        <v>0</v>
      </c>
      <c r="BI55" s="265">
        <f t="shared" si="44"/>
        <v>0</v>
      </c>
      <c r="BJ55" s="265">
        <f t="shared" si="44"/>
        <v>0</v>
      </c>
      <c r="BK55" s="265">
        <f t="shared" si="44"/>
        <v>0</v>
      </c>
      <c r="BL55" s="265">
        <f t="shared" si="44"/>
        <v>0</v>
      </c>
      <c r="BM55" s="265">
        <f t="shared" si="44"/>
        <v>0</v>
      </c>
      <c r="BN55" s="265">
        <f t="shared" si="44"/>
        <v>0</v>
      </c>
      <c r="BO55" s="265">
        <f t="shared" si="44"/>
        <v>0</v>
      </c>
      <c r="BP55" s="265">
        <f t="shared" si="44"/>
        <v>0</v>
      </c>
      <c r="BQ55" s="265">
        <f t="shared" si="44"/>
        <v>0</v>
      </c>
      <c r="BR55" s="265">
        <f t="shared" si="44"/>
        <v>0</v>
      </c>
      <c r="BS55" s="265">
        <f t="shared" si="44"/>
        <v>0</v>
      </c>
      <c r="BT55" s="265">
        <f t="shared" si="44"/>
        <v>0</v>
      </c>
      <c r="BU55" s="265">
        <f t="shared" si="44"/>
        <v>0</v>
      </c>
      <c r="BV55" s="265">
        <f t="shared" si="44"/>
        <v>0</v>
      </c>
      <c r="BW55" s="265">
        <f xml:space="preserve"> MAX(0, (MIN($F52, BW54) - MAX($F51, BW53) + 1))</f>
        <v>0</v>
      </c>
      <c r="BX55" s="265">
        <f xml:space="preserve"> MAX(0, (MIN($F52, BX54) - MAX($F51, BX53) + 1))</f>
        <v>0</v>
      </c>
      <c r="BY55" s="265">
        <f xml:space="preserve"> MAX(0, (MIN($F52, BY54) - MAX($F51, BY53) + 1))</f>
        <v>0</v>
      </c>
      <c r="BZ55" s="265">
        <f xml:space="preserve"> MAX(0, (MIN($F52, BZ54) - MAX($F51, BZ53) + 1))</f>
        <v>0</v>
      </c>
      <c r="CA55" s="265">
        <f xml:space="preserve"> MAX(0, (MIN($F52, CA54) - MAX($F51, CA53) + 1))</f>
        <v>0</v>
      </c>
    </row>
    <row r="56" spans="1:79" s="17" customFormat="1">
      <c r="A56" s="1"/>
      <c r="B56" s="1"/>
      <c r="C56" s="15"/>
      <c r="D56" s="16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s="34" customFormat="1">
      <c r="A57" s="20"/>
      <c r="B57" s="192" t="s">
        <v>116</v>
      </c>
      <c r="C57" s="198"/>
      <c r="D57" s="36"/>
    </row>
    <row r="58" spans="1:79" s="41" customFormat="1">
      <c r="A58" s="38"/>
      <c r="B58" s="1"/>
      <c r="C58" s="39"/>
      <c r="D58" s="40"/>
      <c r="E58" s="41" t="str">
        <f xml:space="preserve"> Input!E$22</f>
        <v>Development period start (FID) date</v>
      </c>
      <c r="F58" s="41">
        <f xml:space="preserve"> Input!F$22</f>
        <v>46388</v>
      </c>
      <c r="G58" s="41" t="str">
        <f xml:space="preserve"> Input!G$22</f>
        <v>date</v>
      </c>
    </row>
    <row r="59" spans="1:79" s="21" customFormat="1">
      <c r="A59" s="20"/>
      <c r="B59" s="1"/>
      <c r="C59" s="32"/>
      <c r="D59" s="23"/>
      <c r="E59" s="21" t="str">
        <f t="shared" ref="E59:AJ59" si="45" xml:space="preserve"> E$23</f>
        <v>Model period ending</v>
      </c>
      <c r="F59" s="21">
        <f t="shared" si="45"/>
        <v>0</v>
      </c>
      <c r="G59" s="21" t="str">
        <f t="shared" si="45"/>
        <v>date</v>
      </c>
      <c r="H59" s="21">
        <f t="shared" si="45"/>
        <v>0</v>
      </c>
      <c r="I59" s="21">
        <f t="shared" si="45"/>
        <v>0</v>
      </c>
      <c r="J59" s="21">
        <f t="shared" si="45"/>
        <v>44926</v>
      </c>
      <c r="K59" s="21">
        <f t="shared" si="45"/>
        <v>45291</v>
      </c>
      <c r="L59" s="21">
        <f t="shared" si="45"/>
        <v>45657</v>
      </c>
      <c r="M59" s="21">
        <f t="shared" si="45"/>
        <v>46022</v>
      </c>
      <c r="N59" s="21">
        <f t="shared" si="45"/>
        <v>46387</v>
      </c>
      <c r="O59" s="21">
        <f t="shared" si="45"/>
        <v>46752</v>
      </c>
      <c r="P59" s="21">
        <f t="shared" si="45"/>
        <v>47118</v>
      </c>
      <c r="Q59" s="21">
        <f t="shared" si="45"/>
        <v>47483</v>
      </c>
      <c r="R59" s="21">
        <f t="shared" si="45"/>
        <v>47848</v>
      </c>
      <c r="S59" s="21">
        <f t="shared" si="45"/>
        <v>48213</v>
      </c>
      <c r="T59" s="21">
        <f t="shared" si="45"/>
        <v>48579</v>
      </c>
      <c r="U59" s="21">
        <f t="shared" si="45"/>
        <v>48944</v>
      </c>
      <c r="V59" s="21">
        <f t="shared" si="45"/>
        <v>49309</v>
      </c>
      <c r="W59" s="21">
        <f t="shared" si="45"/>
        <v>49674</v>
      </c>
      <c r="X59" s="21">
        <f t="shared" si="45"/>
        <v>50040</v>
      </c>
      <c r="Y59" s="21">
        <f t="shared" si="45"/>
        <v>50405</v>
      </c>
      <c r="Z59" s="21">
        <f t="shared" si="45"/>
        <v>50770</v>
      </c>
      <c r="AA59" s="21">
        <f t="shared" si="45"/>
        <v>51135</v>
      </c>
      <c r="AB59" s="21">
        <f t="shared" si="45"/>
        <v>51501</v>
      </c>
      <c r="AC59" s="21">
        <f t="shared" si="45"/>
        <v>51866</v>
      </c>
      <c r="AD59" s="21">
        <f t="shared" si="45"/>
        <v>52231</v>
      </c>
      <c r="AE59" s="21">
        <f t="shared" si="45"/>
        <v>52596</v>
      </c>
      <c r="AF59" s="21">
        <f t="shared" si="45"/>
        <v>52962</v>
      </c>
      <c r="AG59" s="21">
        <f t="shared" si="45"/>
        <v>53327</v>
      </c>
      <c r="AH59" s="21">
        <f t="shared" si="45"/>
        <v>53692</v>
      </c>
      <c r="AI59" s="21">
        <f t="shared" si="45"/>
        <v>54057</v>
      </c>
      <c r="AJ59" s="21">
        <f t="shared" si="45"/>
        <v>54423</v>
      </c>
      <c r="AK59" s="21">
        <f t="shared" ref="AK59:BP59" si="46" xml:space="preserve"> AK$23</f>
        <v>54788</v>
      </c>
      <c r="AL59" s="21">
        <f t="shared" si="46"/>
        <v>55153</v>
      </c>
      <c r="AM59" s="21">
        <f t="shared" si="46"/>
        <v>55518</v>
      </c>
      <c r="AN59" s="21">
        <f t="shared" si="46"/>
        <v>55884</v>
      </c>
      <c r="AO59" s="21">
        <f t="shared" si="46"/>
        <v>56249</v>
      </c>
      <c r="AP59" s="21">
        <f t="shared" si="46"/>
        <v>56614</v>
      </c>
      <c r="AQ59" s="21">
        <f t="shared" si="46"/>
        <v>56979</v>
      </c>
      <c r="AR59" s="21">
        <f t="shared" si="46"/>
        <v>57345</v>
      </c>
      <c r="AS59" s="21">
        <f t="shared" si="46"/>
        <v>57710</v>
      </c>
      <c r="AT59" s="21">
        <f t="shared" si="46"/>
        <v>58075</v>
      </c>
      <c r="AU59" s="21">
        <f t="shared" si="46"/>
        <v>58440</v>
      </c>
      <c r="AV59" s="21">
        <f t="shared" si="46"/>
        <v>58806</v>
      </c>
      <c r="AW59" s="21">
        <f t="shared" si="46"/>
        <v>59171</v>
      </c>
      <c r="AX59" s="21">
        <f t="shared" si="46"/>
        <v>59536</v>
      </c>
      <c r="AY59" s="21">
        <f t="shared" si="46"/>
        <v>59901</v>
      </c>
      <c r="AZ59" s="21">
        <f t="shared" si="46"/>
        <v>60267</v>
      </c>
      <c r="BA59" s="21">
        <f t="shared" si="46"/>
        <v>60632</v>
      </c>
      <c r="BB59" s="21">
        <f t="shared" si="46"/>
        <v>60997</v>
      </c>
      <c r="BC59" s="21">
        <f t="shared" si="46"/>
        <v>61362</v>
      </c>
      <c r="BD59" s="21">
        <f t="shared" si="46"/>
        <v>61728</v>
      </c>
      <c r="BE59" s="21">
        <f t="shared" si="46"/>
        <v>62093</v>
      </c>
      <c r="BF59" s="21">
        <f t="shared" si="46"/>
        <v>62458</v>
      </c>
      <c r="BG59" s="21">
        <f t="shared" si="46"/>
        <v>62823</v>
      </c>
      <c r="BH59" s="21">
        <f t="shared" si="46"/>
        <v>63189</v>
      </c>
      <c r="BI59" s="21">
        <f t="shared" si="46"/>
        <v>63554</v>
      </c>
      <c r="BJ59" s="21">
        <f t="shared" si="46"/>
        <v>63919</v>
      </c>
      <c r="BK59" s="21">
        <f t="shared" si="46"/>
        <v>64284</v>
      </c>
      <c r="BL59" s="21">
        <f t="shared" si="46"/>
        <v>64650</v>
      </c>
      <c r="BM59" s="21">
        <f t="shared" si="46"/>
        <v>65015</v>
      </c>
      <c r="BN59" s="21">
        <f t="shared" si="46"/>
        <v>65380</v>
      </c>
      <c r="BO59" s="21">
        <f t="shared" si="46"/>
        <v>65745</v>
      </c>
      <c r="BP59" s="21">
        <f t="shared" si="46"/>
        <v>66111</v>
      </c>
      <c r="BQ59" s="21">
        <f t="shared" ref="BQ59:CA59" si="47" xml:space="preserve"> BQ$23</f>
        <v>66476</v>
      </c>
      <c r="BR59" s="21">
        <f t="shared" si="47"/>
        <v>66841</v>
      </c>
      <c r="BS59" s="21">
        <f t="shared" si="47"/>
        <v>67206</v>
      </c>
      <c r="BT59" s="21">
        <f t="shared" si="47"/>
        <v>67572</v>
      </c>
      <c r="BU59" s="21">
        <f t="shared" si="47"/>
        <v>67937</v>
      </c>
      <c r="BV59" s="21">
        <f t="shared" si="47"/>
        <v>68302</v>
      </c>
      <c r="BW59" s="21">
        <f t="shared" si="47"/>
        <v>68667</v>
      </c>
      <c r="BX59" s="21">
        <f t="shared" si="47"/>
        <v>69033</v>
      </c>
      <c r="BY59" s="21">
        <f t="shared" si="47"/>
        <v>69398</v>
      </c>
      <c r="BZ59" s="21">
        <f t="shared" si="47"/>
        <v>69763</v>
      </c>
      <c r="CA59" s="21">
        <f t="shared" si="47"/>
        <v>70128</v>
      </c>
    </row>
    <row r="60" spans="1:79" s="692" customFormat="1">
      <c r="A60" s="683"/>
      <c r="B60" s="683"/>
      <c r="C60" s="700"/>
      <c r="D60" s="691"/>
      <c r="E60" s="692" t="s">
        <v>459</v>
      </c>
      <c r="G60" s="692" t="s">
        <v>3</v>
      </c>
      <c r="H60" s="692">
        <f>SUM(J60:CA60)</f>
        <v>1</v>
      </c>
      <c r="J60" s="693">
        <f t="shared" ref="J60:AO60" si="48" xml:space="preserve"> IF(AND($F58 &lt;= J59, $F58 &gt; I59), 1, 0)</f>
        <v>0</v>
      </c>
      <c r="K60" s="693">
        <f t="shared" si="48"/>
        <v>0</v>
      </c>
      <c r="L60" s="693">
        <f t="shared" si="48"/>
        <v>0</v>
      </c>
      <c r="M60" s="693">
        <f t="shared" si="48"/>
        <v>0</v>
      </c>
      <c r="N60" s="693">
        <f t="shared" si="48"/>
        <v>0</v>
      </c>
      <c r="O60" s="693">
        <f t="shared" si="48"/>
        <v>1</v>
      </c>
      <c r="P60" s="693">
        <f t="shared" si="48"/>
        <v>0</v>
      </c>
      <c r="Q60" s="693">
        <f t="shared" si="48"/>
        <v>0</v>
      </c>
      <c r="R60" s="693">
        <f t="shared" si="48"/>
        <v>0</v>
      </c>
      <c r="S60" s="693">
        <f t="shared" si="48"/>
        <v>0</v>
      </c>
      <c r="T60" s="693">
        <f t="shared" si="48"/>
        <v>0</v>
      </c>
      <c r="U60" s="693">
        <f t="shared" si="48"/>
        <v>0</v>
      </c>
      <c r="V60" s="693">
        <f t="shared" si="48"/>
        <v>0</v>
      </c>
      <c r="W60" s="693">
        <f t="shared" si="48"/>
        <v>0</v>
      </c>
      <c r="X60" s="693">
        <f t="shared" si="48"/>
        <v>0</v>
      </c>
      <c r="Y60" s="693">
        <f t="shared" si="48"/>
        <v>0</v>
      </c>
      <c r="Z60" s="693">
        <f t="shared" si="48"/>
        <v>0</v>
      </c>
      <c r="AA60" s="693">
        <f t="shared" si="48"/>
        <v>0</v>
      </c>
      <c r="AB60" s="693">
        <f t="shared" si="48"/>
        <v>0</v>
      </c>
      <c r="AC60" s="693">
        <f t="shared" si="48"/>
        <v>0</v>
      </c>
      <c r="AD60" s="693">
        <f t="shared" si="48"/>
        <v>0</v>
      </c>
      <c r="AE60" s="693">
        <f t="shared" si="48"/>
        <v>0</v>
      </c>
      <c r="AF60" s="693">
        <f t="shared" si="48"/>
        <v>0</v>
      </c>
      <c r="AG60" s="693">
        <f t="shared" si="48"/>
        <v>0</v>
      </c>
      <c r="AH60" s="693">
        <f t="shared" si="48"/>
        <v>0</v>
      </c>
      <c r="AI60" s="693">
        <f t="shared" si="48"/>
        <v>0</v>
      </c>
      <c r="AJ60" s="693">
        <f t="shared" si="48"/>
        <v>0</v>
      </c>
      <c r="AK60" s="693">
        <f t="shared" si="48"/>
        <v>0</v>
      </c>
      <c r="AL60" s="693">
        <f t="shared" si="48"/>
        <v>0</v>
      </c>
      <c r="AM60" s="693">
        <f t="shared" si="48"/>
        <v>0</v>
      </c>
      <c r="AN60" s="693">
        <f t="shared" si="48"/>
        <v>0</v>
      </c>
      <c r="AO60" s="693">
        <f t="shared" si="48"/>
        <v>0</v>
      </c>
      <c r="AP60" s="693">
        <f t="shared" ref="AP60:BU60" si="49" xml:space="preserve"> IF(AND($F58 &lt;= AP59, $F58 &gt; AO59), 1, 0)</f>
        <v>0</v>
      </c>
      <c r="AQ60" s="693">
        <f t="shared" si="49"/>
        <v>0</v>
      </c>
      <c r="AR60" s="693">
        <f t="shared" si="49"/>
        <v>0</v>
      </c>
      <c r="AS60" s="693">
        <f t="shared" si="49"/>
        <v>0</v>
      </c>
      <c r="AT60" s="693">
        <f t="shared" si="49"/>
        <v>0</v>
      </c>
      <c r="AU60" s="693">
        <f t="shared" si="49"/>
        <v>0</v>
      </c>
      <c r="AV60" s="693">
        <f t="shared" si="49"/>
        <v>0</v>
      </c>
      <c r="AW60" s="693">
        <f t="shared" si="49"/>
        <v>0</v>
      </c>
      <c r="AX60" s="693">
        <f t="shared" si="49"/>
        <v>0</v>
      </c>
      <c r="AY60" s="693">
        <f t="shared" si="49"/>
        <v>0</v>
      </c>
      <c r="AZ60" s="693">
        <f t="shared" si="49"/>
        <v>0</v>
      </c>
      <c r="BA60" s="693">
        <f t="shared" si="49"/>
        <v>0</v>
      </c>
      <c r="BB60" s="693">
        <f t="shared" si="49"/>
        <v>0</v>
      </c>
      <c r="BC60" s="693">
        <f t="shared" si="49"/>
        <v>0</v>
      </c>
      <c r="BD60" s="693">
        <f t="shared" si="49"/>
        <v>0</v>
      </c>
      <c r="BE60" s="693">
        <f t="shared" si="49"/>
        <v>0</v>
      </c>
      <c r="BF60" s="693">
        <f t="shared" si="49"/>
        <v>0</v>
      </c>
      <c r="BG60" s="693">
        <f t="shared" si="49"/>
        <v>0</v>
      </c>
      <c r="BH60" s="693">
        <f t="shared" si="49"/>
        <v>0</v>
      </c>
      <c r="BI60" s="693">
        <f t="shared" si="49"/>
        <v>0</v>
      </c>
      <c r="BJ60" s="693">
        <f t="shared" si="49"/>
        <v>0</v>
      </c>
      <c r="BK60" s="693">
        <f t="shared" si="49"/>
        <v>0</v>
      </c>
      <c r="BL60" s="693">
        <f t="shared" si="49"/>
        <v>0</v>
      </c>
      <c r="BM60" s="693">
        <f t="shared" si="49"/>
        <v>0</v>
      </c>
      <c r="BN60" s="693">
        <f t="shared" si="49"/>
        <v>0</v>
      </c>
      <c r="BO60" s="693">
        <f t="shared" si="49"/>
        <v>0</v>
      </c>
      <c r="BP60" s="693">
        <f t="shared" si="49"/>
        <v>0</v>
      </c>
      <c r="BQ60" s="693">
        <f t="shared" si="49"/>
        <v>0</v>
      </c>
      <c r="BR60" s="693">
        <f t="shared" si="49"/>
        <v>0</v>
      </c>
      <c r="BS60" s="693">
        <f t="shared" si="49"/>
        <v>0</v>
      </c>
      <c r="BT60" s="693">
        <f t="shared" si="49"/>
        <v>0</v>
      </c>
      <c r="BU60" s="693">
        <f t="shared" si="49"/>
        <v>0</v>
      </c>
      <c r="BV60" s="693">
        <f t="shared" ref="BV60:CA60" si="50" xml:space="preserve"> IF(AND($F58 &lt;= BV59, $F58 &gt; BU59), 1, 0)</f>
        <v>0</v>
      </c>
      <c r="BW60" s="693">
        <f t="shared" si="50"/>
        <v>0</v>
      </c>
      <c r="BX60" s="693">
        <f t="shared" si="50"/>
        <v>0</v>
      </c>
      <c r="BY60" s="693">
        <f t="shared" si="50"/>
        <v>0</v>
      </c>
      <c r="BZ60" s="693">
        <f t="shared" si="50"/>
        <v>0</v>
      </c>
      <c r="CA60" s="693">
        <f t="shared" si="50"/>
        <v>0</v>
      </c>
    </row>
    <row r="62" spans="1:79" s="200" customFormat="1">
      <c r="A62" s="38"/>
      <c r="B62" s="1"/>
      <c r="C62" s="39"/>
      <c r="D62" s="199"/>
      <c r="E62" s="41" t="str">
        <f xml:space="preserve"> Input!E$24</f>
        <v>Development period end date</v>
      </c>
      <c r="F62" s="41">
        <f xml:space="preserve"> Input!F$24</f>
        <v>47483</v>
      </c>
      <c r="G62" s="41" t="str">
        <f xml:space="preserve"> Input!G$24</f>
        <v>date</v>
      </c>
    </row>
    <row r="63" spans="1:79" s="21" customFormat="1">
      <c r="A63" s="20"/>
      <c r="B63" s="1"/>
      <c r="C63" s="201"/>
      <c r="D63" s="23"/>
      <c r="E63" s="21" t="str">
        <f t="shared" ref="E63:BP63" si="51" xml:space="preserve"> E$23</f>
        <v>Model period ending</v>
      </c>
      <c r="F63" s="21">
        <f t="shared" si="51"/>
        <v>0</v>
      </c>
      <c r="G63" s="21" t="str">
        <f t="shared" si="51"/>
        <v>date</v>
      </c>
      <c r="H63" s="21">
        <f t="shared" si="51"/>
        <v>0</v>
      </c>
      <c r="I63" s="21">
        <f t="shared" si="51"/>
        <v>0</v>
      </c>
      <c r="J63" s="21">
        <f t="shared" si="51"/>
        <v>44926</v>
      </c>
      <c r="K63" s="21">
        <f t="shared" si="51"/>
        <v>45291</v>
      </c>
      <c r="L63" s="21">
        <f t="shared" si="51"/>
        <v>45657</v>
      </c>
      <c r="M63" s="21">
        <f t="shared" si="51"/>
        <v>46022</v>
      </c>
      <c r="N63" s="21">
        <f t="shared" si="51"/>
        <v>46387</v>
      </c>
      <c r="O63" s="21">
        <f t="shared" si="51"/>
        <v>46752</v>
      </c>
      <c r="P63" s="21">
        <f t="shared" si="51"/>
        <v>47118</v>
      </c>
      <c r="Q63" s="21">
        <f t="shared" si="51"/>
        <v>47483</v>
      </c>
      <c r="R63" s="21">
        <f t="shared" si="51"/>
        <v>47848</v>
      </c>
      <c r="S63" s="21">
        <f t="shared" si="51"/>
        <v>48213</v>
      </c>
      <c r="T63" s="21">
        <f t="shared" si="51"/>
        <v>48579</v>
      </c>
      <c r="U63" s="21">
        <f t="shared" si="51"/>
        <v>48944</v>
      </c>
      <c r="V63" s="21">
        <f t="shared" si="51"/>
        <v>49309</v>
      </c>
      <c r="W63" s="21">
        <f t="shared" si="51"/>
        <v>49674</v>
      </c>
      <c r="X63" s="21">
        <f t="shared" si="51"/>
        <v>50040</v>
      </c>
      <c r="Y63" s="21">
        <f t="shared" si="51"/>
        <v>50405</v>
      </c>
      <c r="Z63" s="21">
        <f t="shared" si="51"/>
        <v>50770</v>
      </c>
      <c r="AA63" s="21">
        <f t="shared" si="51"/>
        <v>51135</v>
      </c>
      <c r="AB63" s="21">
        <f t="shared" si="51"/>
        <v>51501</v>
      </c>
      <c r="AC63" s="21">
        <f t="shared" si="51"/>
        <v>51866</v>
      </c>
      <c r="AD63" s="21">
        <f t="shared" si="51"/>
        <v>52231</v>
      </c>
      <c r="AE63" s="21">
        <f t="shared" si="51"/>
        <v>52596</v>
      </c>
      <c r="AF63" s="21">
        <f t="shared" si="51"/>
        <v>52962</v>
      </c>
      <c r="AG63" s="21">
        <f t="shared" si="51"/>
        <v>53327</v>
      </c>
      <c r="AH63" s="21">
        <f t="shared" si="51"/>
        <v>53692</v>
      </c>
      <c r="AI63" s="21">
        <f t="shared" si="51"/>
        <v>54057</v>
      </c>
      <c r="AJ63" s="21">
        <f t="shared" si="51"/>
        <v>54423</v>
      </c>
      <c r="AK63" s="21">
        <f t="shared" si="51"/>
        <v>54788</v>
      </c>
      <c r="AL63" s="21">
        <f t="shared" si="51"/>
        <v>55153</v>
      </c>
      <c r="AM63" s="21">
        <f t="shared" si="51"/>
        <v>55518</v>
      </c>
      <c r="AN63" s="21">
        <f t="shared" si="51"/>
        <v>55884</v>
      </c>
      <c r="AO63" s="21">
        <f t="shared" si="51"/>
        <v>56249</v>
      </c>
      <c r="AP63" s="21">
        <f t="shared" si="51"/>
        <v>56614</v>
      </c>
      <c r="AQ63" s="21">
        <f t="shared" si="51"/>
        <v>56979</v>
      </c>
      <c r="AR63" s="21">
        <f t="shared" si="51"/>
        <v>57345</v>
      </c>
      <c r="AS63" s="21">
        <f t="shared" si="51"/>
        <v>57710</v>
      </c>
      <c r="AT63" s="21">
        <f t="shared" si="51"/>
        <v>58075</v>
      </c>
      <c r="AU63" s="21">
        <f t="shared" si="51"/>
        <v>58440</v>
      </c>
      <c r="AV63" s="21">
        <f t="shared" si="51"/>
        <v>58806</v>
      </c>
      <c r="AW63" s="21">
        <f t="shared" si="51"/>
        <v>59171</v>
      </c>
      <c r="AX63" s="21">
        <f t="shared" si="51"/>
        <v>59536</v>
      </c>
      <c r="AY63" s="21">
        <f t="shared" si="51"/>
        <v>59901</v>
      </c>
      <c r="AZ63" s="21">
        <f t="shared" si="51"/>
        <v>60267</v>
      </c>
      <c r="BA63" s="21">
        <f t="shared" si="51"/>
        <v>60632</v>
      </c>
      <c r="BB63" s="21">
        <f t="shared" si="51"/>
        <v>60997</v>
      </c>
      <c r="BC63" s="21">
        <f t="shared" si="51"/>
        <v>61362</v>
      </c>
      <c r="BD63" s="21">
        <f t="shared" si="51"/>
        <v>61728</v>
      </c>
      <c r="BE63" s="21">
        <f t="shared" si="51"/>
        <v>62093</v>
      </c>
      <c r="BF63" s="21">
        <f t="shared" si="51"/>
        <v>62458</v>
      </c>
      <c r="BG63" s="21">
        <f t="shared" si="51"/>
        <v>62823</v>
      </c>
      <c r="BH63" s="21">
        <f t="shared" si="51"/>
        <v>63189</v>
      </c>
      <c r="BI63" s="21">
        <f t="shared" si="51"/>
        <v>63554</v>
      </c>
      <c r="BJ63" s="21">
        <f t="shared" si="51"/>
        <v>63919</v>
      </c>
      <c r="BK63" s="21">
        <f t="shared" si="51"/>
        <v>64284</v>
      </c>
      <c r="BL63" s="21">
        <f t="shared" si="51"/>
        <v>64650</v>
      </c>
      <c r="BM63" s="21">
        <f t="shared" si="51"/>
        <v>65015</v>
      </c>
      <c r="BN63" s="21">
        <f t="shared" si="51"/>
        <v>65380</v>
      </c>
      <c r="BO63" s="21">
        <f t="shared" si="51"/>
        <v>65745</v>
      </c>
      <c r="BP63" s="21">
        <f t="shared" si="51"/>
        <v>66111</v>
      </c>
      <c r="BQ63" s="21">
        <f t="shared" ref="BQ63:CA63" si="52" xml:space="preserve"> BQ$23</f>
        <v>66476</v>
      </c>
      <c r="BR63" s="21">
        <f t="shared" si="52"/>
        <v>66841</v>
      </c>
      <c r="BS63" s="21">
        <f t="shared" si="52"/>
        <v>67206</v>
      </c>
      <c r="BT63" s="21">
        <f t="shared" si="52"/>
        <v>67572</v>
      </c>
      <c r="BU63" s="21">
        <f t="shared" si="52"/>
        <v>67937</v>
      </c>
      <c r="BV63" s="21">
        <f t="shared" si="52"/>
        <v>68302</v>
      </c>
      <c r="BW63" s="21">
        <f t="shared" si="52"/>
        <v>68667</v>
      </c>
      <c r="BX63" s="21">
        <f t="shared" si="52"/>
        <v>69033</v>
      </c>
      <c r="BY63" s="21">
        <f t="shared" si="52"/>
        <v>69398</v>
      </c>
      <c r="BZ63" s="21">
        <f t="shared" si="52"/>
        <v>69763</v>
      </c>
      <c r="CA63" s="21">
        <f t="shared" si="52"/>
        <v>70128</v>
      </c>
    </row>
    <row r="64" spans="1:79" s="246" customFormat="1">
      <c r="A64" s="243"/>
      <c r="B64" s="243"/>
      <c r="C64" s="385"/>
      <c r="D64" s="245"/>
      <c r="E64" s="692" t="s">
        <v>460</v>
      </c>
      <c r="G64" s="692" t="s">
        <v>3</v>
      </c>
      <c r="H64" s="692">
        <f>SUM(J64:CA64)</f>
        <v>1</v>
      </c>
      <c r="J64" s="693">
        <f t="shared" ref="J64:AO64" si="53" xml:space="preserve"> IF(AND($F62 &lt;= J63, $F62 &gt; I63), 1, 0)</f>
        <v>0</v>
      </c>
      <c r="K64" s="693">
        <f t="shared" si="53"/>
        <v>0</v>
      </c>
      <c r="L64" s="693">
        <f t="shared" si="53"/>
        <v>0</v>
      </c>
      <c r="M64" s="693">
        <f t="shared" si="53"/>
        <v>0</v>
      </c>
      <c r="N64" s="693">
        <f t="shared" si="53"/>
        <v>0</v>
      </c>
      <c r="O64" s="693">
        <f t="shared" si="53"/>
        <v>0</v>
      </c>
      <c r="P64" s="693">
        <f t="shared" si="53"/>
        <v>0</v>
      </c>
      <c r="Q64" s="693">
        <f t="shared" si="53"/>
        <v>1</v>
      </c>
      <c r="R64" s="693">
        <f t="shared" si="53"/>
        <v>0</v>
      </c>
      <c r="S64" s="693">
        <f t="shared" si="53"/>
        <v>0</v>
      </c>
      <c r="T64" s="693">
        <f t="shared" si="53"/>
        <v>0</v>
      </c>
      <c r="U64" s="693">
        <f t="shared" si="53"/>
        <v>0</v>
      </c>
      <c r="V64" s="693">
        <f t="shared" si="53"/>
        <v>0</v>
      </c>
      <c r="W64" s="693">
        <f t="shared" si="53"/>
        <v>0</v>
      </c>
      <c r="X64" s="693">
        <f t="shared" si="53"/>
        <v>0</v>
      </c>
      <c r="Y64" s="693">
        <f t="shared" si="53"/>
        <v>0</v>
      </c>
      <c r="Z64" s="693">
        <f t="shared" si="53"/>
        <v>0</v>
      </c>
      <c r="AA64" s="693">
        <f t="shared" si="53"/>
        <v>0</v>
      </c>
      <c r="AB64" s="693">
        <f t="shared" si="53"/>
        <v>0</v>
      </c>
      <c r="AC64" s="693">
        <f t="shared" si="53"/>
        <v>0</v>
      </c>
      <c r="AD64" s="693">
        <f t="shared" si="53"/>
        <v>0</v>
      </c>
      <c r="AE64" s="693">
        <f t="shared" si="53"/>
        <v>0</v>
      </c>
      <c r="AF64" s="693">
        <f t="shared" si="53"/>
        <v>0</v>
      </c>
      <c r="AG64" s="693">
        <f t="shared" si="53"/>
        <v>0</v>
      </c>
      <c r="AH64" s="693">
        <f t="shared" si="53"/>
        <v>0</v>
      </c>
      <c r="AI64" s="693">
        <f t="shared" si="53"/>
        <v>0</v>
      </c>
      <c r="AJ64" s="693">
        <f t="shared" si="53"/>
        <v>0</v>
      </c>
      <c r="AK64" s="693">
        <f t="shared" si="53"/>
        <v>0</v>
      </c>
      <c r="AL64" s="693">
        <f t="shared" si="53"/>
        <v>0</v>
      </c>
      <c r="AM64" s="693">
        <f t="shared" si="53"/>
        <v>0</v>
      </c>
      <c r="AN64" s="693">
        <f t="shared" si="53"/>
        <v>0</v>
      </c>
      <c r="AO64" s="693">
        <f t="shared" si="53"/>
        <v>0</v>
      </c>
      <c r="AP64" s="693">
        <f t="shared" ref="AP64:BU64" si="54" xml:space="preserve"> IF(AND($F62 &lt;= AP63, $F62 &gt; AO63), 1, 0)</f>
        <v>0</v>
      </c>
      <c r="AQ64" s="693">
        <f t="shared" si="54"/>
        <v>0</v>
      </c>
      <c r="AR64" s="693">
        <f t="shared" si="54"/>
        <v>0</v>
      </c>
      <c r="AS64" s="693">
        <f t="shared" si="54"/>
        <v>0</v>
      </c>
      <c r="AT64" s="693">
        <f t="shared" si="54"/>
        <v>0</v>
      </c>
      <c r="AU64" s="693">
        <f t="shared" si="54"/>
        <v>0</v>
      </c>
      <c r="AV64" s="693">
        <f t="shared" si="54"/>
        <v>0</v>
      </c>
      <c r="AW64" s="693">
        <f t="shared" si="54"/>
        <v>0</v>
      </c>
      <c r="AX64" s="693">
        <f t="shared" si="54"/>
        <v>0</v>
      </c>
      <c r="AY64" s="693">
        <f t="shared" si="54"/>
        <v>0</v>
      </c>
      <c r="AZ64" s="693">
        <f t="shared" si="54"/>
        <v>0</v>
      </c>
      <c r="BA64" s="693">
        <f t="shared" si="54"/>
        <v>0</v>
      </c>
      <c r="BB64" s="693">
        <f t="shared" si="54"/>
        <v>0</v>
      </c>
      <c r="BC64" s="693">
        <f t="shared" si="54"/>
        <v>0</v>
      </c>
      <c r="BD64" s="693">
        <f t="shared" si="54"/>
        <v>0</v>
      </c>
      <c r="BE64" s="693">
        <f t="shared" si="54"/>
        <v>0</v>
      </c>
      <c r="BF64" s="693">
        <f t="shared" si="54"/>
        <v>0</v>
      </c>
      <c r="BG64" s="693">
        <f t="shared" si="54"/>
        <v>0</v>
      </c>
      <c r="BH64" s="693">
        <f t="shared" si="54"/>
        <v>0</v>
      </c>
      <c r="BI64" s="693">
        <f t="shared" si="54"/>
        <v>0</v>
      </c>
      <c r="BJ64" s="693">
        <f t="shared" si="54"/>
        <v>0</v>
      </c>
      <c r="BK64" s="693">
        <f t="shared" si="54"/>
        <v>0</v>
      </c>
      <c r="BL64" s="693">
        <f t="shared" si="54"/>
        <v>0</v>
      </c>
      <c r="BM64" s="693">
        <f t="shared" si="54"/>
        <v>0</v>
      </c>
      <c r="BN64" s="693">
        <f t="shared" si="54"/>
        <v>0</v>
      </c>
      <c r="BO64" s="693">
        <f t="shared" si="54"/>
        <v>0</v>
      </c>
      <c r="BP64" s="693">
        <f t="shared" si="54"/>
        <v>0</v>
      </c>
      <c r="BQ64" s="693">
        <f t="shared" si="54"/>
        <v>0</v>
      </c>
      <c r="BR64" s="693">
        <f t="shared" si="54"/>
        <v>0</v>
      </c>
      <c r="BS64" s="693">
        <f t="shared" si="54"/>
        <v>0</v>
      </c>
      <c r="BT64" s="693">
        <f t="shared" si="54"/>
        <v>0</v>
      </c>
      <c r="BU64" s="693">
        <f t="shared" si="54"/>
        <v>0</v>
      </c>
      <c r="BV64" s="693">
        <f t="shared" ref="BV64:CA64" si="55" xml:space="preserve"> IF(AND($F62 &lt;= BV63, $F62 &gt; BU63), 1, 0)</f>
        <v>0</v>
      </c>
      <c r="BW64" s="693">
        <f t="shared" si="55"/>
        <v>0</v>
      </c>
      <c r="BX64" s="693">
        <f t="shared" si="55"/>
        <v>0</v>
      </c>
      <c r="BY64" s="693">
        <f t="shared" si="55"/>
        <v>0</v>
      </c>
      <c r="BZ64" s="693">
        <f t="shared" si="55"/>
        <v>0</v>
      </c>
      <c r="CA64" s="693">
        <f t="shared" si="55"/>
        <v>0</v>
      </c>
    </row>
    <row r="65" spans="1:79" s="11" customFormat="1">
      <c r="A65" s="1"/>
      <c r="B65" s="1"/>
      <c r="C65" s="2"/>
      <c r="D65" s="10"/>
    </row>
    <row r="66" spans="1:79" s="11" customFormat="1">
      <c r="A66" s="1"/>
      <c r="B66" s="1"/>
      <c r="C66" s="2"/>
      <c r="D66" s="10"/>
      <c r="E66" s="267" t="str">
        <f xml:space="preserve"> E$60</f>
        <v>Development period start flag</v>
      </c>
      <c r="F66" s="267">
        <f t="shared" ref="F66:BQ66" si="56" xml:space="preserve"> F$60</f>
        <v>0</v>
      </c>
      <c r="G66" s="267" t="str">
        <f t="shared" si="56"/>
        <v>flag</v>
      </c>
      <c r="H66" s="267">
        <f t="shared" si="56"/>
        <v>1</v>
      </c>
      <c r="I66" s="267">
        <f t="shared" si="56"/>
        <v>0</v>
      </c>
      <c r="J66" s="267">
        <f t="shared" si="56"/>
        <v>0</v>
      </c>
      <c r="K66" s="267">
        <f t="shared" si="56"/>
        <v>0</v>
      </c>
      <c r="L66" s="267">
        <f t="shared" si="56"/>
        <v>0</v>
      </c>
      <c r="M66" s="267">
        <f t="shared" si="56"/>
        <v>0</v>
      </c>
      <c r="N66" s="267">
        <f t="shared" si="56"/>
        <v>0</v>
      </c>
      <c r="O66" s="267">
        <f t="shared" si="56"/>
        <v>1</v>
      </c>
      <c r="P66" s="267">
        <f t="shared" si="56"/>
        <v>0</v>
      </c>
      <c r="Q66" s="267">
        <f t="shared" si="56"/>
        <v>0</v>
      </c>
      <c r="R66" s="267">
        <f t="shared" si="56"/>
        <v>0</v>
      </c>
      <c r="S66" s="267">
        <f t="shared" si="56"/>
        <v>0</v>
      </c>
      <c r="T66" s="267">
        <f t="shared" si="56"/>
        <v>0</v>
      </c>
      <c r="U66" s="267">
        <f t="shared" si="56"/>
        <v>0</v>
      </c>
      <c r="V66" s="267">
        <f t="shared" si="56"/>
        <v>0</v>
      </c>
      <c r="W66" s="267">
        <f t="shared" si="56"/>
        <v>0</v>
      </c>
      <c r="X66" s="267">
        <f t="shared" si="56"/>
        <v>0</v>
      </c>
      <c r="Y66" s="267">
        <f t="shared" si="56"/>
        <v>0</v>
      </c>
      <c r="Z66" s="267">
        <f t="shared" si="56"/>
        <v>0</v>
      </c>
      <c r="AA66" s="267">
        <f t="shared" si="56"/>
        <v>0</v>
      </c>
      <c r="AB66" s="267">
        <f t="shared" si="56"/>
        <v>0</v>
      </c>
      <c r="AC66" s="267">
        <f t="shared" si="56"/>
        <v>0</v>
      </c>
      <c r="AD66" s="267">
        <f t="shared" si="56"/>
        <v>0</v>
      </c>
      <c r="AE66" s="267">
        <f t="shared" si="56"/>
        <v>0</v>
      </c>
      <c r="AF66" s="267">
        <f t="shared" si="56"/>
        <v>0</v>
      </c>
      <c r="AG66" s="267">
        <f t="shared" si="56"/>
        <v>0</v>
      </c>
      <c r="AH66" s="267">
        <f t="shared" si="56"/>
        <v>0</v>
      </c>
      <c r="AI66" s="267">
        <f t="shared" si="56"/>
        <v>0</v>
      </c>
      <c r="AJ66" s="267">
        <f t="shared" si="56"/>
        <v>0</v>
      </c>
      <c r="AK66" s="267">
        <f t="shared" si="56"/>
        <v>0</v>
      </c>
      <c r="AL66" s="267">
        <f t="shared" si="56"/>
        <v>0</v>
      </c>
      <c r="AM66" s="267">
        <f t="shared" si="56"/>
        <v>0</v>
      </c>
      <c r="AN66" s="267">
        <f t="shared" si="56"/>
        <v>0</v>
      </c>
      <c r="AO66" s="267">
        <f t="shared" si="56"/>
        <v>0</v>
      </c>
      <c r="AP66" s="267">
        <f t="shared" si="56"/>
        <v>0</v>
      </c>
      <c r="AQ66" s="267">
        <f t="shared" si="56"/>
        <v>0</v>
      </c>
      <c r="AR66" s="267">
        <f t="shared" si="56"/>
        <v>0</v>
      </c>
      <c r="AS66" s="267">
        <f t="shared" si="56"/>
        <v>0</v>
      </c>
      <c r="AT66" s="267">
        <f t="shared" si="56"/>
        <v>0</v>
      </c>
      <c r="AU66" s="267">
        <f t="shared" si="56"/>
        <v>0</v>
      </c>
      <c r="AV66" s="267">
        <f t="shared" si="56"/>
        <v>0</v>
      </c>
      <c r="AW66" s="267">
        <f t="shared" si="56"/>
        <v>0</v>
      </c>
      <c r="AX66" s="267">
        <f t="shared" si="56"/>
        <v>0</v>
      </c>
      <c r="AY66" s="267">
        <f t="shared" si="56"/>
        <v>0</v>
      </c>
      <c r="AZ66" s="267">
        <f t="shared" si="56"/>
        <v>0</v>
      </c>
      <c r="BA66" s="267">
        <f t="shared" si="56"/>
        <v>0</v>
      </c>
      <c r="BB66" s="267">
        <f t="shared" si="56"/>
        <v>0</v>
      </c>
      <c r="BC66" s="267">
        <f t="shared" si="56"/>
        <v>0</v>
      </c>
      <c r="BD66" s="267">
        <f t="shared" si="56"/>
        <v>0</v>
      </c>
      <c r="BE66" s="267">
        <f t="shared" si="56"/>
        <v>0</v>
      </c>
      <c r="BF66" s="267">
        <f t="shared" si="56"/>
        <v>0</v>
      </c>
      <c r="BG66" s="267">
        <f t="shared" si="56"/>
        <v>0</v>
      </c>
      <c r="BH66" s="267">
        <f t="shared" si="56"/>
        <v>0</v>
      </c>
      <c r="BI66" s="267">
        <f t="shared" si="56"/>
        <v>0</v>
      </c>
      <c r="BJ66" s="267">
        <f t="shared" si="56"/>
        <v>0</v>
      </c>
      <c r="BK66" s="267">
        <f t="shared" si="56"/>
        <v>0</v>
      </c>
      <c r="BL66" s="267">
        <f t="shared" si="56"/>
        <v>0</v>
      </c>
      <c r="BM66" s="267">
        <f t="shared" si="56"/>
        <v>0</v>
      </c>
      <c r="BN66" s="267">
        <f t="shared" si="56"/>
        <v>0</v>
      </c>
      <c r="BO66" s="267">
        <f t="shared" si="56"/>
        <v>0</v>
      </c>
      <c r="BP66" s="267">
        <f t="shared" si="56"/>
        <v>0</v>
      </c>
      <c r="BQ66" s="267">
        <f t="shared" si="56"/>
        <v>0</v>
      </c>
      <c r="BR66" s="267">
        <f t="shared" ref="BR66:CA66" si="57" xml:space="preserve"> BR$60</f>
        <v>0</v>
      </c>
      <c r="BS66" s="267">
        <f t="shared" si="57"/>
        <v>0</v>
      </c>
      <c r="BT66" s="267">
        <f t="shared" si="57"/>
        <v>0</v>
      </c>
      <c r="BU66" s="267">
        <f t="shared" si="57"/>
        <v>0</v>
      </c>
      <c r="BV66" s="267">
        <f t="shared" si="57"/>
        <v>0</v>
      </c>
      <c r="BW66" s="267">
        <f t="shared" si="57"/>
        <v>0</v>
      </c>
      <c r="BX66" s="267">
        <f t="shared" si="57"/>
        <v>0</v>
      </c>
      <c r="BY66" s="267">
        <f t="shared" si="57"/>
        <v>0</v>
      </c>
      <c r="BZ66" s="267">
        <f t="shared" si="57"/>
        <v>0</v>
      </c>
      <c r="CA66" s="267">
        <f t="shared" si="57"/>
        <v>0</v>
      </c>
    </row>
    <row r="67" spans="1:79" s="11" customFormat="1">
      <c r="A67" s="1"/>
      <c r="B67" s="1"/>
      <c r="C67" s="2"/>
      <c r="D67" s="10"/>
      <c r="E67" s="267" t="str">
        <f xml:space="preserve"> E$64</f>
        <v>Development period end flag</v>
      </c>
      <c r="F67" s="267">
        <f t="shared" ref="F67:BQ67" si="58" xml:space="preserve"> F$64</f>
        <v>0</v>
      </c>
      <c r="G67" s="267" t="str">
        <f t="shared" si="58"/>
        <v>flag</v>
      </c>
      <c r="H67" s="267">
        <f t="shared" si="58"/>
        <v>1</v>
      </c>
      <c r="I67" s="268">
        <f t="shared" si="58"/>
        <v>0</v>
      </c>
      <c r="J67" s="267">
        <f t="shared" si="58"/>
        <v>0</v>
      </c>
      <c r="K67" s="267">
        <f t="shared" si="58"/>
        <v>0</v>
      </c>
      <c r="L67" s="267">
        <f t="shared" si="58"/>
        <v>0</v>
      </c>
      <c r="M67" s="267">
        <f t="shared" si="58"/>
        <v>0</v>
      </c>
      <c r="N67" s="267">
        <f t="shared" si="58"/>
        <v>0</v>
      </c>
      <c r="O67" s="267">
        <f t="shared" si="58"/>
        <v>0</v>
      </c>
      <c r="P67" s="267">
        <f t="shared" si="58"/>
        <v>0</v>
      </c>
      <c r="Q67" s="267">
        <f t="shared" si="58"/>
        <v>1</v>
      </c>
      <c r="R67" s="267">
        <f t="shared" si="58"/>
        <v>0</v>
      </c>
      <c r="S67" s="267">
        <f t="shared" si="58"/>
        <v>0</v>
      </c>
      <c r="T67" s="267">
        <f t="shared" si="58"/>
        <v>0</v>
      </c>
      <c r="U67" s="267">
        <f t="shared" si="58"/>
        <v>0</v>
      </c>
      <c r="V67" s="267">
        <f t="shared" si="58"/>
        <v>0</v>
      </c>
      <c r="W67" s="267">
        <f t="shared" si="58"/>
        <v>0</v>
      </c>
      <c r="X67" s="267">
        <f t="shared" si="58"/>
        <v>0</v>
      </c>
      <c r="Y67" s="267">
        <f t="shared" si="58"/>
        <v>0</v>
      </c>
      <c r="Z67" s="267">
        <f t="shared" si="58"/>
        <v>0</v>
      </c>
      <c r="AA67" s="267">
        <f t="shared" si="58"/>
        <v>0</v>
      </c>
      <c r="AB67" s="267">
        <f t="shared" si="58"/>
        <v>0</v>
      </c>
      <c r="AC67" s="267">
        <f t="shared" si="58"/>
        <v>0</v>
      </c>
      <c r="AD67" s="267">
        <f t="shared" si="58"/>
        <v>0</v>
      </c>
      <c r="AE67" s="267">
        <f t="shared" si="58"/>
        <v>0</v>
      </c>
      <c r="AF67" s="267">
        <f t="shared" si="58"/>
        <v>0</v>
      </c>
      <c r="AG67" s="267">
        <f t="shared" si="58"/>
        <v>0</v>
      </c>
      <c r="AH67" s="267">
        <f t="shared" si="58"/>
        <v>0</v>
      </c>
      <c r="AI67" s="267">
        <f t="shared" si="58"/>
        <v>0</v>
      </c>
      <c r="AJ67" s="267">
        <f t="shared" si="58"/>
        <v>0</v>
      </c>
      <c r="AK67" s="267">
        <f t="shared" si="58"/>
        <v>0</v>
      </c>
      <c r="AL67" s="267">
        <f t="shared" si="58"/>
        <v>0</v>
      </c>
      <c r="AM67" s="267">
        <f t="shared" si="58"/>
        <v>0</v>
      </c>
      <c r="AN67" s="267">
        <f t="shared" si="58"/>
        <v>0</v>
      </c>
      <c r="AO67" s="267">
        <f t="shared" si="58"/>
        <v>0</v>
      </c>
      <c r="AP67" s="267">
        <f t="shared" si="58"/>
        <v>0</v>
      </c>
      <c r="AQ67" s="267">
        <f t="shared" si="58"/>
        <v>0</v>
      </c>
      <c r="AR67" s="267">
        <f t="shared" si="58"/>
        <v>0</v>
      </c>
      <c r="AS67" s="267">
        <f t="shared" si="58"/>
        <v>0</v>
      </c>
      <c r="AT67" s="267">
        <f t="shared" si="58"/>
        <v>0</v>
      </c>
      <c r="AU67" s="267">
        <f t="shared" si="58"/>
        <v>0</v>
      </c>
      <c r="AV67" s="267">
        <f t="shared" si="58"/>
        <v>0</v>
      </c>
      <c r="AW67" s="267">
        <f t="shared" si="58"/>
        <v>0</v>
      </c>
      <c r="AX67" s="267">
        <f t="shared" si="58"/>
        <v>0</v>
      </c>
      <c r="AY67" s="267">
        <f t="shared" si="58"/>
        <v>0</v>
      </c>
      <c r="AZ67" s="267">
        <f t="shared" si="58"/>
        <v>0</v>
      </c>
      <c r="BA67" s="267">
        <f t="shared" si="58"/>
        <v>0</v>
      </c>
      <c r="BB67" s="267">
        <f t="shared" si="58"/>
        <v>0</v>
      </c>
      <c r="BC67" s="267">
        <f t="shared" si="58"/>
        <v>0</v>
      </c>
      <c r="BD67" s="267">
        <f t="shared" si="58"/>
        <v>0</v>
      </c>
      <c r="BE67" s="267">
        <f t="shared" si="58"/>
        <v>0</v>
      </c>
      <c r="BF67" s="267">
        <f t="shared" si="58"/>
        <v>0</v>
      </c>
      <c r="BG67" s="267">
        <f t="shared" si="58"/>
        <v>0</v>
      </c>
      <c r="BH67" s="267">
        <f t="shared" si="58"/>
        <v>0</v>
      </c>
      <c r="BI67" s="267">
        <f t="shared" si="58"/>
        <v>0</v>
      </c>
      <c r="BJ67" s="267">
        <f t="shared" si="58"/>
        <v>0</v>
      </c>
      <c r="BK67" s="267">
        <f t="shared" si="58"/>
        <v>0</v>
      </c>
      <c r="BL67" s="267">
        <f t="shared" si="58"/>
        <v>0</v>
      </c>
      <c r="BM67" s="267">
        <f t="shared" si="58"/>
        <v>0</v>
      </c>
      <c r="BN67" s="267">
        <f t="shared" si="58"/>
        <v>0</v>
      </c>
      <c r="BO67" s="267">
        <f t="shared" si="58"/>
        <v>0</v>
      </c>
      <c r="BP67" s="267">
        <f t="shared" si="58"/>
        <v>0</v>
      </c>
      <c r="BQ67" s="267">
        <f t="shared" si="58"/>
        <v>0</v>
      </c>
      <c r="BR67" s="267">
        <f t="shared" ref="BR67:CA67" si="59" xml:space="preserve"> BR$64</f>
        <v>0</v>
      </c>
      <c r="BS67" s="267">
        <f t="shared" si="59"/>
        <v>0</v>
      </c>
      <c r="BT67" s="267">
        <f t="shared" si="59"/>
        <v>0</v>
      </c>
      <c r="BU67" s="267">
        <f t="shared" si="59"/>
        <v>0</v>
      </c>
      <c r="BV67" s="267">
        <f t="shared" si="59"/>
        <v>0</v>
      </c>
      <c r="BW67" s="267">
        <f t="shared" si="59"/>
        <v>0</v>
      </c>
      <c r="BX67" s="267">
        <f t="shared" si="59"/>
        <v>0</v>
      </c>
      <c r="BY67" s="267">
        <f t="shared" si="59"/>
        <v>0</v>
      </c>
      <c r="BZ67" s="267">
        <f t="shared" si="59"/>
        <v>0</v>
      </c>
      <c r="CA67" s="267">
        <f t="shared" si="59"/>
        <v>0</v>
      </c>
    </row>
    <row r="68" spans="1:79" s="270" customFormat="1">
      <c r="A68" s="243"/>
      <c r="B68" s="243"/>
      <c r="C68" s="244"/>
      <c r="D68" s="269"/>
      <c r="E68" s="732" t="s">
        <v>461</v>
      </c>
      <c r="F68" s="301"/>
      <c r="G68" s="732" t="s">
        <v>3</v>
      </c>
      <c r="H68" s="732">
        <f xml:space="preserve"> SUM(J68:CA68)</f>
        <v>3</v>
      </c>
      <c r="I68" s="302"/>
      <c r="J68" s="761">
        <f xml:space="preserve"> I68 + J66 - I67</f>
        <v>0</v>
      </c>
      <c r="K68" s="761">
        <f t="shared" ref="K68:BV68" si="60" xml:space="preserve"> J68 + K66 - J67</f>
        <v>0</v>
      </c>
      <c r="L68" s="761">
        <f t="shared" si="60"/>
        <v>0</v>
      </c>
      <c r="M68" s="761">
        <f t="shared" si="60"/>
        <v>0</v>
      </c>
      <c r="N68" s="761">
        <f t="shared" si="60"/>
        <v>0</v>
      </c>
      <c r="O68" s="761">
        <f t="shared" si="60"/>
        <v>1</v>
      </c>
      <c r="P68" s="761">
        <f t="shared" si="60"/>
        <v>1</v>
      </c>
      <c r="Q68" s="761">
        <f t="shared" si="60"/>
        <v>1</v>
      </c>
      <c r="R68" s="761">
        <f t="shared" si="60"/>
        <v>0</v>
      </c>
      <c r="S68" s="761">
        <f t="shared" si="60"/>
        <v>0</v>
      </c>
      <c r="T68" s="761">
        <f t="shared" si="60"/>
        <v>0</v>
      </c>
      <c r="U68" s="761">
        <f t="shared" si="60"/>
        <v>0</v>
      </c>
      <c r="V68" s="761">
        <f t="shared" si="60"/>
        <v>0</v>
      </c>
      <c r="W68" s="761">
        <f t="shared" si="60"/>
        <v>0</v>
      </c>
      <c r="X68" s="761">
        <f t="shared" si="60"/>
        <v>0</v>
      </c>
      <c r="Y68" s="761">
        <f t="shared" si="60"/>
        <v>0</v>
      </c>
      <c r="Z68" s="761">
        <f t="shared" si="60"/>
        <v>0</v>
      </c>
      <c r="AA68" s="761">
        <f t="shared" si="60"/>
        <v>0</v>
      </c>
      <c r="AB68" s="761">
        <f t="shared" si="60"/>
        <v>0</v>
      </c>
      <c r="AC68" s="761">
        <f t="shared" si="60"/>
        <v>0</v>
      </c>
      <c r="AD68" s="761">
        <f t="shared" si="60"/>
        <v>0</v>
      </c>
      <c r="AE68" s="761">
        <f t="shared" si="60"/>
        <v>0</v>
      </c>
      <c r="AF68" s="761">
        <f t="shared" si="60"/>
        <v>0</v>
      </c>
      <c r="AG68" s="761">
        <f t="shared" si="60"/>
        <v>0</v>
      </c>
      <c r="AH68" s="761">
        <f t="shared" si="60"/>
        <v>0</v>
      </c>
      <c r="AI68" s="761">
        <f t="shared" si="60"/>
        <v>0</v>
      </c>
      <c r="AJ68" s="761">
        <f t="shared" si="60"/>
        <v>0</v>
      </c>
      <c r="AK68" s="761">
        <f t="shared" si="60"/>
        <v>0</v>
      </c>
      <c r="AL68" s="761">
        <f t="shared" si="60"/>
        <v>0</v>
      </c>
      <c r="AM68" s="761">
        <f t="shared" si="60"/>
        <v>0</v>
      </c>
      <c r="AN68" s="761">
        <f t="shared" si="60"/>
        <v>0</v>
      </c>
      <c r="AO68" s="761">
        <f t="shared" si="60"/>
        <v>0</v>
      </c>
      <c r="AP68" s="761">
        <f t="shared" si="60"/>
        <v>0</v>
      </c>
      <c r="AQ68" s="761">
        <f t="shared" si="60"/>
        <v>0</v>
      </c>
      <c r="AR68" s="761">
        <f t="shared" si="60"/>
        <v>0</v>
      </c>
      <c r="AS68" s="761">
        <f t="shared" si="60"/>
        <v>0</v>
      </c>
      <c r="AT68" s="761">
        <f t="shared" si="60"/>
        <v>0</v>
      </c>
      <c r="AU68" s="761">
        <f t="shared" si="60"/>
        <v>0</v>
      </c>
      <c r="AV68" s="761">
        <f t="shared" si="60"/>
        <v>0</v>
      </c>
      <c r="AW68" s="761">
        <f t="shared" si="60"/>
        <v>0</v>
      </c>
      <c r="AX68" s="761">
        <f t="shared" si="60"/>
        <v>0</v>
      </c>
      <c r="AY68" s="761">
        <f t="shared" si="60"/>
        <v>0</v>
      </c>
      <c r="AZ68" s="761">
        <f t="shared" si="60"/>
        <v>0</v>
      </c>
      <c r="BA68" s="761">
        <f t="shared" si="60"/>
        <v>0</v>
      </c>
      <c r="BB68" s="761">
        <f t="shared" si="60"/>
        <v>0</v>
      </c>
      <c r="BC68" s="761">
        <f t="shared" si="60"/>
        <v>0</v>
      </c>
      <c r="BD68" s="761">
        <f t="shared" si="60"/>
        <v>0</v>
      </c>
      <c r="BE68" s="761">
        <f t="shared" si="60"/>
        <v>0</v>
      </c>
      <c r="BF68" s="761">
        <f t="shared" si="60"/>
        <v>0</v>
      </c>
      <c r="BG68" s="761">
        <f t="shared" si="60"/>
        <v>0</v>
      </c>
      <c r="BH68" s="761">
        <f t="shared" si="60"/>
        <v>0</v>
      </c>
      <c r="BI68" s="761">
        <f t="shared" si="60"/>
        <v>0</v>
      </c>
      <c r="BJ68" s="761">
        <f t="shared" si="60"/>
        <v>0</v>
      </c>
      <c r="BK68" s="761">
        <f t="shared" si="60"/>
        <v>0</v>
      </c>
      <c r="BL68" s="761">
        <f t="shared" si="60"/>
        <v>0</v>
      </c>
      <c r="BM68" s="761">
        <f t="shared" si="60"/>
        <v>0</v>
      </c>
      <c r="BN68" s="761">
        <f t="shared" si="60"/>
        <v>0</v>
      </c>
      <c r="BO68" s="761">
        <f t="shared" si="60"/>
        <v>0</v>
      </c>
      <c r="BP68" s="761">
        <f t="shared" si="60"/>
        <v>0</v>
      </c>
      <c r="BQ68" s="761">
        <f t="shared" si="60"/>
        <v>0</v>
      </c>
      <c r="BR68" s="761">
        <f t="shared" si="60"/>
        <v>0</v>
      </c>
      <c r="BS68" s="761">
        <f t="shared" si="60"/>
        <v>0</v>
      </c>
      <c r="BT68" s="761">
        <f t="shared" si="60"/>
        <v>0</v>
      </c>
      <c r="BU68" s="761">
        <f t="shared" si="60"/>
        <v>0</v>
      </c>
      <c r="BV68" s="761">
        <f t="shared" si="60"/>
        <v>0</v>
      </c>
      <c r="BW68" s="761">
        <f xml:space="preserve"> BV68 + BW66 - BV67</f>
        <v>0</v>
      </c>
      <c r="BX68" s="761">
        <f xml:space="preserve"> BW68 + BX66 - BW67</f>
        <v>0</v>
      </c>
      <c r="BY68" s="761">
        <f xml:space="preserve"> BX68 + BY66 - BX67</f>
        <v>0</v>
      </c>
      <c r="BZ68" s="761">
        <f xml:space="preserve"> BY68 + BZ66 - BY67</f>
        <v>0</v>
      </c>
      <c r="CA68" s="761">
        <f xml:space="preserve"> BZ68 + CA66 - BZ67</f>
        <v>0</v>
      </c>
    </row>
    <row r="69" spans="1:79" s="17" customFormat="1">
      <c r="A69" s="1"/>
      <c r="B69" s="1"/>
      <c r="C69" s="15"/>
      <c r="D69" s="16"/>
      <c r="E69" s="197" t="s">
        <v>462</v>
      </c>
      <c r="F69" s="18">
        <f xml:space="preserve"> SUM(J68:CA68)</f>
        <v>3</v>
      </c>
      <c r="G69" s="18" t="s">
        <v>27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</row>
    <row r="70" spans="1:79" s="17" customFormat="1">
      <c r="A70" s="1"/>
      <c r="B70" s="1"/>
      <c r="C70" s="15"/>
      <c r="D70" s="16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</row>
    <row r="71" spans="1:79" s="17" customFormat="1">
      <c r="A71" s="1"/>
      <c r="B71" s="1"/>
      <c r="C71" s="15"/>
      <c r="D71" s="16"/>
      <c r="E71" s="271" t="str">
        <f xml:space="preserve"> Input!E$22</f>
        <v>Development period start (FID) date</v>
      </c>
      <c r="F71" s="271">
        <f xml:space="preserve"> Input!F$22</f>
        <v>46388</v>
      </c>
      <c r="G71" s="271" t="str">
        <f xml:space="preserve"> Input!G$22</f>
        <v>date</v>
      </c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271"/>
      <c r="BE71" s="271"/>
      <c r="BF71" s="271"/>
      <c r="BG71" s="271"/>
      <c r="BH71" s="271"/>
      <c r="BI71" s="271"/>
      <c r="BJ71" s="271"/>
      <c r="BK71" s="271"/>
      <c r="BL71" s="271"/>
      <c r="BM71" s="271"/>
      <c r="BN71" s="271"/>
      <c r="BO71" s="271"/>
      <c r="BP71" s="271"/>
      <c r="BQ71" s="271"/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</row>
    <row r="72" spans="1:79" s="200" customFormat="1">
      <c r="A72" s="38"/>
      <c r="B72" s="1"/>
      <c r="C72" s="39"/>
      <c r="D72" s="199"/>
      <c r="E72" s="41" t="str">
        <f xml:space="preserve"> Input!E$24</f>
        <v>Development period end date</v>
      </c>
      <c r="F72" s="41">
        <f xml:space="preserve"> Input!F$24</f>
        <v>47483</v>
      </c>
      <c r="G72" s="41" t="str">
        <f xml:space="preserve"> Input!G$24</f>
        <v>date</v>
      </c>
    </row>
    <row r="73" spans="1:79" s="17" customFormat="1">
      <c r="A73" s="1"/>
      <c r="B73" s="1"/>
      <c r="C73" s="15"/>
      <c r="D73" s="16"/>
      <c r="E73" s="272" t="str">
        <f xml:space="preserve"> E$22</f>
        <v>Model period beginning</v>
      </c>
      <c r="F73" s="272">
        <f t="shared" ref="F73:BQ73" si="61" xml:space="preserve"> F$22</f>
        <v>0</v>
      </c>
      <c r="G73" s="272" t="str">
        <f t="shared" si="61"/>
        <v>date</v>
      </c>
      <c r="H73" s="272">
        <f t="shared" si="61"/>
        <v>0</v>
      </c>
      <c r="I73" s="272">
        <f t="shared" si="61"/>
        <v>0</v>
      </c>
      <c r="J73" s="272">
        <f t="shared" si="61"/>
        <v>44562</v>
      </c>
      <c r="K73" s="272">
        <f t="shared" si="61"/>
        <v>44927</v>
      </c>
      <c r="L73" s="272">
        <f t="shared" si="61"/>
        <v>45292</v>
      </c>
      <c r="M73" s="272">
        <f t="shared" si="61"/>
        <v>45658</v>
      </c>
      <c r="N73" s="272">
        <f t="shared" si="61"/>
        <v>46023</v>
      </c>
      <c r="O73" s="272">
        <f t="shared" si="61"/>
        <v>46388</v>
      </c>
      <c r="P73" s="272">
        <f t="shared" si="61"/>
        <v>46753</v>
      </c>
      <c r="Q73" s="272">
        <f t="shared" si="61"/>
        <v>47119</v>
      </c>
      <c r="R73" s="272">
        <f t="shared" si="61"/>
        <v>47484</v>
      </c>
      <c r="S73" s="272">
        <f t="shared" si="61"/>
        <v>47849</v>
      </c>
      <c r="T73" s="272">
        <f t="shared" si="61"/>
        <v>48214</v>
      </c>
      <c r="U73" s="272">
        <f t="shared" si="61"/>
        <v>48580</v>
      </c>
      <c r="V73" s="272">
        <f t="shared" si="61"/>
        <v>48945</v>
      </c>
      <c r="W73" s="272">
        <f t="shared" si="61"/>
        <v>49310</v>
      </c>
      <c r="X73" s="272">
        <f t="shared" si="61"/>
        <v>49675</v>
      </c>
      <c r="Y73" s="272">
        <f t="shared" si="61"/>
        <v>50041</v>
      </c>
      <c r="Z73" s="272">
        <f t="shared" si="61"/>
        <v>50406</v>
      </c>
      <c r="AA73" s="272">
        <f t="shared" si="61"/>
        <v>50771</v>
      </c>
      <c r="AB73" s="272">
        <f t="shared" si="61"/>
        <v>51136</v>
      </c>
      <c r="AC73" s="272">
        <f t="shared" si="61"/>
        <v>51502</v>
      </c>
      <c r="AD73" s="272">
        <f t="shared" si="61"/>
        <v>51867</v>
      </c>
      <c r="AE73" s="272">
        <f t="shared" si="61"/>
        <v>52232</v>
      </c>
      <c r="AF73" s="272">
        <f t="shared" si="61"/>
        <v>52597</v>
      </c>
      <c r="AG73" s="272">
        <f t="shared" si="61"/>
        <v>52963</v>
      </c>
      <c r="AH73" s="272">
        <f t="shared" si="61"/>
        <v>53328</v>
      </c>
      <c r="AI73" s="272">
        <f t="shared" si="61"/>
        <v>53693</v>
      </c>
      <c r="AJ73" s="272">
        <f t="shared" si="61"/>
        <v>54058</v>
      </c>
      <c r="AK73" s="272">
        <f t="shared" si="61"/>
        <v>54424</v>
      </c>
      <c r="AL73" s="272">
        <f t="shared" si="61"/>
        <v>54789</v>
      </c>
      <c r="AM73" s="272">
        <f t="shared" si="61"/>
        <v>55154</v>
      </c>
      <c r="AN73" s="272">
        <f t="shared" si="61"/>
        <v>55519</v>
      </c>
      <c r="AO73" s="272">
        <f t="shared" si="61"/>
        <v>55885</v>
      </c>
      <c r="AP73" s="272">
        <f t="shared" si="61"/>
        <v>56250</v>
      </c>
      <c r="AQ73" s="272">
        <f t="shared" si="61"/>
        <v>56615</v>
      </c>
      <c r="AR73" s="272">
        <f t="shared" si="61"/>
        <v>56980</v>
      </c>
      <c r="AS73" s="272">
        <f t="shared" si="61"/>
        <v>57346</v>
      </c>
      <c r="AT73" s="272">
        <f t="shared" si="61"/>
        <v>57711</v>
      </c>
      <c r="AU73" s="272">
        <f t="shared" si="61"/>
        <v>58076</v>
      </c>
      <c r="AV73" s="272">
        <f t="shared" si="61"/>
        <v>58441</v>
      </c>
      <c r="AW73" s="272">
        <f t="shared" si="61"/>
        <v>58807</v>
      </c>
      <c r="AX73" s="272">
        <f t="shared" si="61"/>
        <v>59172</v>
      </c>
      <c r="AY73" s="272">
        <f t="shared" si="61"/>
        <v>59537</v>
      </c>
      <c r="AZ73" s="272">
        <f t="shared" si="61"/>
        <v>59902</v>
      </c>
      <c r="BA73" s="272">
        <f t="shared" si="61"/>
        <v>60268</v>
      </c>
      <c r="BB73" s="272">
        <f t="shared" si="61"/>
        <v>60633</v>
      </c>
      <c r="BC73" s="272">
        <f t="shared" si="61"/>
        <v>60998</v>
      </c>
      <c r="BD73" s="272">
        <f t="shared" si="61"/>
        <v>61363</v>
      </c>
      <c r="BE73" s="272">
        <f t="shared" si="61"/>
        <v>61729</v>
      </c>
      <c r="BF73" s="272">
        <f t="shared" si="61"/>
        <v>62094</v>
      </c>
      <c r="BG73" s="272">
        <f t="shared" si="61"/>
        <v>62459</v>
      </c>
      <c r="BH73" s="272">
        <f t="shared" si="61"/>
        <v>62824</v>
      </c>
      <c r="BI73" s="272">
        <f t="shared" si="61"/>
        <v>63190</v>
      </c>
      <c r="BJ73" s="272">
        <f t="shared" si="61"/>
        <v>63555</v>
      </c>
      <c r="BK73" s="272">
        <f t="shared" si="61"/>
        <v>63920</v>
      </c>
      <c r="BL73" s="272">
        <f t="shared" si="61"/>
        <v>64285</v>
      </c>
      <c r="BM73" s="272">
        <f t="shared" si="61"/>
        <v>64651</v>
      </c>
      <c r="BN73" s="272">
        <f t="shared" si="61"/>
        <v>65016</v>
      </c>
      <c r="BO73" s="272">
        <f t="shared" si="61"/>
        <v>65381</v>
      </c>
      <c r="BP73" s="272">
        <f t="shared" si="61"/>
        <v>65746</v>
      </c>
      <c r="BQ73" s="272">
        <f t="shared" si="61"/>
        <v>66112</v>
      </c>
      <c r="BR73" s="272">
        <f t="shared" ref="BR73:CA73" si="62" xml:space="preserve"> BR$22</f>
        <v>66477</v>
      </c>
      <c r="BS73" s="272">
        <f t="shared" si="62"/>
        <v>66842</v>
      </c>
      <c r="BT73" s="272">
        <f t="shared" si="62"/>
        <v>67207</v>
      </c>
      <c r="BU73" s="272">
        <f t="shared" si="62"/>
        <v>67573</v>
      </c>
      <c r="BV73" s="272">
        <f t="shared" si="62"/>
        <v>67938</v>
      </c>
      <c r="BW73" s="272">
        <f t="shared" si="62"/>
        <v>68303</v>
      </c>
      <c r="BX73" s="272">
        <f t="shared" si="62"/>
        <v>68668</v>
      </c>
      <c r="BY73" s="272">
        <f t="shared" si="62"/>
        <v>69034</v>
      </c>
      <c r="BZ73" s="272">
        <f t="shared" si="62"/>
        <v>69399</v>
      </c>
      <c r="CA73" s="272">
        <f t="shared" si="62"/>
        <v>69764</v>
      </c>
    </row>
    <row r="74" spans="1:79" s="17" customFormat="1">
      <c r="A74" s="1"/>
      <c r="B74" s="1"/>
      <c r="C74" s="15"/>
      <c r="D74" s="16"/>
      <c r="E74" s="272" t="str">
        <f xml:space="preserve"> E$63</f>
        <v>Model period ending</v>
      </c>
      <c r="F74" s="272">
        <f t="shared" ref="F74:BQ74" si="63" xml:space="preserve"> F$63</f>
        <v>0</v>
      </c>
      <c r="G74" s="272" t="str">
        <f t="shared" si="63"/>
        <v>date</v>
      </c>
      <c r="H74" s="272">
        <f t="shared" si="63"/>
        <v>0</v>
      </c>
      <c r="I74" s="272">
        <f t="shared" si="63"/>
        <v>0</v>
      </c>
      <c r="J74" s="272">
        <f t="shared" si="63"/>
        <v>44926</v>
      </c>
      <c r="K74" s="272">
        <f t="shared" si="63"/>
        <v>45291</v>
      </c>
      <c r="L74" s="272">
        <f t="shared" si="63"/>
        <v>45657</v>
      </c>
      <c r="M74" s="272">
        <f t="shared" si="63"/>
        <v>46022</v>
      </c>
      <c r="N74" s="272">
        <f t="shared" si="63"/>
        <v>46387</v>
      </c>
      <c r="O74" s="272">
        <f t="shared" si="63"/>
        <v>46752</v>
      </c>
      <c r="P74" s="272">
        <f t="shared" si="63"/>
        <v>47118</v>
      </c>
      <c r="Q74" s="272">
        <f t="shared" si="63"/>
        <v>47483</v>
      </c>
      <c r="R74" s="272">
        <f t="shared" si="63"/>
        <v>47848</v>
      </c>
      <c r="S74" s="272">
        <f t="shared" si="63"/>
        <v>48213</v>
      </c>
      <c r="T74" s="272">
        <f t="shared" si="63"/>
        <v>48579</v>
      </c>
      <c r="U74" s="272">
        <f t="shared" si="63"/>
        <v>48944</v>
      </c>
      <c r="V74" s="272">
        <f t="shared" si="63"/>
        <v>49309</v>
      </c>
      <c r="W74" s="272">
        <f t="shared" si="63"/>
        <v>49674</v>
      </c>
      <c r="X74" s="272">
        <f t="shared" si="63"/>
        <v>50040</v>
      </c>
      <c r="Y74" s="272">
        <f t="shared" si="63"/>
        <v>50405</v>
      </c>
      <c r="Z74" s="272">
        <f t="shared" si="63"/>
        <v>50770</v>
      </c>
      <c r="AA74" s="272">
        <f t="shared" si="63"/>
        <v>51135</v>
      </c>
      <c r="AB74" s="272">
        <f t="shared" si="63"/>
        <v>51501</v>
      </c>
      <c r="AC74" s="272">
        <f t="shared" si="63"/>
        <v>51866</v>
      </c>
      <c r="AD74" s="272">
        <f t="shared" si="63"/>
        <v>52231</v>
      </c>
      <c r="AE74" s="272">
        <f t="shared" si="63"/>
        <v>52596</v>
      </c>
      <c r="AF74" s="272">
        <f t="shared" si="63"/>
        <v>52962</v>
      </c>
      <c r="AG74" s="272">
        <f t="shared" si="63"/>
        <v>53327</v>
      </c>
      <c r="AH74" s="272">
        <f t="shared" si="63"/>
        <v>53692</v>
      </c>
      <c r="AI74" s="272">
        <f t="shared" si="63"/>
        <v>54057</v>
      </c>
      <c r="AJ74" s="272">
        <f t="shared" si="63"/>
        <v>54423</v>
      </c>
      <c r="AK74" s="272">
        <f t="shared" si="63"/>
        <v>54788</v>
      </c>
      <c r="AL74" s="272">
        <f t="shared" si="63"/>
        <v>55153</v>
      </c>
      <c r="AM74" s="272">
        <f t="shared" si="63"/>
        <v>55518</v>
      </c>
      <c r="AN74" s="272">
        <f t="shared" si="63"/>
        <v>55884</v>
      </c>
      <c r="AO74" s="272">
        <f t="shared" si="63"/>
        <v>56249</v>
      </c>
      <c r="AP74" s="272">
        <f t="shared" si="63"/>
        <v>56614</v>
      </c>
      <c r="AQ74" s="272">
        <f t="shared" si="63"/>
        <v>56979</v>
      </c>
      <c r="AR74" s="272">
        <f t="shared" si="63"/>
        <v>57345</v>
      </c>
      <c r="AS74" s="272">
        <f t="shared" si="63"/>
        <v>57710</v>
      </c>
      <c r="AT74" s="272">
        <f t="shared" si="63"/>
        <v>58075</v>
      </c>
      <c r="AU74" s="272">
        <f t="shared" si="63"/>
        <v>58440</v>
      </c>
      <c r="AV74" s="272">
        <f t="shared" si="63"/>
        <v>58806</v>
      </c>
      <c r="AW74" s="272">
        <f t="shared" si="63"/>
        <v>59171</v>
      </c>
      <c r="AX74" s="272">
        <f t="shared" si="63"/>
        <v>59536</v>
      </c>
      <c r="AY74" s="272">
        <f t="shared" si="63"/>
        <v>59901</v>
      </c>
      <c r="AZ74" s="272">
        <f t="shared" si="63"/>
        <v>60267</v>
      </c>
      <c r="BA74" s="272">
        <f t="shared" si="63"/>
        <v>60632</v>
      </c>
      <c r="BB74" s="272">
        <f t="shared" si="63"/>
        <v>60997</v>
      </c>
      <c r="BC74" s="272">
        <f t="shared" si="63"/>
        <v>61362</v>
      </c>
      <c r="BD74" s="272">
        <f t="shared" si="63"/>
        <v>61728</v>
      </c>
      <c r="BE74" s="272">
        <f t="shared" si="63"/>
        <v>62093</v>
      </c>
      <c r="BF74" s="272">
        <f t="shared" si="63"/>
        <v>62458</v>
      </c>
      <c r="BG74" s="272">
        <f t="shared" si="63"/>
        <v>62823</v>
      </c>
      <c r="BH74" s="272">
        <f t="shared" si="63"/>
        <v>63189</v>
      </c>
      <c r="BI74" s="272">
        <f t="shared" si="63"/>
        <v>63554</v>
      </c>
      <c r="BJ74" s="272">
        <f t="shared" si="63"/>
        <v>63919</v>
      </c>
      <c r="BK74" s="272">
        <f t="shared" si="63"/>
        <v>64284</v>
      </c>
      <c r="BL74" s="272">
        <f t="shared" si="63"/>
        <v>64650</v>
      </c>
      <c r="BM74" s="272">
        <f t="shared" si="63"/>
        <v>65015</v>
      </c>
      <c r="BN74" s="272">
        <f t="shared" si="63"/>
        <v>65380</v>
      </c>
      <c r="BO74" s="272">
        <f t="shared" si="63"/>
        <v>65745</v>
      </c>
      <c r="BP74" s="272">
        <f t="shared" si="63"/>
        <v>66111</v>
      </c>
      <c r="BQ74" s="272">
        <f t="shared" si="63"/>
        <v>66476</v>
      </c>
      <c r="BR74" s="272">
        <f t="shared" ref="BR74:CA74" si="64" xml:space="preserve"> BR$63</f>
        <v>66841</v>
      </c>
      <c r="BS74" s="272">
        <f t="shared" si="64"/>
        <v>67206</v>
      </c>
      <c r="BT74" s="272">
        <f t="shared" si="64"/>
        <v>67572</v>
      </c>
      <c r="BU74" s="272">
        <f t="shared" si="64"/>
        <v>67937</v>
      </c>
      <c r="BV74" s="272">
        <f t="shared" si="64"/>
        <v>68302</v>
      </c>
      <c r="BW74" s="272">
        <f t="shared" si="64"/>
        <v>68667</v>
      </c>
      <c r="BX74" s="272">
        <f t="shared" si="64"/>
        <v>69033</v>
      </c>
      <c r="BY74" s="272">
        <f t="shared" si="64"/>
        <v>69398</v>
      </c>
      <c r="BZ74" s="272">
        <f t="shared" si="64"/>
        <v>69763</v>
      </c>
      <c r="CA74" s="272">
        <f t="shared" si="64"/>
        <v>70128</v>
      </c>
    </row>
    <row r="75" spans="1:79" s="270" customFormat="1">
      <c r="A75" s="243"/>
      <c r="B75" s="243"/>
      <c r="C75" s="244"/>
      <c r="D75" s="269"/>
      <c r="E75" s="705" t="s">
        <v>463</v>
      </c>
      <c r="G75" s="689" t="s">
        <v>51</v>
      </c>
      <c r="H75" s="689">
        <f xml:space="preserve"> SUM(J75:CA75)</f>
        <v>1096</v>
      </c>
      <c r="J75" s="693">
        <f xml:space="preserve"> MAX(0, (MIN($F72, J74) - MAX($F71, J73) + 1))</f>
        <v>0</v>
      </c>
      <c r="K75" s="693">
        <f t="shared" ref="K75:BV75" si="65" xml:space="preserve"> MAX(0, (MIN($F72, K74) - MAX($F71, K73) + 1))</f>
        <v>0</v>
      </c>
      <c r="L75" s="693">
        <f t="shared" si="65"/>
        <v>0</v>
      </c>
      <c r="M75" s="693">
        <f t="shared" si="65"/>
        <v>0</v>
      </c>
      <c r="N75" s="693">
        <f t="shared" si="65"/>
        <v>0</v>
      </c>
      <c r="O75" s="693">
        <f t="shared" si="65"/>
        <v>365</v>
      </c>
      <c r="P75" s="693">
        <f t="shared" si="65"/>
        <v>366</v>
      </c>
      <c r="Q75" s="693">
        <f t="shared" si="65"/>
        <v>365</v>
      </c>
      <c r="R75" s="693">
        <f t="shared" si="65"/>
        <v>0</v>
      </c>
      <c r="S75" s="693">
        <f t="shared" si="65"/>
        <v>0</v>
      </c>
      <c r="T75" s="693">
        <f t="shared" si="65"/>
        <v>0</v>
      </c>
      <c r="U75" s="693">
        <f t="shared" si="65"/>
        <v>0</v>
      </c>
      <c r="V75" s="693">
        <f t="shared" si="65"/>
        <v>0</v>
      </c>
      <c r="W75" s="693">
        <f t="shared" si="65"/>
        <v>0</v>
      </c>
      <c r="X75" s="693">
        <f t="shared" si="65"/>
        <v>0</v>
      </c>
      <c r="Y75" s="693">
        <f t="shared" si="65"/>
        <v>0</v>
      </c>
      <c r="Z75" s="693">
        <f t="shared" si="65"/>
        <v>0</v>
      </c>
      <c r="AA75" s="693">
        <f t="shared" si="65"/>
        <v>0</v>
      </c>
      <c r="AB75" s="693">
        <f t="shared" si="65"/>
        <v>0</v>
      </c>
      <c r="AC75" s="693">
        <f t="shared" si="65"/>
        <v>0</v>
      </c>
      <c r="AD75" s="693">
        <f t="shared" si="65"/>
        <v>0</v>
      </c>
      <c r="AE75" s="693">
        <f t="shared" si="65"/>
        <v>0</v>
      </c>
      <c r="AF75" s="693">
        <f t="shared" si="65"/>
        <v>0</v>
      </c>
      <c r="AG75" s="693">
        <f t="shared" si="65"/>
        <v>0</v>
      </c>
      <c r="AH75" s="693">
        <f t="shared" si="65"/>
        <v>0</v>
      </c>
      <c r="AI75" s="693">
        <f t="shared" si="65"/>
        <v>0</v>
      </c>
      <c r="AJ75" s="693">
        <f t="shared" si="65"/>
        <v>0</v>
      </c>
      <c r="AK75" s="693">
        <f t="shared" si="65"/>
        <v>0</v>
      </c>
      <c r="AL75" s="693">
        <f t="shared" si="65"/>
        <v>0</v>
      </c>
      <c r="AM75" s="693">
        <f t="shared" si="65"/>
        <v>0</v>
      </c>
      <c r="AN75" s="693">
        <f t="shared" si="65"/>
        <v>0</v>
      </c>
      <c r="AO75" s="693">
        <f t="shared" si="65"/>
        <v>0</v>
      </c>
      <c r="AP75" s="693">
        <f t="shared" si="65"/>
        <v>0</v>
      </c>
      <c r="AQ75" s="693">
        <f t="shared" si="65"/>
        <v>0</v>
      </c>
      <c r="AR75" s="693">
        <f t="shared" si="65"/>
        <v>0</v>
      </c>
      <c r="AS75" s="693">
        <f t="shared" si="65"/>
        <v>0</v>
      </c>
      <c r="AT75" s="693">
        <f t="shared" si="65"/>
        <v>0</v>
      </c>
      <c r="AU75" s="693">
        <f t="shared" si="65"/>
        <v>0</v>
      </c>
      <c r="AV75" s="693">
        <f t="shared" si="65"/>
        <v>0</v>
      </c>
      <c r="AW75" s="693">
        <f t="shared" si="65"/>
        <v>0</v>
      </c>
      <c r="AX75" s="693">
        <f t="shared" si="65"/>
        <v>0</v>
      </c>
      <c r="AY75" s="693">
        <f t="shared" si="65"/>
        <v>0</v>
      </c>
      <c r="AZ75" s="693">
        <f t="shared" si="65"/>
        <v>0</v>
      </c>
      <c r="BA75" s="693">
        <f t="shared" si="65"/>
        <v>0</v>
      </c>
      <c r="BB75" s="693">
        <f t="shared" si="65"/>
        <v>0</v>
      </c>
      <c r="BC75" s="693">
        <f t="shared" si="65"/>
        <v>0</v>
      </c>
      <c r="BD75" s="693">
        <f t="shared" si="65"/>
        <v>0</v>
      </c>
      <c r="BE75" s="693">
        <f t="shared" si="65"/>
        <v>0</v>
      </c>
      <c r="BF75" s="693">
        <f t="shared" si="65"/>
        <v>0</v>
      </c>
      <c r="BG75" s="693">
        <f t="shared" si="65"/>
        <v>0</v>
      </c>
      <c r="BH75" s="693">
        <f t="shared" si="65"/>
        <v>0</v>
      </c>
      <c r="BI75" s="693">
        <f t="shared" si="65"/>
        <v>0</v>
      </c>
      <c r="BJ75" s="693">
        <f t="shared" si="65"/>
        <v>0</v>
      </c>
      <c r="BK75" s="693">
        <f t="shared" si="65"/>
        <v>0</v>
      </c>
      <c r="BL75" s="693">
        <f t="shared" si="65"/>
        <v>0</v>
      </c>
      <c r="BM75" s="693">
        <f t="shared" si="65"/>
        <v>0</v>
      </c>
      <c r="BN75" s="693">
        <f t="shared" si="65"/>
        <v>0</v>
      </c>
      <c r="BO75" s="693">
        <f t="shared" si="65"/>
        <v>0</v>
      </c>
      <c r="BP75" s="693">
        <f t="shared" si="65"/>
        <v>0</v>
      </c>
      <c r="BQ75" s="693">
        <f t="shared" si="65"/>
        <v>0</v>
      </c>
      <c r="BR75" s="693">
        <f t="shared" si="65"/>
        <v>0</v>
      </c>
      <c r="BS75" s="693">
        <f t="shared" si="65"/>
        <v>0</v>
      </c>
      <c r="BT75" s="693">
        <f t="shared" si="65"/>
        <v>0</v>
      </c>
      <c r="BU75" s="693">
        <f t="shared" si="65"/>
        <v>0</v>
      </c>
      <c r="BV75" s="693">
        <f t="shared" si="65"/>
        <v>0</v>
      </c>
      <c r="BW75" s="693">
        <f xml:space="preserve"> MAX(0, (MIN($F72, BW74) - MAX($F71, BW73) + 1))</f>
        <v>0</v>
      </c>
      <c r="BX75" s="693">
        <f xml:space="preserve"> MAX(0, (MIN($F72, BX74) - MAX($F71, BX73) + 1))</f>
        <v>0</v>
      </c>
      <c r="BY75" s="693">
        <f xml:space="preserve"> MAX(0, (MIN($F72, BY74) - MAX($F71, BY73) + 1))</f>
        <v>0</v>
      </c>
      <c r="BZ75" s="693">
        <f xml:space="preserve"> MAX(0, (MIN($F72, BZ74) - MAX($F71, BZ73) + 1))</f>
        <v>0</v>
      </c>
      <c r="CA75" s="693">
        <f xml:space="preserve"> MAX(0, (MIN($F72, CA74) - MAX($F71, CA73) + 1))</f>
        <v>0</v>
      </c>
    </row>
    <row r="76" spans="1:79" s="17" customFormat="1">
      <c r="A76" s="1"/>
      <c r="B76" s="1"/>
      <c r="C76" s="15"/>
      <c r="D76" s="16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1:79" s="17" customFormat="1">
      <c r="A77" s="1"/>
      <c r="B77" s="1" t="s">
        <v>102</v>
      </c>
      <c r="C77" s="15"/>
      <c r="D77" s="16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</row>
    <row r="78" spans="1:79" s="42" customFormat="1">
      <c r="A78" s="38"/>
      <c r="B78" s="1"/>
      <c r="C78" s="43"/>
      <c r="D78" s="44"/>
      <c r="E78" s="253" t="str">
        <f xml:space="preserve"> Input!E$27</f>
        <v>Operations start date</v>
      </c>
      <c r="F78" s="253">
        <f xml:space="preserve"> Input!F$27</f>
        <v>47484</v>
      </c>
      <c r="G78" s="253" t="str">
        <f xml:space="preserve"> Input!G$27</f>
        <v>date</v>
      </c>
    </row>
    <row r="79" spans="1:79" s="21" customFormat="1">
      <c r="A79" s="20"/>
      <c r="B79" s="1"/>
      <c r="C79" s="32"/>
      <c r="D79" s="23"/>
      <c r="E79" s="21" t="str">
        <f t="shared" ref="E79:BP79" si="66" xml:space="preserve"> E$23</f>
        <v>Model period ending</v>
      </c>
      <c r="F79" s="21">
        <f t="shared" si="66"/>
        <v>0</v>
      </c>
      <c r="G79" s="21" t="str">
        <f t="shared" si="66"/>
        <v>date</v>
      </c>
      <c r="H79" s="21">
        <f t="shared" si="66"/>
        <v>0</v>
      </c>
      <c r="I79" s="21">
        <f t="shared" si="66"/>
        <v>0</v>
      </c>
      <c r="J79" s="21">
        <f t="shared" si="66"/>
        <v>44926</v>
      </c>
      <c r="K79" s="21">
        <f t="shared" si="66"/>
        <v>45291</v>
      </c>
      <c r="L79" s="21">
        <f t="shared" si="66"/>
        <v>45657</v>
      </c>
      <c r="M79" s="21">
        <f t="shared" si="66"/>
        <v>46022</v>
      </c>
      <c r="N79" s="21">
        <f t="shared" si="66"/>
        <v>46387</v>
      </c>
      <c r="O79" s="21">
        <f t="shared" si="66"/>
        <v>46752</v>
      </c>
      <c r="P79" s="21">
        <f t="shared" si="66"/>
        <v>47118</v>
      </c>
      <c r="Q79" s="21">
        <f t="shared" si="66"/>
        <v>47483</v>
      </c>
      <c r="R79" s="21">
        <f t="shared" si="66"/>
        <v>47848</v>
      </c>
      <c r="S79" s="21">
        <f t="shared" si="66"/>
        <v>48213</v>
      </c>
      <c r="T79" s="21">
        <f t="shared" si="66"/>
        <v>48579</v>
      </c>
      <c r="U79" s="21">
        <f t="shared" si="66"/>
        <v>48944</v>
      </c>
      <c r="V79" s="21">
        <f t="shared" si="66"/>
        <v>49309</v>
      </c>
      <c r="W79" s="21">
        <f t="shared" si="66"/>
        <v>49674</v>
      </c>
      <c r="X79" s="21">
        <f t="shared" si="66"/>
        <v>50040</v>
      </c>
      <c r="Y79" s="21">
        <f t="shared" si="66"/>
        <v>50405</v>
      </c>
      <c r="Z79" s="21">
        <f t="shared" si="66"/>
        <v>50770</v>
      </c>
      <c r="AA79" s="21">
        <f t="shared" si="66"/>
        <v>51135</v>
      </c>
      <c r="AB79" s="21">
        <f t="shared" si="66"/>
        <v>51501</v>
      </c>
      <c r="AC79" s="21">
        <f t="shared" si="66"/>
        <v>51866</v>
      </c>
      <c r="AD79" s="21">
        <f t="shared" si="66"/>
        <v>52231</v>
      </c>
      <c r="AE79" s="21">
        <f t="shared" si="66"/>
        <v>52596</v>
      </c>
      <c r="AF79" s="21">
        <f t="shared" si="66"/>
        <v>52962</v>
      </c>
      <c r="AG79" s="21">
        <f t="shared" si="66"/>
        <v>53327</v>
      </c>
      <c r="AH79" s="21">
        <f t="shared" si="66"/>
        <v>53692</v>
      </c>
      <c r="AI79" s="21">
        <f t="shared" si="66"/>
        <v>54057</v>
      </c>
      <c r="AJ79" s="21">
        <f t="shared" si="66"/>
        <v>54423</v>
      </c>
      <c r="AK79" s="21">
        <f t="shared" si="66"/>
        <v>54788</v>
      </c>
      <c r="AL79" s="21">
        <f t="shared" si="66"/>
        <v>55153</v>
      </c>
      <c r="AM79" s="21">
        <f t="shared" si="66"/>
        <v>55518</v>
      </c>
      <c r="AN79" s="21">
        <f t="shared" si="66"/>
        <v>55884</v>
      </c>
      <c r="AO79" s="21">
        <f t="shared" si="66"/>
        <v>56249</v>
      </c>
      <c r="AP79" s="21">
        <f t="shared" si="66"/>
        <v>56614</v>
      </c>
      <c r="AQ79" s="21">
        <f t="shared" si="66"/>
        <v>56979</v>
      </c>
      <c r="AR79" s="21">
        <f t="shared" si="66"/>
        <v>57345</v>
      </c>
      <c r="AS79" s="21">
        <f t="shared" si="66"/>
        <v>57710</v>
      </c>
      <c r="AT79" s="21">
        <f t="shared" si="66"/>
        <v>58075</v>
      </c>
      <c r="AU79" s="21">
        <f t="shared" si="66"/>
        <v>58440</v>
      </c>
      <c r="AV79" s="21">
        <f t="shared" si="66"/>
        <v>58806</v>
      </c>
      <c r="AW79" s="21">
        <f t="shared" si="66"/>
        <v>59171</v>
      </c>
      <c r="AX79" s="21">
        <f t="shared" si="66"/>
        <v>59536</v>
      </c>
      <c r="AY79" s="21">
        <f t="shared" si="66"/>
        <v>59901</v>
      </c>
      <c r="AZ79" s="21">
        <f t="shared" si="66"/>
        <v>60267</v>
      </c>
      <c r="BA79" s="21">
        <f t="shared" si="66"/>
        <v>60632</v>
      </c>
      <c r="BB79" s="21">
        <f t="shared" si="66"/>
        <v>60997</v>
      </c>
      <c r="BC79" s="21">
        <f t="shared" si="66"/>
        <v>61362</v>
      </c>
      <c r="BD79" s="21">
        <f t="shared" si="66"/>
        <v>61728</v>
      </c>
      <c r="BE79" s="21">
        <f t="shared" si="66"/>
        <v>62093</v>
      </c>
      <c r="BF79" s="21">
        <f t="shared" si="66"/>
        <v>62458</v>
      </c>
      <c r="BG79" s="21">
        <f t="shared" si="66"/>
        <v>62823</v>
      </c>
      <c r="BH79" s="21">
        <f t="shared" si="66"/>
        <v>63189</v>
      </c>
      <c r="BI79" s="21">
        <f t="shared" si="66"/>
        <v>63554</v>
      </c>
      <c r="BJ79" s="21">
        <f t="shared" si="66"/>
        <v>63919</v>
      </c>
      <c r="BK79" s="21">
        <f t="shared" si="66"/>
        <v>64284</v>
      </c>
      <c r="BL79" s="21">
        <f t="shared" si="66"/>
        <v>64650</v>
      </c>
      <c r="BM79" s="21">
        <f t="shared" si="66"/>
        <v>65015</v>
      </c>
      <c r="BN79" s="21">
        <f t="shared" si="66"/>
        <v>65380</v>
      </c>
      <c r="BO79" s="21">
        <f t="shared" si="66"/>
        <v>65745</v>
      </c>
      <c r="BP79" s="21">
        <f t="shared" si="66"/>
        <v>66111</v>
      </c>
      <c r="BQ79" s="21">
        <f t="shared" ref="BQ79:CA79" si="67" xml:space="preserve"> BQ$23</f>
        <v>66476</v>
      </c>
      <c r="BR79" s="21">
        <f t="shared" si="67"/>
        <v>66841</v>
      </c>
      <c r="BS79" s="21">
        <f t="shared" si="67"/>
        <v>67206</v>
      </c>
      <c r="BT79" s="21">
        <f t="shared" si="67"/>
        <v>67572</v>
      </c>
      <c r="BU79" s="21">
        <f t="shared" si="67"/>
        <v>67937</v>
      </c>
      <c r="BV79" s="21">
        <f t="shared" si="67"/>
        <v>68302</v>
      </c>
      <c r="BW79" s="21">
        <f t="shared" si="67"/>
        <v>68667</v>
      </c>
      <c r="BX79" s="21">
        <f t="shared" si="67"/>
        <v>69033</v>
      </c>
      <c r="BY79" s="21">
        <f t="shared" si="67"/>
        <v>69398</v>
      </c>
      <c r="BZ79" s="21">
        <f t="shared" si="67"/>
        <v>69763</v>
      </c>
      <c r="CA79" s="21">
        <f t="shared" si="67"/>
        <v>70128</v>
      </c>
    </row>
    <row r="80" spans="1:79" s="246" customFormat="1">
      <c r="A80" s="243"/>
      <c r="B80" s="243"/>
      <c r="C80" s="385"/>
      <c r="D80" s="245"/>
      <c r="E80" s="692" t="s">
        <v>118</v>
      </c>
      <c r="G80" s="692" t="s">
        <v>3</v>
      </c>
      <c r="H80" s="692">
        <f>SUM(J80:CA80)</f>
        <v>1</v>
      </c>
      <c r="J80" s="693">
        <f t="shared" ref="J80:AO80" si="68" xml:space="preserve"> IF(AND($F78 &lt;= J79, $F78 &gt; I79), 1, 0)</f>
        <v>0</v>
      </c>
      <c r="K80" s="693">
        <f t="shared" si="68"/>
        <v>0</v>
      </c>
      <c r="L80" s="693">
        <f t="shared" si="68"/>
        <v>0</v>
      </c>
      <c r="M80" s="693">
        <f t="shared" si="68"/>
        <v>0</v>
      </c>
      <c r="N80" s="693">
        <f t="shared" si="68"/>
        <v>0</v>
      </c>
      <c r="O80" s="693">
        <f t="shared" si="68"/>
        <v>0</v>
      </c>
      <c r="P80" s="693">
        <f t="shared" si="68"/>
        <v>0</v>
      </c>
      <c r="Q80" s="693">
        <f t="shared" si="68"/>
        <v>0</v>
      </c>
      <c r="R80" s="693">
        <f t="shared" si="68"/>
        <v>1</v>
      </c>
      <c r="S80" s="693">
        <f t="shared" si="68"/>
        <v>0</v>
      </c>
      <c r="T80" s="693">
        <f t="shared" si="68"/>
        <v>0</v>
      </c>
      <c r="U80" s="693">
        <f t="shared" si="68"/>
        <v>0</v>
      </c>
      <c r="V80" s="693">
        <f t="shared" si="68"/>
        <v>0</v>
      </c>
      <c r="W80" s="693">
        <f t="shared" si="68"/>
        <v>0</v>
      </c>
      <c r="X80" s="693">
        <f t="shared" si="68"/>
        <v>0</v>
      </c>
      <c r="Y80" s="693">
        <f t="shared" si="68"/>
        <v>0</v>
      </c>
      <c r="Z80" s="693">
        <f t="shared" si="68"/>
        <v>0</v>
      </c>
      <c r="AA80" s="693">
        <f t="shared" si="68"/>
        <v>0</v>
      </c>
      <c r="AB80" s="693">
        <f t="shared" si="68"/>
        <v>0</v>
      </c>
      <c r="AC80" s="693">
        <f t="shared" si="68"/>
        <v>0</v>
      </c>
      <c r="AD80" s="693">
        <f t="shared" si="68"/>
        <v>0</v>
      </c>
      <c r="AE80" s="693">
        <f t="shared" si="68"/>
        <v>0</v>
      </c>
      <c r="AF80" s="693">
        <f t="shared" si="68"/>
        <v>0</v>
      </c>
      <c r="AG80" s="693">
        <f t="shared" si="68"/>
        <v>0</v>
      </c>
      <c r="AH80" s="693">
        <f t="shared" si="68"/>
        <v>0</v>
      </c>
      <c r="AI80" s="693">
        <f t="shared" si="68"/>
        <v>0</v>
      </c>
      <c r="AJ80" s="693">
        <f t="shared" si="68"/>
        <v>0</v>
      </c>
      <c r="AK80" s="693">
        <f t="shared" si="68"/>
        <v>0</v>
      </c>
      <c r="AL80" s="693">
        <f t="shared" si="68"/>
        <v>0</v>
      </c>
      <c r="AM80" s="693">
        <f t="shared" si="68"/>
        <v>0</v>
      </c>
      <c r="AN80" s="693">
        <f t="shared" si="68"/>
        <v>0</v>
      </c>
      <c r="AO80" s="693">
        <f t="shared" si="68"/>
        <v>0</v>
      </c>
      <c r="AP80" s="693">
        <f t="shared" ref="AP80:BU80" si="69" xml:space="preserve"> IF(AND($F78 &lt;= AP79, $F78 &gt; AO79), 1, 0)</f>
        <v>0</v>
      </c>
      <c r="AQ80" s="693">
        <f t="shared" si="69"/>
        <v>0</v>
      </c>
      <c r="AR80" s="693">
        <f t="shared" si="69"/>
        <v>0</v>
      </c>
      <c r="AS80" s="693">
        <f t="shared" si="69"/>
        <v>0</v>
      </c>
      <c r="AT80" s="693">
        <f t="shared" si="69"/>
        <v>0</v>
      </c>
      <c r="AU80" s="693">
        <f t="shared" si="69"/>
        <v>0</v>
      </c>
      <c r="AV80" s="693">
        <f t="shared" si="69"/>
        <v>0</v>
      </c>
      <c r="AW80" s="693">
        <f t="shared" si="69"/>
        <v>0</v>
      </c>
      <c r="AX80" s="693">
        <f t="shared" si="69"/>
        <v>0</v>
      </c>
      <c r="AY80" s="693">
        <f t="shared" si="69"/>
        <v>0</v>
      </c>
      <c r="AZ80" s="693">
        <f t="shared" si="69"/>
        <v>0</v>
      </c>
      <c r="BA80" s="693">
        <f t="shared" si="69"/>
        <v>0</v>
      </c>
      <c r="BB80" s="693">
        <f t="shared" si="69"/>
        <v>0</v>
      </c>
      <c r="BC80" s="693">
        <f t="shared" si="69"/>
        <v>0</v>
      </c>
      <c r="BD80" s="693">
        <f t="shared" si="69"/>
        <v>0</v>
      </c>
      <c r="BE80" s="693">
        <f t="shared" si="69"/>
        <v>0</v>
      </c>
      <c r="BF80" s="693">
        <f t="shared" si="69"/>
        <v>0</v>
      </c>
      <c r="BG80" s="693">
        <f t="shared" si="69"/>
        <v>0</v>
      </c>
      <c r="BH80" s="693">
        <f t="shared" si="69"/>
        <v>0</v>
      </c>
      <c r="BI80" s="693">
        <f t="shared" si="69"/>
        <v>0</v>
      </c>
      <c r="BJ80" s="693">
        <f t="shared" si="69"/>
        <v>0</v>
      </c>
      <c r="BK80" s="693">
        <f t="shared" si="69"/>
        <v>0</v>
      </c>
      <c r="BL80" s="693">
        <f t="shared" si="69"/>
        <v>0</v>
      </c>
      <c r="BM80" s="693">
        <f t="shared" si="69"/>
        <v>0</v>
      </c>
      <c r="BN80" s="693">
        <f t="shared" si="69"/>
        <v>0</v>
      </c>
      <c r="BO80" s="693">
        <f t="shared" si="69"/>
        <v>0</v>
      </c>
      <c r="BP80" s="693">
        <f t="shared" si="69"/>
        <v>0</v>
      </c>
      <c r="BQ80" s="693">
        <f t="shared" si="69"/>
        <v>0</v>
      </c>
      <c r="BR80" s="693">
        <f t="shared" si="69"/>
        <v>0</v>
      </c>
      <c r="BS80" s="693">
        <f t="shared" si="69"/>
        <v>0</v>
      </c>
      <c r="BT80" s="693">
        <f t="shared" si="69"/>
        <v>0</v>
      </c>
      <c r="BU80" s="693">
        <f t="shared" si="69"/>
        <v>0</v>
      </c>
      <c r="BV80" s="693">
        <f t="shared" ref="BV80:CA80" si="70" xml:space="preserve"> IF(AND($F78 &lt;= BV79, $F78 &gt; BU79), 1, 0)</f>
        <v>0</v>
      </c>
      <c r="BW80" s="693">
        <f t="shared" si="70"/>
        <v>0</v>
      </c>
      <c r="BX80" s="693">
        <f t="shared" si="70"/>
        <v>0</v>
      </c>
      <c r="BY80" s="693">
        <f t="shared" si="70"/>
        <v>0</v>
      </c>
      <c r="BZ80" s="693">
        <f t="shared" si="70"/>
        <v>0</v>
      </c>
      <c r="CA80" s="693">
        <f t="shared" si="70"/>
        <v>0</v>
      </c>
    </row>
    <row r="82" spans="1:79" s="42" customFormat="1">
      <c r="A82" s="38"/>
      <c r="B82" s="1"/>
      <c r="C82" s="43"/>
      <c r="D82" s="44"/>
      <c r="E82" s="253" t="str">
        <f xml:space="preserve"> Input!E$27</f>
        <v>Operations start date</v>
      </c>
      <c r="F82" s="253">
        <f xml:space="preserve"> Input!F$27</f>
        <v>47484</v>
      </c>
      <c r="G82" s="253" t="str">
        <f xml:space="preserve"> Input!G$27</f>
        <v>date</v>
      </c>
    </row>
    <row r="83" spans="1:79" s="17" customFormat="1">
      <c r="A83" s="1"/>
      <c r="B83" s="1"/>
      <c r="C83" s="15"/>
      <c r="D83" s="16"/>
      <c r="E83" s="349" t="str">
        <f xml:space="preserve"> Input!E$28</f>
        <v>Operational useful life of asset</v>
      </c>
      <c r="F83" s="349">
        <f xml:space="preserve"> Input!F$28</f>
        <v>20</v>
      </c>
      <c r="G83" s="349" t="str">
        <f xml:space="preserve"> Input!G$28</f>
        <v>years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</row>
    <row r="84" spans="1:79" s="69" customFormat="1">
      <c r="A84" s="109"/>
      <c r="B84" s="1"/>
      <c r="C84" s="68"/>
      <c r="E84" s="70" t="s">
        <v>117</v>
      </c>
      <c r="F84" s="70">
        <f xml:space="preserve"> DATE(YEAR(F82) + F83, MONTH(F82), DAY(F82)-1)</f>
        <v>54788</v>
      </c>
      <c r="G84" s="70" t="s">
        <v>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</row>
    <row r="85" spans="1:79" s="17" customFormat="1">
      <c r="A85" s="1"/>
      <c r="B85" s="1"/>
      <c r="C85" s="15"/>
      <c r="D85" s="1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</row>
    <row r="86" spans="1:79" s="200" customFormat="1">
      <c r="A86" s="38"/>
      <c r="B86" s="1"/>
      <c r="C86" s="39"/>
      <c r="D86" s="199"/>
      <c r="E86" s="274" t="str">
        <f xml:space="preserve"> E$84</f>
        <v>Operations period end date</v>
      </c>
      <c r="F86" s="274">
        <f xml:space="preserve"> F$84</f>
        <v>54788</v>
      </c>
      <c r="G86" s="274" t="str">
        <f xml:space="preserve"> G$84</f>
        <v>date</v>
      </c>
    </row>
    <row r="87" spans="1:79" s="21" customFormat="1">
      <c r="A87" s="20"/>
      <c r="B87" s="1"/>
      <c r="C87" s="201"/>
      <c r="D87" s="23"/>
      <c r="E87" s="21" t="str">
        <f t="shared" ref="E87:BP87" si="71" xml:space="preserve"> E$23</f>
        <v>Model period ending</v>
      </c>
      <c r="F87" s="21">
        <f t="shared" si="71"/>
        <v>0</v>
      </c>
      <c r="G87" s="21" t="str">
        <f t="shared" si="71"/>
        <v>date</v>
      </c>
      <c r="H87" s="21">
        <f t="shared" si="71"/>
        <v>0</v>
      </c>
      <c r="I87" s="21">
        <f t="shared" si="71"/>
        <v>0</v>
      </c>
      <c r="J87" s="21">
        <f t="shared" si="71"/>
        <v>44926</v>
      </c>
      <c r="K87" s="21">
        <f t="shared" si="71"/>
        <v>45291</v>
      </c>
      <c r="L87" s="21">
        <f t="shared" si="71"/>
        <v>45657</v>
      </c>
      <c r="M87" s="21">
        <f t="shared" si="71"/>
        <v>46022</v>
      </c>
      <c r="N87" s="21">
        <f t="shared" si="71"/>
        <v>46387</v>
      </c>
      <c r="O87" s="21">
        <f t="shared" si="71"/>
        <v>46752</v>
      </c>
      <c r="P87" s="21">
        <f t="shared" si="71"/>
        <v>47118</v>
      </c>
      <c r="Q87" s="21">
        <f t="shared" si="71"/>
        <v>47483</v>
      </c>
      <c r="R87" s="21">
        <f t="shared" si="71"/>
        <v>47848</v>
      </c>
      <c r="S87" s="21">
        <f t="shared" si="71"/>
        <v>48213</v>
      </c>
      <c r="T87" s="21">
        <f t="shared" si="71"/>
        <v>48579</v>
      </c>
      <c r="U87" s="21">
        <f t="shared" si="71"/>
        <v>48944</v>
      </c>
      <c r="V87" s="21">
        <f t="shared" si="71"/>
        <v>49309</v>
      </c>
      <c r="W87" s="21">
        <f t="shared" si="71"/>
        <v>49674</v>
      </c>
      <c r="X87" s="21">
        <f t="shared" si="71"/>
        <v>50040</v>
      </c>
      <c r="Y87" s="21">
        <f t="shared" si="71"/>
        <v>50405</v>
      </c>
      <c r="Z87" s="21">
        <f t="shared" si="71"/>
        <v>50770</v>
      </c>
      <c r="AA87" s="21">
        <f t="shared" si="71"/>
        <v>51135</v>
      </c>
      <c r="AB87" s="21">
        <f t="shared" si="71"/>
        <v>51501</v>
      </c>
      <c r="AC87" s="21">
        <f t="shared" si="71"/>
        <v>51866</v>
      </c>
      <c r="AD87" s="21">
        <f t="shared" si="71"/>
        <v>52231</v>
      </c>
      <c r="AE87" s="21">
        <f t="shared" si="71"/>
        <v>52596</v>
      </c>
      <c r="AF87" s="21">
        <f t="shared" si="71"/>
        <v>52962</v>
      </c>
      <c r="AG87" s="21">
        <f t="shared" si="71"/>
        <v>53327</v>
      </c>
      <c r="AH87" s="21">
        <f t="shared" si="71"/>
        <v>53692</v>
      </c>
      <c r="AI87" s="21">
        <f t="shared" si="71"/>
        <v>54057</v>
      </c>
      <c r="AJ87" s="21">
        <f t="shared" si="71"/>
        <v>54423</v>
      </c>
      <c r="AK87" s="21">
        <f t="shared" si="71"/>
        <v>54788</v>
      </c>
      <c r="AL87" s="21">
        <f t="shared" si="71"/>
        <v>55153</v>
      </c>
      <c r="AM87" s="21">
        <f t="shared" si="71"/>
        <v>55518</v>
      </c>
      <c r="AN87" s="21">
        <f t="shared" si="71"/>
        <v>55884</v>
      </c>
      <c r="AO87" s="21">
        <f t="shared" si="71"/>
        <v>56249</v>
      </c>
      <c r="AP87" s="21">
        <f t="shared" si="71"/>
        <v>56614</v>
      </c>
      <c r="AQ87" s="21">
        <f t="shared" si="71"/>
        <v>56979</v>
      </c>
      <c r="AR87" s="21">
        <f t="shared" si="71"/>
        <v>57345</v>
      </c>
      <c r="AS87" s="21">
        <f t="shared" si="71"/>
        <v>57710</v>
      </c>
      <c r="AT87" s="21">
        <f t="shared" si="71"/>
        <v>58075</v>
      </c>
      <c r="AU87" s="21">
        <f t="shared" si="71"/>
        <v>58440</v>
      </c>
      <c r="AV87" s="21">
        <f t="shared" si="71"/>
        <v>58806</v>
      </c>
      <c r="AW87" s="21">
        <f t="shared" si="71"/>
        <v>59171</v>
      </c>
      <c r="AX87" s="21">
        <f t="shared" si="71"/>
        <v>59536</v>
      </c>
      <c r="AY87" s="21">
        <f t="shared" si="71"/>
        <v>59901</v>
      </c>
      <c r="AZ87" s="21">
        <f t="shared" si="71"/>
        <v>60267</v>
      </c>
      <c r="BA87" s="21">
        <f t="shared" si="71"/>
        <v>60632</v>
      </c>
      <c r="BB87" s="21">
        <f t="shared" si="71"/>
        <v>60997</v>
      </c>
      <c r="BC87" s="21">
        <f t="shared" si="71"/>
        <v>61362</v>
      </c>
      <c r="BD87" s="21">
        <f t="shared" si="71"/>
        <v>61728</v>
      </c>
      <c r="BE87" s="21">
        <f t="shared" si="71"/>
        <v>62093</v>
      </c>
      <c r="BF87" s="21">
        <f t="shared" si="71"/>
        <v>62458</v>
      </c>
      <c r="BG87" s="21">
        <f t="shared" si="71"/>
        <v>62823</v>
      </c>
      <c r="BH87" s="21">
        <f t="shared" si="71"/>
        <v>63189</v>
      </c>
      <c r="BI87" s="21">
        <f t="shared" si="71"/>
        <v>63554</v>
      </c>
      <c r="BJ87" s="21">
        <f t="shared" si="71"/>
        <v>63919</v>
      </c>
      <c r="BK87" s="21">
        <f t="shared" si="71"/>
        <v>64284</v>
      </c>
      <c r="BL87" s="21">
        <f t="shared" si="71"/>
        <v>64650</v>
      </c>
      <c r="BM87" s="21">
        <f t="shared" si="71"/>
        <v>65015</v>
      </c>
      <c r="BN87" s="21">
        <f t="shared" si="71"/>
        <v>65380</v>
      </c>
      <c r="BO87" s="21">
        <f t="shared" si="71"/>
        <v>65745</v>
      </c>
      <c r="BP87" s="21">
        <f t="shared" si="71"/>
        <v>66111</v>
      </c>
      <c r="BQ87" s="21">
        <f t="shared" ref="BQ87:CA87" si="72" xml:space="preserve"> BQ$23</f>
        <v>66476</v>
      </c>
      <c r="BR87" s="21">
        <f t="shared" si="72"/>
        <v>66841</v>
      </c>
      <c r="BS87" s="21">
        <f t="shared" si="72"/>
        <v>67206</v>
      </c>
      <c r="BT87" s="21">
        <f t="shared" si="72"/>
        <v>67572</v>
      </c>
      <c r="BU87" s="21">
        <f t="shared" si="72"/>
        <v>67937</v>
      </c>
      <c r="BV87" s="21">
        <f t="shared" si="72"/>
        <v>68302</v>
      </c>
      <c r="BW87" s="21">
        <f t="shared" si="72"/>
        <v>68667</v>
      </c>
      <c r="BX87" s="21">
        <f t="shared" si="72"/>
        <v>69033</v>
      </c>
      <c r="BY87" s="21">
        <f t="shared" si="72"/>
        <v>69398</v>
      </c>
      <c r="BZ87" s="21">
        <f t="shared" si="72"/>
        <v>69763</v>
      </c>
      <c r="CA87" s="21">
        <f t="shared" si="72"/>
        <v>70128</v>
      </c>
    </row>
    <row r="88" spans="1:79" s="246" customFormat="1">
      <c r="A88" s="243"/>
      <c r="B88" s="243"/>
      <c r="C88" s="385"/>
      <c r="D88" s="245"/>
      <c r="E88" s="692" t="s">
        <v>119</v>
      </c>
      <c r="G88" s="692" t="s">
        <v>3</v>
      </c>
      <c r="H88" s="692">
        <f>SUM(J88:CA88)</f>
        <v>1</v>
      </c>
      <c r="J88" s="693">
        <f t="shared" ref="J88:P88" si="73" xml:space="preserve"> IF(AND($F86 &lt;= J87, $F86 &gt; I87), 1, 0)</f>
        <v>0</v>
      </c>
      <c r="K88" s="693">
        <f t="shared" si="73"/>
        <v>0</v>
      </c>
      <c r="L88" s="693">
        <f t="shared" si="73"/>
        <v>0</v>
      </c>
      <c r="M88" s="693">
        <f t="shared" si="73"/>
        <v>0</v>
      </c>
      <c r="N88" s="693">
        <f t="shared" si="73"/>
        <v>0</v>
      </c>
      <c r="O88" s="693">
        <f t="shared" si="73"/>
        <v>0</v>
      </c>
      <c r="P88" s="693">
        <f t="shared" si="73"/>
        <v>0</v>
      </c>
      <c r="Q88" s="693">
        <f t="shared" ref="Q88:CA88" si="74" xml:space="preserve"> IF(AND($F86 &lt;= Q87, $F86 &gt; P87), 1, 0)</f>
        <v>0</v>
      </c>
      <c r="R88" s="693">
        <f t="shared" si="74"/>
        <v>0</v>
      </c>
      <c r="S88" s="693">
        <f t="shared" si="74"/>
        <v>0</v>
      </c>
      <c r="T88" s="693">
        <f t="shared" si="74"/>
        <v>0</v>
      </c>
      <c r="U88" s="693">
        <f t="shared" si="74"/>
        <v>0</v>
      </c>
      <c r="V88" s="693">
        <f t="shared" si="74"/>
        <v>0</v>
      </c>
      <c r="W88" s="693">
        <f t="shared" si="74"/>
        <v>0</v>
      </c>
      <c r="X88" s="693">
        <f t="shared" si="74"/>
        <v>0</v>
      </c>
      <c r="Y88" s="693">
        <f t="shared" si="74"/>
        <v>0</v>
      </c>
      <c r="Z88" s="693">
        <f t="shared" si="74"/>
        <v>0</v>
      </c>
      <c r="AA88" s="693">
        <f t="shared" si="74"/>
        <v>0</v>
      </c>
      <c r="AB88" s="693">
        <f t="shared" si="74"/>
        <v>0</v>
      </c>
      <c r="AC88" s="693">
        <f t="shared" si="74"/>
        <v>0</v>
      </c>
      <c r="AD88" s="693">
        <f t="shared" si="74"/>
        <v>0</v>
      </c>
      <c r="AE88" s="693">
        <f t="shared" si="74"/>
        <v>0</v>
      </c>
      <c r="AF88" s="693">
        <f t="shared" si="74"/>
        <v>0</v>
      </c>
      <c r="AG88" s="693">
        <f t="shared" si="74"/>
        <v>0</v>
      </c>
      <c r="AH88" s="693">
        <f t="shared" si="74"/>
        <v>0</v>
      </c>
      <c r="AI88" s="693">
        <f t="shared" si="74"/>
        <v>0</v>
      </c>
      <c r="AJ88" s="693">
        <f t="shared" si="74"/>
        <v>0</v>
      </c>
      <c r="AK88" s="693">
        <f t="shared" si="74"/>
        <v>1</v>
      </c>
      <c r="AL88" s="693">
        <f t="shared" si="74"/>
        <v>0</v>
      </c>
      <c r="AM88" s="693">
        <f t="shared" si="74"/>
        <v>0</v>
      </c>
      <c r="AN88" s="693">
        <f t="shared" si="74"/>
        <v>0</v>
      </c>
      <c r="AO88" s="693">
        <f t="shared" si="74"/>
        <v>0</v>
      </c>
      <c r="AP88" s="693">
        <f t="shared" si="74"/>
        <v>0</v>
      </c>
      <c r="AQ88" s="693">
        <f t="shared" si="74"/>
        <v>0</v>
      </c>
      <c r="AR88" s="693">
        <f t="shared" si="74"/>
        <v>0</v>
      </c>
      <c r="AS88" s="693">
        <f t="shared" si="74"/>
        <v>0</v>
      </c>
      <c r="AT88" s="693">
        <f t="shared" si="74"/>
        <v>0</v>
      </c>
      <c r="AU88" s="693">
        <f t="shared" si="74"/>
        <v>0</v>
      </c>
      <c r="AV88" s="693">
        <f t="shared" si="74"/>
        <v>0</v>
      </c>
      <c r="AW88" s="693">
        <f t="shared" si="74"/>
        <v>0</v>
      </c>
      <c r="AX88" s="693">
        <f t="shared" si="74"/>
        <v>0</v>
      </c>
      <c r="AY88" s="693">
        <f t="shared" si="74"/>
        <v>0</v>
      </c>
      <c r="AZ88" s="693">
        <f t="shared" si="74"/>
        <v>0</v>
      </c>
      <c r="BA88" s="693">
        <f t="shared" si="74"/>
        <v>0</v>
      </c>
      <c r="BB88" s="693">
        <f t="shared" si="74"/>
        <v>0</v>
      </c>
      <c r="BC88" s="693">
        <f t="shared" si="74"/>
        <v>0</v>
      </c>
      <c r="BD88" s="693">
        <f t="shared" si="74"/>
        <v>0</v>
      </c>
      <c r="BE88" s="693">
        <f t="shared" si="74"/>
        <v>0</v>
      </c>
      <c r="BF88" s="693">
        <f t="shared" si="74"/>
        <v>0</v>
      </c>
      <c r="BG88" s="693">
        <f t="shared" si="74"/>
        <v>0</v>
      </c>
      <c r="BH88" s="693">
        <f t="shared" si="74"/>
        <v>0</v>
      </c>
      <c r="BI88" s="693">
        <f t="shared" si="74"/>
        <v>0</v>
      </c>
      <c r="BJ88" s="693">
        <f t="shared" si="74"/>
        <v>0</v>
      </c>
      <c r="BK88" s="693">
        <f t="shared" si="74"/>
        <v>0</v>
      </c>
      <c r="BL88" s="693">
        <f t="shared" si="74"/>
        <v>0</v>
      </c>
      <c r="BM88" s="693">
        <f t="shared" si="74"/>
        <v>0</v>
      </c>
      <c r="BN88" s="693">
        <f t="shared" si="74"/>
        <v>0</v>
      </c>
      <c r="BO88" s="693">
        <f t="shared" si="74"/>
        <v>0</v>
      </c>
      <c r="BP88" s="693">
        <f t="shared" si="74"/>
        <v>0</v>
      </c>
      <c r="BQ88" s="693">
        <f t="shared" si="74"/>
        <v>0</v>
      </c>
      <c r="BR88" s="693">
        <f t="shared" si="74"/>
        <v>0</v>
      </c>
      <c r="BS88" s="693">
        <f t="shared" si="74"/>
        <v>0</v>
      </c>
      <c r="BT88" s="693">
        <f t="shared" si="74"/>
        <v>0</v>
      </c>
      <c r="BU88" s="693">
        <f t="shared" si="74"/>
        <v>0</v>
      </c>
      <c r="BV88" s="693">
        <f t="shared" si="74"/>
        <v>0</v>
      </c>
      <c r="BW88" s="693">
        <f t="shared" si="74"/>
        <v>0</v>
      </c>
      <c r="BX88" s="693">
        <f t="shared" si="74"/>
        <v>0</v>
      </c>
      <c r="BY88" s="693">
        <f t="shared" si="74"/>
        <v>0</v>
      </c>
      <c r="BZ88" s="693">
        <f t="shared" si="74"/>
        <v>0</v>
      </c>
      <c r="CA88" s="693">
        <f t="shared" si="74"/>
        <v>0</v>
      </c>
    </row>
    <row r="89" spans="1:79" s="11" customFormat="1">
      <c r="A89" s="1"/>
      <c r="B89" s="1"/>
      <c r="C89" s="2"/>
      <c r="D89" s="10"/>
    </row>
    <row r="90" spans="1:79" s="11" customFormat="1">
      <c r="A90" s="1"/>
      <c r="B90" s="1"/>
      <c r="C90" s="2"/>
      <c r="D90" s="10"/>
      <c r="E90" s="267" t="str">
        <f xml:space="preserve"> E$80</f>
        <v>Operations period start flag</v>
      </c>
      <c r="F90" s="267">
        <f t="shared" ref="F90:BQ90" si="75" xml:space="preserve"> F$80</f>
        <v>0</v>
      </c>
      <c r="G90" s="267" t="str">
        <f t="shared" si="75"/>
        <v>flag</v>
      </c>
      <c r="H90" s="267">
        <f t="shared" si="75"/>
        <v>1</v>
      </c>
      <c r="I90" s="267">
        <f t="shared" si="75"/>
        <v>0</v>
      </c>
      <c r="J90" s="267">
        <f t="shared" si="75"/>
        <v>0</v>
      </c>
      <c r="K90" s="267">
        <f t="shared" si="75"/>
        <v>0</v>
      </c>
      <c r="L90" s="267">
        <f t="shared" si="75"/>
        <v>0</v>
      </c>
      <c r="M90" s="267">
        <f t="shared" si="75"/>
        <v>0</v>
      </c>
      <c r="N90" s="267">
        <f t="shared" si="75"/>
        <v>0</v>
      </c>
      <c r="O90" s="267">
        <f t="shared" si="75"/>
        <v>0</v>
      </c>
      <c r="P90" s="267">
        <f t="shared" si="75"/>
        <v>0</v>
      </c>
      <c r="Q90" s="267">
        <f t="shared" si="75"/>
        <v>0</v>
      </c>
      <c r="R90" s="267">
        <f t="shared" si="75"/>
        <v>1</v>
      </c>
      <c r="S90" s="267">
        <f t="shared" si="75"/>
        <v>0</v>
      </c>
      <c r="T90" s="267">
        <f t="shared" si="75"/>
        <v>0</v>
      </c>
      <c r="U90" s="267">
        <f t="shared" si="75"/>
        <v>0</v>
      </c>
      <c r="V90" s="267">
        <f t="shared" si="75"/>
        <v>0</v>
      </c>
      <c r="W90" s="267">
        <f t="shared" si="75"/>
        <v>0</v>
      </c>
      <c r="X90" s="267">
        <f t="shared" si="75"/>
        <v>0</v>
      </c>
      <c r="Y90" s="267">
        <f t="shared" si="75"/>
        <v>0</v>
      </c>
      <c r="Z90" s="267">
        <f t="shared" si="75"/>
        <v>0</v>
      </c>
      <c r="AA90" s="267">
        <f t="shared" si="75"/>
        <v>0</v>
      </c>
      <c r="AB90" s="267">
        <f t="shared" si="75"/>
        <v>0</v>
      </c>
      <c r="AC90" s="267">
        <f t="shared" si="75"/>
        <v>0</v>
      </c>
      <c r="AD90" s="267">
        <f t="shared" si="75"/>
        <v>0</v>
      </c>
      <c r="AE90" s="267">
        <f t="shared" si="75"/>
        <v>0</v>
      </c>
      <c r="AF90" s="267">
        <f t="shared" si="75"/>
        <v>0</v>
      </c>
      <c r="AG90" s="267">
        <f t="shared" si="75"/>
        <v>0</v>
      </c>
      <c r="AH90" s="267">
        <f t="shared" si="75"/>
        <v>0</v>
      </c>
      <c r="AI90" s="267">
        <f t="shared" si="75"/>
        <v>0</v>
      </c>
      <c r="AJ90" s="267">
        <f t="shared" si="75"/>
        <v>0</v>
      </c>
      <c r="AK90" s="267">
        <f t="shared" si="75"/>
        <v>0</v>
      </c>
      <c r="AL90" s="267">
        <f t="shared" si="75"/>
        <v>0</v>
      </c>
      <c r="AM90" s="267">
        <f t="shared" si="75"/>
        <v>0</v>
      </c>
      <c r="AN90" s="267">
        <f t="shared" si="75"/>
        <v>0</v>
      </c>
      <c r="AO90" s="267">
        <f t="shared" si="75"/>
        <v>0</v>
      </c>
      <c r="AP90" s="267">
        <f t="shared" si="75"/>
        <v>0</v>
      </c>
      <c r="AQ90" s="267">
        <f t="shared" si="75"/>
        <v>0</v>
      </c>
      <c r="AR90" s="267">
        <f t="shared" si="75"/>
        <v>0</v>
      </c>
      <c r="AS90" s="267">
        <f t="shared" si="75"/>
        <v>0</v>
      </c>
      <c r="AT90" s="267">
        <f t="shared" si="75"/>
        <v>0</v>
      </c>
      <c r="AU90" s="267">
        <f t="shared" si="75"/>
        <v>0</v>
      </c>
      <c r="AV90" s="267">
        <f t="shared" si="75"/>
        <v>0</v>
      </c>
      <c r="AW90" s="267">
        <f t="shared" si="75"/>
        <v>0</v>
      </c>
      <c r="AX90" s="267">
        <f t="shared" si="75"/>
        <v>0</v>
      </c>
      <c r="AY90" s="267">
        <f t="shared" si="75"/>
        <v>0</v>
      </c>
      <c r="AZ90" s="267">
        <f t="shared" si="75"/>
        <v>0</v>
      </c>
      <c r="BA90" s="267">
        <f t="shared" si="75"/>
        <v>0</v>
      </c>
      <c r="BB90" s="267">
        <f t="shared" si="75"/>
        <v>0</v>
      </c>
      <c r="BC90" s="267">
        <f t="shared" si="75"/>
        <v>0</v>
      </c>
      <c r="BD90" s="267">
        <f t="shared" si="75"/>
        <v>0</v>
      </c>
      <c r="BE90" s="267">
        <f t="shared" si="75"/>
        <v>0</v>
      </c>
      <c r="BF90" s="267">
        <f t="shared" si="75"/>
        <v>0</v>
      </c>
      <c r="BG90" s="267">
        <f t="shared" si="75"/>
        <v>0</v>
      </c>
      <c r="BH90" s="267">
        <f t="shared" si="75"/>
        <v>0</v>
      </c>
      <c r="BI90" s="267">
        <f t="shared" si="75"/>
        <v>0</v>
      </c>
      <c r="BJ90" s="267">
        <f t="shared" si="75"/>
        <v>0</v>
      </c>
      <c r="BK90" s="267">
        <f t="shared" si="75"/>
        <v>0</v>
      </c>
      <c r="BL90" s="267">
        <f t="shared" si="75"/>
        <v>0</v>
      </c>
      <c r="BM90" s="267">
        <f t="shared" si="75"/>
        <v>0</v>
      </c>
      <c r="BN90" s="267">
        <f t="shared" si="75"/>
        <v>0</v>
      </c>
      <c r="BO90" s="267">
        <f t="shared" si="75"/>
        <v>0</v>
      </c>
      <c r="BP90" s="267">
        <f t="shared" si="75"/>
        <v>0</v>
      </c>
      <c r="BQ90" s="267">
        <f t="shared" si="75"/>
        <v>0</v>
      </c>
      <c r="BR90" s="267">
        <f t="shared" ref="BR90:CA90" si="76" xml:space="preserve"> BR$80</f>
        <v>0</v>
      </c>
      <c r="BS90" s="267">
        <f t="shared" si="76"/>
        <v>0</v>
      </c>
      <c r="BT90" s="267">
        <f t="shared" si="76"/>
        <v>0</v>
      </c>
      <c r="BU90" s="267">
        <f t="shared" si="76"/>
        <v>0</v>
      </c>
      <c r="BV90" s="267">
        <f t="shared" si="76"/>
        <v>0</v>
      </c>
      <c r="BW90" s="267">
        <f t="shared" si="76"/>
        <v>0</v>
      </c>
      <c r="BX90" s="267">
        <f t="shared" si="76"/>
        <v>0</v>
      </c>
      <c r="BY90" s="267">
        <f t="shared" si="76"/>
        <v>0</v>
      </c>
      <c r="BZ90" s="267">
        <f t="shared" si="76"/>
        <v>0</v>
      </c>
      <c r="CA90" s="267">
        <f t="shared" si="76"/>
        <v>0</v>
      </c>
    </row>
    <row r="91" spans="1:79" s="11" customFormat="1">
      <c r="A91" s="1"/>
      <c r="B91" s="1"/>
      <c r="C91" s="2"/>
      <c r="D91" s="10"/>
      <c r="E91" s="267" t="str">
        <f xml:space="preserve"> E$88</f>
        <v>Operations period end flag</v>
      </c>
      <c r="F91" s="267">
        <f t="shared" ref="F91:BQ91" si="77" xml:space="preserve"> F$88</f>
        <v>0</v>
      </c>
      <c r="G91" s="267" t="str">
        <f t="shared" si="77"/>
        <v>flag</v>
      </c>
      <c r="H91" s="267">
        <f t="shared" si="77"/>
        <v>1</v>
      </c>
      <c r="I91" s="268">
        <f t="shared" si="77"/>
        <v>0</v>
      </c>
      <c r="J91" s="267">
        <f t="shared" si="77"/>
        <v>0</v>
      </c>
      <c r="K91" s="267">
        <f t="shared" si="77"/>
        <v>0</v>
      </c>
      <c r="L91" s="267">
        <f t="shared" si="77"/>
        <v>0</v>
      </c>
      <c r="M91" s="267">
        <f t="shared" si="77"/>
        <v>0</v>
      </c>
      <c r="N91" s="267">
        <f t="shared" si="77"/>
        <v>0</v>
      </c>
      <c r="O91" s="267">
        <f t="shared" si="77"/>
        <v>0</v>
      </c>
      <c r="P91" s="267">
        <f t="shared" si="77"/>
        <v>0</v>
      </c>
      <c r="Q91" s="267">
        <f t="shared" si="77"/>
        <v>0</v>
      </c>
      <c r="R91" s="267">
        <f t="shared" si="77"/>
        <v>0</v>
      </c>
      <c r="S91" s="267">
        <f t="shared" si="77"/>
        <v>0</v>
      </c>
      <c r="T91" s="267">
        <f t="shared" si="77"/>
        <v>0</v>
      </c>
      <c r="U91" s="267">
        <f t="shared" si="77"/>
        <v>0</v>
      </c>
      <c r="V91" s="267">
        <f t="shared" si="77"/>
        <v>0</v>
      </c>
      <c r="W91" s="267">
        <f t="shared" si="77"/>
        <v>0</v>
      </c>
      <c r="X91" s="267">
        <f t="shared" si="77"/>
        <v>0</v>
      </c>
      <c r="Y91" s="267">
        <f t="shared" si="77"/>
        <v>0</v>
      </c>
      <c r="Z91" s="267">
        <f t="shared" si="77"/>
        <v>0</v>
      </c>
      <c r="AA91" s="267">
        <f t="shared" si="77"/>
        <v>0</v>
      </c>
      <c r="AB91" s="267">
        <f t="shared" si="77"/>
        <v>0</v>
      </c>
      <c r="AC91" s="267">
        <f t="shared" si="77"/>
        <v>0</v>
      </c>
      <c r="AD91" s="267">
        <f t="shared" si="77"/>
        <v>0</v>
      </c>
      <c r="AE91" s="267">
        <f t="shared" si="77"/>
        <v>0</v>
      </c>
      <c r="AF91" s="267">
        <f t="shared" si="77"/>
        <v>0</v>
      </c>
      <c r="AG91" s="267">
        <f t="shared" si="77"/>
        <v>0</v>
      </c>
      <c r="AH91" s="267">
        <f t="shared" si="77"/>
        <v>0</v>
      </c>
      <c r="AI91" s="267">
        <f t="shared" si="77"/>
        <v>0</v>
      </c>
      <c r="AJ91" s="267">
        <f t="shared" si="77"/>
        <v>0</v>
      </c>
      <c r="AK91" s="267">
        <f t="shared" si="77"/>
        <v>1</v>
      </c>
      <c r="AL91" s="267">
        <f t="shared" si="77"/>
        <v>0</v>
      </c>
      <c r="AM91" s="267">
        <f t="shared" si="77"/>
        <v>0</v>
      </c>
      <c r="AN91" s="267">
        <f t="shared" si="77"/>
        <v>0</v>
      </c>
      <c r="AO91" s="267">
        <f t="shared" si="77"/>
        <v>0</v>
      </c>
      <c r="AP91" s="267">
        <f t="shared" si="77"/>
        <v>0</v>
      </c>
      <c r="AQ91" s="267">
        <f t="shared" si="77"/>
        <v>0</v>
      </c>
      <c r="AR91" s="267">
        <f t="shared" si="77"/>
        <v>0</v>
      </c>
      <c r="AS91" s="267">
        <f t="shared" si="77"/>
        <v>0</v>
      </c>
      <c r="AT91" s="267">
        <f t="shared" si="77"/>
        <v>0</v>
      </c>
      <c r="AU91" s="267">
        <f t="shared" si="77"/>
        <v>0</v>
      </c>
      <c r="AV91" s="267">
        <f t="shared" si="77"/>
        <v>0</v>
      </c>
      <c r="AW91" s="267">
        <f t="shared" si="77"/>
        <v>0</v>
      </c>
      <c r="AX91" s="267">
        <f t="shared" si="77"/>
        <v>0</v>
      </c>
      <c r="AY91" s="267">
        <f t="shared" si="77"/>
        <v>0</v>
      </c>
      <c r="AZ91" s="267">
        <f t="shared" si="77"/>
        <v>0</v>
      </c>
      <c r="BA91" s="267">
        <f t="shared" si="77"/>
        <v>0</v>
      </c>
      <c r="BB91" s="267">
        <f t="shared" si="77"/>
        <v>0</v>
      </c>
      <c r="BC91" s="267">
        <f t="shared" si="77"/>
        <v>0</v>
      </c>
      <c r="BD91" s="267">
        <f t="shared" si="77"/>
        <v>0</v>
      </c>
      <c r="BE91" s="267">
        <f t="shared" si="77"/>
        <v>0</v>
      </c>
      <c r="BF91" s="267">
        <f t="shared" si="77"/>
        <v>0</v>
      </c>
      <c r="BG91" s="267">
        <f t="shared" si="77"/>
        <v>0</v>
      </c>
      <c r="BH91" s="267">
        <f t="shared" si="77"/>
        <v>0</v>
      </c>
      <c r="BI91" s="267">
        <f t="shared" si="77"/>
        <v>0</v>
      </c>
      <c r="BJ91" s="267">
        <f t="shared" si="77"/>
        <v>0</v>
      </c>
      <c r="BK91" s="267">
        <f t="shared" si="77"/>
        <v>0</v>
      </c>
      <c r="BL91" s="267">
        <f t="shared" si="77"/>
        <v>0</v>
      </c>
      <c r="BM91" s="267">
        <f t="shared" si="77"/>
        <v>0</v>
      </c>
      <c r="BN91" s="267">
        <f t="shared" si="77"/>
        <v>0</v>
      </c>
      <c r="BO91" s="267">
        <f t="shared" si="77"/>
        <v>0</v>
      </c>
      <c r="BP91" s="267">
        <f t="shared" si="77"/>
        <v>0</v>
      </c>
      <c r="BQ91" s="267">
        <f t="shared" si="77"/>
        <v>0</v>
      </c>
      <c r="BR91" s="267">
        <f t="shared" ref="BR91:CA91" si="78" xml:space="preserve"> BR$88</f>
        <v>0</v>
      </c>
      <c r="BS91" s="267">
        <f t="shared" si="78"/>
        <v>0</v>
      </c>
      <c r="BT91" s="267">
        <f t="shared" si="78"/>
        <v>0</v>
      </c>
      <c r="BU91" s="267">
        <f t="shared" si="78"/>
        <v>0</v>
      </c>
      <c r="BV91" s="267">
        <f t="shared" si="78"/>
        <v>0</v>
      </c>
      <c r="BW91" s="267">
        <f t="shared" si="78"/>
        <v>0</v>
      </c>
      <c r="BX91" s="267">
        <f t="shared" si="78"/>
        <v>0</v>
      </c>
      <c r="BY91" s="267">
        <f t="shared" si="78"/>
        <v>0</v>
      </c>
      <c r="BZ91" s="267">
        <f t="shared" si="78"/>
        <v>0</v>
      </c>
      <c r="CA91" s="267">
        <f t="shared" si="78"/>
        <v>0</v>
      </c>
    </row>
    <row r="92" spans="1:79" s="270" customFormat="1">
      <c r="A92" s="243"/>
      <c r="B92" s="243"/>
      <c r="C92" s="244"/>
      <c r="D92" s="269"/>
      <c r="E92" s="732" t="s">
        <v>102</v>
      </c>
      <c r="F92" s="301"/>
      <c r="G92" s="732" t="s">
        <v>3</v>
      </c>
      <c r="H92" s="732">
        <f xml:space="preserve"> SUM(J92:CA92)</f>
        <v>20</v>
      </c>
      <c r="I92" s="302"/>
      <c r="J92" s="761">
        <f xml:space="preserve"> I92 + J90 - I91</f>
        <v>0</v>
      </c>
      <c r="K92" s="761">
        <f t="shared" ref="K92:BV92" si="79" xml:space="preserve"> J92 + K90 - J91</f>
        <v>0</v>
      </c>
      <c r="L92" s="761">
        <f t="shared" si="79"/>
        <v>0</v>
      </c>
      <c r="M92" s="761">
        <f t="shared" si="79"/>
        <v>0</v>
      </c>
      <c r="N92" s="761">
        <f t="shared" si="79"/>
        <v>0</v>
      </c>
      <c r="O92" s="761">
        <f t="shared" si="79"/>
        <v>0</v>
      </c>
      <c r="P92" s="761">
        <f t="shared" si="79"/>
        <v>0</v>
      </c>
      <c r="Q92" s="761">
        <f t="shared" si="79"/>
        <v>0</v>
      </c>
      <c r="R92" s="761">
        <f t="shared" si="79"/>
        <v>1</v>
      </c>
      <c r="S92" s="761">
        <f t="shared" si="79"/>
        <v>1</v>
      </c>
      <c r="T92" s="761">
        <f t="shared" si="79"/>
        <v>1</v>
      </c>
      <c r="U92" s="761">
        <f t="shared" si="79"/>
        <v>1</v>
      </c>
      <c r="V92" s="761">
        <f t="shared" si="79"/>
        <v>1</v>
      </c>
      <c r="W92" s="761">
        <f t="shared" si="79"/>
        <v>1</v>
      </c>
      <c r="X92" s="761">
        <f t="shared" si="79"/>
        <v>1</v>
      </c>
      <c r="Y92" s="761">
        <f t="shared" si="79"/>
        <v>1</v>
      </c>
      <c r="Z92" s="761">
        <f t="shared" si="79"/>
        <v>1</v>
      </c>
      <c r="AA92" s="761">
        <f t="shared" si="79"/>
        <v>1</v>
      </c>
      <c r="AB92" s="761">
        <f t="shared" si="79"/>
        <v>1</v>
      </c>
      <c r="AC92" s="761">
        <f t="shared" si="79"/>
        <v>1</v>
      </c>
      <c r="AD92" s="761">
        <f t="shared" si="79"/>
        <v>1</v>
      </c>
      <c r="AE92" s="761">
        <f t="shared" si="79"/>
        <v>1</v>
      </c>
      <c r="AF92" s="761">
        <f t="shared" si="79"/>
        <v>1</v>
      </c>
      <c r="AG92" s="761">
        <f t="shared" si="79"/>
        <v>1</v>
      </c>
      <c r="AH92" s="761">
        <f t="shared" si="79"/>
        <v>1</v>
      </c>
      <c r="AI92" s="761">
        <f t="shared" si="79"/>
        <v>1</v>
      </c>
      <c r="AJ92" s="761">
        <f t="shared" si="79"/>
        <v>1</v>
      </c>
      <c r="AK92" s="761">
        <f t="shared" si="79"/>
        <v>1</v>
      </c>
      <c r="AL92" s="761">
        <f t="shared" si="79"/>
        <v>0</v>
      </c>
      <c r="AM92" s="761">
        <f t="shared" si="79"/>
        <v>0</v>
      </c>
      <c r="AN92" s="761">
        <f t="shared" si="79"/>
        <v>0</v>
      </c>
      <c r="AO92" s="761">
        <f t="shared" si="79"/>
        <v>0</v>
      </c>
      <c r="AP92" s="761">
        <f t="shared" si="79"/>
        <v>0</v>
      </c>
      <c r="AQ92" s="761">
        <f t="shared" si="79"/>
        <v>0</v>
      </c>
      <c r="AR92" s="761">
        <f t="shared" si="79"/>
        <v>0</v>
      </c>
      <c r="AS92" s="761">
        <f t="shared" si="79"/>
        <v>0</v>
      </c>
      <c r="AT92" s="761">
        <f t="shared" si="79"/>
        <v>0</v>
      </c>
      <c r="AU92" s="761">
        <f t="shared" si="79"/>
        <v>0</v>
      </c>
      <c r="AV92" s="761">
        <f t="shared" si="79"/>
        <v>0</v>
      </c>
      <c r="AW92" s="761">
        <f t="shared" si="79"/>
        <v>0</v>
      </c>
      <c r="AX92" s="761">
        <f t="shared" si="79"/>
        <v>0</v>
      </c>
      <c r="AY92" s="761">
        <f t="shared" si="79"/>
        <v>0</v>
      </c>
      <c r="AZ92" s="761">
        <f t="shared" si="79"/>
        <v>0</v>
      </c>
      <c r="BA92" s="761">
        <f t="shared" si="79"/>
        <v>0</v>
      </c>
      <c r="BB92" s="761">
        <f t="shared" si="79"/>
        <v>0</v>
      </c>
      <c r="BC92" s="761">
        <f t="shared" si="79"/>
        <v>0</v>
      </c>
      <c r="BD92" s="761">
        <f t="shared" si="79"/>
        <v>0</v>
      </c>
      <c r="BE92" s="761">
        <f t="shared" si="79"/>
        <v>0</v>
      </c>
      <c r="BF92" s="761">
        <f t="shared" si="79"/>
        <v>0</v>
      </c>
      <c r="BG92" s="761">
        <f t="shared" si="79"/>
        <v>0</v>
      </c>
      <c r="BH92" s="761">
        <f t="shared" si="79"/>
        <v>0</v>
      </c>
      <c r="BI92" s="761">
        <f t="shared" si="79"/>
        <v>0</v>
      </c>
      <c r="BJ92" s="761">
        <f t="shared" si="79"/>
        <v>0</v>
      </c>
      <c r="BK92" s="761">
        <f t="shared" si="79"/>
        <v>0</v>
      </c>
      <c r="BL92" s="761">
        <f t="shared" si="79"/>
        <v>0</v>
      </c>
      <c r="BM92" s="761">
        <f t="shared" si="79"/>
        <v>0</v>
      </c>
      <c r="BN92" s="761">
        <f t="shared" si="79"/>
        <v>0</v>
      </c>
      <c r="BO92" s="761">
        <f t="shared" si="79"/>
        <v>0</v>
      </c>
      <c r="BP92" s="761">
        <f t="shared" si="79"/>
        <v>0</v>
      </c>
      <c r="BQ92" s="761">
        <f t="shared" si="79"/>
        <v>0</v>
      </c>
      <c r="BR92" s="761">
        <f t="shared" si="79"/>
        <v>0</v>
      </c>
      <c r="BS92" s="761">
        <f t="shared" si="79"/>
        <v>0</v>
      </c>
      <c r="BT92" s="761">
        <f t="shared" si="79"/>
        <v>0</v>
      </c>
      <c r="BU92" s="761">
        <f t="shared" si="79"/>
        <v>0</v>
      </c>
      <c r="BV92" s="761">
        <f t="shared" si="79"/>
        <v>0</v>
      </c>
      <c r="BW92" s="761">
        <f xml:space="preserve"> BV92 + BW90 - BV91</f>
        <v>0</v>
      </c>
      <c r="BX92" s="761">
        <f xml:space="preserve"> BW92 + BX90 - BW91</f>
        <v>0</v>
      </c>
      <c r="BY92" s="761">
        <f xml:space="preserve"> BX92 + BY90 - BX91</f>
        <v>0</v>
      </c>
      <c r="BZ92" s="761">
        <f xml:space="preserve"> BY92 + BZ90 - BY91</f>
        <v>0</v>
      </c>
      <c r="CA92" s="761">
        <f xml:space="preserve"> BZ92 + CA90 - BZ91</f>
        <v>0</v>
      </c>
    </row>
    <row r="93" spans="1:79" s="17" customFormat="1">
      <c r="A93" s="1"/>
      <c r="B93" s="1"/>
      <c r="C93" s="15"/>
      <c r="D93" s="16"/>
      <c r="E93" s="197" t="s">
        <v>103</v>
      </c>
      <c r="F93" s="18">
        <f xml:space="preserve"> SUM(J92:CA92)</f>
        <v>20</v>
      </c>
      <c r="G93" s="18" t="s">
        <v>27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</row>
    <row r="94" spans="1:79" s="17" customFormat="1">
      <c r="A94" s="1"/>
      <c r="B94" s="1"/>
      <c r="C94" s="15"/>
      <c r="D94" s="16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</row>
    <row r="95" spans="1:79" s="17" customFormat="1">
      <c r="A95" s="1"/>
      <c r="B95" s="1"/>
      <c r="C95" s="15"/>
      <c r="D95" s="16"/>
      <c r="E95" s="283" t="str">
        <f xml:space="preserve"> E$92</f>
        <v>Operations period flag</v>
      </c>
      <c r="F95" s="283">
        <f t="shared" ref="F95:BQ95" si="80" xml:space="preserve"> F$92</f>
        <v>0</v>
      </c>
      <c r="G95" s="283" t="str">
        <f t="shared" si="80"/>
        <v>flag</v>
      </c>
      <c r="H95" s="283">
        <f t="shared" si="80"/>
        <v>20</v>
      </c>
      <c r="I95" s="283">
        <f t="shared" si="80"/>
        <v>0</v>
      </c>
      <c r="J95" s="283">
        <f t="shared" si="80"/>
        <v>0</v>
      </c>
      <c r="K95" s="283">
        <f t="shared" si="80"/>
        <v>0</v>
      </c>
      <c r="L95" s="283">
        <f t="shared" si="80"/>
        <v>0</v>
      </c>
      <c r="M95" s="283">
        <f t="shared" si="80"/>
        <v>0</v>
      </c>
      <c r="N95" s="283">
        <f t="shared" si="80"/>
        <v>0</v>
      </c>
      <c r="O95" s="283">
        <f t="shared" si="80"/>
        <v>0</v>
      </c>
      <c r="P95" s="283">
        <f t="shared" si="80"/>
        <v>0</v>
      </c>
      <c r="Q95" s="283">
        <f t="shared" si="80"/>
        <v>0</v>
      </c>
      <c r="R95" s="283">
        <f t="shared" si="80"/>
        <v>1</v>
      </c>
      <c r="S95" s="283">
        <f t="shared" si="80"/>
        <v>1</v>
      </c>
      <c r="T95" s="283">
        <f t="shared" si="80"/>
        <v>1</v>
      </c>
      <c r="U95" s="283">
        <f t="shared" si="80"/>
        <v>1</v>
      </c>
      <c r="V95" s="283">
        <f t="shared" si="80"/>
        <v>1</v>
      </c>
      <c r="W95" s="283">
        <f t="shared" si="80"/>
        <v>1</v>
      </c>
      <c r="X95" s="283">
        <f t="shared" si="80"/>
        <v>1</v>
      </c>
      <c r="Y95" s="283">
        <f t="shared" si="80"/>
        <v>1</v>
      </c>
      <c r="Z95" s="283">
        <f t="shared" si="80"/>
        <v>1</v>
      </c>
      <c r="AA95" s="283">
        <f t="shared" si="80"/>
        <v>1</v>
      </c>
      <c r="AB95" s="283">
        <f t="shared" si="80"/>
        <v>1</v>
      </c>
      <c r="AC95" s="283">
        <f t="shared" si="80"/>
        <v>1</v>
      </c>
      <c r="AD95" s="283">
        <f t="shared" si="80"/>
        <v>1</v>
      </c>
      <c r="AE95" s="283">
        <f t="shared" si="80"/>
        <v>1</v>
      </c>
      <c r="AF95" s="283">
        <f t="shared" si="80"/>
        <v>1</v>
      </c>
      <c r="AG95" s="283">
        <f t="shared" si="80"/>
        <v>1</v>
      </c>
      <c r="AH95" s="283">
        <f t="shared" si="80"/>
        <v>1</v>
      </c>
      <c r="AI95" s="283">
        <f t="shared" si="80"/>
        <v>1</v>
      </c>
      <c r="AJ95" s="283">
        <f t="shared" si="80"/>
        <v>1</v>
      </c>
      <c r="AK95" s="283">
        <f t="shared" si="80"/>
        <v>1</v>
      </c>
      <c r="AL95" s="283">
        <f t="shared" si="80"/>
        <v>0</v>
      </c>
      <c r="AM95" s="283">
        <f t="shared" si="80"/>
        <v>0</v>
      </c>
      <c r="AN95" s="283">
        <f t="shared" si="80"/>
        <v>0</v>
      </c>
      <c r="AO95" s="283">
        <f t="shared" si="80"/>
        <v>0</v>
      </c>
      <c r="AP95" s="283">
        <f t="shared" si="80"/>
        <v>0</v>
      </c>
      <c r="AQ95" s="283">
        <f t="shared" si="80"/>
        <v>0</v>
      </c>
      <c r="AR95" s="283">
        <f t="shared" si="80"/>
        <v>0</v>
      </c>
      <c r="AS95" s="283">
        <f t="shared" si="80"/>
        <v>0</v>
      </c>
      <c r="AT95" s="283">
        <f t="shared" si="80"/>
        <v>0</v>
      </c>
      <c r="AU95" s="283">
        <f t="shared" si="80"/>
        <v>0</v>
      </c>
      <c r="AV95" s="283">
        <f t="shared" si="80"/>
        <v>0</v>
      </c>
      <c r="AW95" s="283">
        <f t="shared" si="80"/>
        <v>0</v>
      </c>
      <c r="AX95" s="283">
        <f t="shared" si="80"/>
        <v>0</v>
      </c>
      <c r="AY95" s="283">
        <f t="shared" si="80"/>
        <v>0</v>
      </c>
      <c r="AZ95" s="283">
        <f t="shared" si="80"/>
        <v>0</v>
      </c>
      <c r="BA95" s="283">
        <f t="shared" si="80"/>
        <v>0</v>
      </c>
      <c r="BB95" s="283">
        <f t="shared" si="80"/>
        <v>0</v>
      </c>
      <c r="BC95" s="283">
        <f t="shared" si="80"/>
        <v>0</v>
      </c>
      <c r="BD95" s="283">
        <f t="shared" si="80"/>
        <v>0</v>
      </c>
      <c r="BE95" s="283">
        <f t="shared" si="80"/>
        <v>0</v>
      </c>
      <c r="BF95" s="283">
        <f t="shared" si="80"/>
        <v>0</v>
      </c>
      <c r="BG95" s="283">
        <f t="shared" si="80"/>
        <v>0</v>
      </c>
      <c r="BH95" s="283">
        <f t="shared" si="80"/>
        <v>0</v>
      </c>
      <c r="BI95" s="283">
        <f t="shared" si="80"/>
        <v>0</v>
      </c>
      <c r="BJ95" s="283">
        <f t="shared" si="80"/>
        <v>0</v>
      </c>
      <c r="BK95" s="283">
        <f t="shared" si="80"/>
        <v>0</v>
      </c>
      <c r="BL95" s="283">
        <f t="shared" si="80"/>
        <v>0</v>
      </c>
      <c r="BM95" s="283">
        <f t="shared" si="80"/>
        <v>0</v>
      </c>
      <c r="BN95" s="283">
        <f t="shared" si="80"/>
        <v>0</v>
      </c>
      <c r="BO95" s="283">
        <f t="shared" si="80"/>
        <v>0</v>
      </c>
      <c r="BP95" s="283">
        <f t="shared" si="80"/>
        <v>0</v>
      </c>
      <c r="BQ95" s="283">
        <f t="shared" si="80"/>
        <v>0</v>
      </c>
      <c r="BR95" s="283">
        <f t="shared" ref="BR95:CA95" si="81" xml:space="preserve"> BR$92</f>
        <v>0</v>
      </c>
      <c r="BS95" s="283">
        <f t="shared" si="81"/>
        <v>0</v>
      </c>
      <c r="BT95" s="283">
        <f t="shared" si="81"/>
        <v>0</v>
      </c>
      <c r="BU95" s="283">
        <f t="shared" si="81"/>
        <v>0</v>
      </c>
      <c r="BV95" s="283">
        <f t="shared" si="81"/>
        <v>0</v>
      </c>
      <c r="BW95" s="283">
        <f t="shared" si="81"/>
        <v>0</v>
      </c>
      <c r="BX95" s="283">
        <f t="shared" si="81"/>
        <v>0</v>
      </c>
      <c r="BY95" s="283">
        <f t="shared" si="81"/>
        <v>0</v>
      </c>
      <c r="BZ95" s="283">
        <f t="shared" si="81"/>
        <v>0</v>
      </c>
      <c r="CA95" s="283">
        <f t="shared" si="81"/>
        <v>0</v>
      </c>
    </row>
    <row r="96" spans="1:79" s="270" customFormat="1">
      <c r="A96" s="243"/>
      <c r="B96" s="243"/>
      <c r="C96" s="244"/>
      <c r="D96" s="269"/>
      <c r="E96" s="689" t="s">
        <v>450</v>
      </c>
      <c r="G96" s="689" t="s">
        <v>17</v>
      </c>
      <c r="J96" s="689">
        <f xml:space="preserve"> IF( J95 = 0, 0, J95 + I96 )</f>
        <v>0</v>
      </c>
      <c r="K96" s="689">
        <f t="shared" ref="K96:BV96" si="82" xml:space="preserve"> IF( K95 = 0, 0, K95 + J96 )</f>
        <v>0</v>
      </c>
      <c r="L96" s="689">
        <f t="shared" si="82"/>
        <v>0</v>
      </c>
      <c r="M96" s="689">
        <f t="shared" si="82"/>
        <v>0</v>
      </c>
      <c r="N96" s="689">
        <f t="shared" si="82"/>
        <v>0</v>
      </c>
      <c r="O96" s="689">
        <f t="shared" si="82"/>
        <v>0</v>
      </c>
      <c r="P96" s="689">
        <f t="shared" si="82"/>
        <v>0</v>
      </c>
      <c r="Q96" s="689">
        <f t="shared" si="82"/>
        <v>0</v>
      </c>
      <c r="R96" s="689">
        <f t="shared" si="82"/>
        <v>1</v>
      </c>
      <c r="S96" s="689">
        <f t="shared" si="82"/>
        <v>2</v>
      </c>
      <c r="T96" s="689">
        <f t="shared" si="82"/>
        <v>3</v>
      </c>
      <c r="U96" s="689">
        <f t="shared" si="82"/>
        <v>4</v>
      </c>
      <c r="V96" s="689">
        <f t="shared" si="82"/>
        <v>5</v>
      </c>
      <c r="W96" s="689">
        <f t="shared" si="82"/>
        <v>6</v>
      </c>
      <c r="X96" s="689">
        <f t="shared" si="82"/>
        <v>7</v>
      </c>
      <c r="Y96" s="689">
        <f t="shared" si="82"/>
        <v>8</v>
      </c>
      <c r="Z96" s="689">
        <f t="shared" si="82"/>
        <v>9</v>
      </c>
      <c r="AA96" s="689">
        <f t="shared" si="82"/>
        <v>10</v>
      </c>
      <c r="AB96" s="689">
        <f t="shared" si="82"/>
        <v>11</v>
      </c>
      <c r="AC96" s="689">
        <f t="shared" si="82"/>
        <v>12</v>
      </c>
      <c r="AD96" s="689">
        <f t="shared" si="82"/>
        <v>13</v>
      </c>
      <c r="AE96" s="689">
        <f t="shared" si="82"/>
        <v>14</v>
      </c>
      <c r="AF96" s="689">
        <f t="shared" si="82"/>
        <v>15</v>
      </c>
      <c r="AG96" s="689">
        <f t="shared" si="82"/>
        <v>16</v>
      </c>
      <c r="AH96" s="689">
        <f t="shared" si="82"/>
        <v>17</v>
      </c>
      <c r="AI96" s="689">
        <f t="shared" si="82"/>
        <v>18</v>
      </c>
      <c r="AJ96" s="689">
        <f t="shared" si="82"/>
        <v>19</v>
      </c>
      <c r="AK96" s="689">
        <f t="shared" si="82"/>
        <v>20</v>
      </c>
      <c r="AL96" s="689">
        <f t="shared" si="82"/>
        <v>0</v>
      </c>
      <c r="AM96" s="689">
        <f t="shared" si="82"/>
        <v>0</v>
      </c>
      <c r="AN96" s="689">
        <f t="shared" si="82"/>
        <v>0</v>
      </c>
      <c r="AO96" s="689">
        <f t="shared" si="82"/>
        <v>0</v>
      </c>
      <c r="AP96" s="689">
        <f t="shared" si="82"/>
        <v>0</v>
      </c>
      <c r="AQ96" s="689">
        <f t="shared" si="82"/>
        <v>0</v>
      </c>
      <c r="AR96" s="689">
        <f t="shared" si="82"/>
        <v>0</v>
      </c>
      <c r="AS96" s="689">
        <f t="shared" si="82"/>
        <v>0</v>
      </c>
      <c r="AT96" s="689">
        <f t="shared" si="82"/>
        <v>0</v>
      </c>
      <c r="AU96" s="689">
        <f t="shared" si="82"/>
        <v>0</v>
      </c>
      <c r="AV96" s="689">
        <f t="shared" si="82"/>
        <v>0</v>
      </c>
      <c r="AW96" s="689">
        <f t="shared" si="82"/>
        <v>0</v>
      </c>
      <c r="AX96" s="689">
        <f t="shared" si="82"/>
        <v>0</v>
      </c>
      <c r="AY96" s="689">
        <f t="shared" si="82"/>
        <v>0</v>
      </c>
      <c r="AZ96" s="689">
        <f t="shared" si="82"/>
        <v>0</v>
      </c>
      <c r="BA96" s="689">
        <f t="shared" si="82"/>
        <v>0</v>
      </c>
      <c r="BB96" s="689">
        <f t="shared" si="82"/>
        <v>0</v>
      </c>
      <c r="BC96" s="689">
        <f t="shared" si="82"/>
        <v>0</v>
      </c>
      <c r="BD96" s="689">
        <f t="shared" si="82"/>
        <v>0</v>
      </c>
      <c r="BE96" s="689">
        <f t="shared" si="82"/>
        <v>0</v>
      </c>
      <c r="BF96" s="689">
        <f t="shared" si="82"/>
        <v>0</v>
      </c>
      <c r="BG96" s="689">
        <f t="shared" si="82"/>
        <v>0</v>
      </c>
      <c r="BH96" s="689">
        <f t="shared" si="82"/>
        <v>0</v>
      </c>
      <c r="BI96" s="689">
        <f t="shared" si="82"/>
        <v>0</v>
      </c>
      <c r="BJ96" s="689">
        <f t="shared" si="82"/>
        <v>0</v>
      </c>
      <c r="BK96" s="689">
        <f t="shared" si="82"/>
        <v>0</v>
      </c>
      <c r="BL96" s="689">
        <f t="shared" si="82"/>
        <v>0</v>
      </c>
      <c r="BM96" s="689">
        <f t="shared" si="82"/>
        <v>0</v>
      </c>
      <c r="BN96" s="689">
        <f t="shared" si="82"/>
        <v>0</v>
      </c>
      <c r="BO96" s="689">
        <f t="shared" si="82"/>
        <v>0</v>
      </c>
      <c r="BP96" s="689">
        <f t="shared" si="82"/>
        <v>0</v>
      </c>
      <c r="BQ96" s="689">
        <f t="shared" si="82"/>
        <v>0</v>
      </c>
      <c r="BR96" s="689">
        <f t="shared" si="82"/>
        <v>0</v>
      </c>
      <c r="BS96" s="689">
        <f t="shared" si="82"/>
        <v>0</v>
      </c>
      <c r="BT96" s="689">
        <f t="shared" si="82"/>
        <v>0</v>
      </c>
      <c r="BU96" s="689">
        <f t="shared" si="82"/>
        <v>0</v>
      </c>
      <c r="BV96" s="689">
        <f t="shared" si="82"/>
        <v>0</v>
      </c>
      <c r="BW96" s="689">
        <f t="shared" ref="BW96:CA96" si="83" xml:space="preserve"> IF( BW95 = 0, 0, BW95 + BV96 )</f>
        <v>0</v>
      </c>
      <c r="BX96" s="689">
        <f t="shared" si="83"/>
        <v>0</v>
      </c>
      <c r="BY96" s="689">
        <f t="shared" si="83"/>
        <v>0</v>
      </c>
      <c r="BZ96" s="689">
        <f t="shared" si="83"/>
        <v>0</v>
      </c>
      <c r="CA96" s="689">
        <f t="shared" si="83"/>
        <v>0</v>
      </c>
    </row>
    <row r="97" spans="1:79" s="17" customFormat="1">
      <c r="A97" s="1"/>
      <c r="B97" s="1"/>
      <c r="C97" s="15"/>
      <c r="D97" s="16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</row>
    <row r="98" spans="1:79" s="278" customFormat="1">
      <c r="A98" s="22"/>
      <c r="B98" s="1"/>
      <c r="C98" s="275" t="s">
        <v>120</v>
      </c>
      <c r="D98" s="276"/>
      <c r="E98" s="277"/>
      <c r="F98" s="277"/>
      <c r="G98" s="277"/>
    </row>
    <row r="99" spans="1:79" s="42" customFormat="1">
      <c r="A99" s="38"/>
      <c r="B99" s="1"/>
      <c r="C99" s="43"/>
      <c r="D99" s="44"/>
      <c r="E99" s="253" t="str">
        <f xml:space="preserve"> Input!E$27</f>
        <v>Operations start date</v>
      </c>
      <c r="F99" s="253">
        <f xml:space="preserve"> Input!F$27</f>
        <v>47484</v>
      </c>
      <c r="G99" s="253" t="str">
        <f xml:space="preserve"> Input!G$27</f>
        <v>date</v>
      </c>
    </row>
    <row r="100" spans="1:79" s="42" customFormat="1">
      <c r="A100" s="38"/>
      <c r="B100" s="1"/>
      <c r="C100" s="43"/>
      <c r="D100" s="44"/>
      <c r="E100" s="277" t="str">
        <f xml:space="preserve"> E$84</f>
        <v>Operations period end date</v>
      </c>
      <c r="F100" s="277">
        <f xml:space="preserve"> F$84</f>
        <v>54788</v>
      </c>
      <c r="G100" s="277" t="str">
        <f xml:space="preserve"> G$84</f>
        <v>date</v>
      </c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277"/>
      <c r="AL100" s="277"/>
      <c r="AM100" s="277"/>
      <c r="AN100" s="277"/>
      <c r="AO100" s="277"/>
      <c r="AP100" s="277"/>
      <c r="AQ100" s="277"/>
      <c r="AR100" s="277"/>
      <c r="AS100" s="277"/>
      <c r="AT100" s="277"/>
      <c r="AU100" s="277"/>
      <c r="AV100" s="277"/>
      <c r="AW100" s="277"/>
      <c r="AX100" s="277"/>
      <c r="AY100" s="277"/>
      <c r="AZ100" s="277"/>
      <c r="BA100" s="277"/>
      <c r="BB100" s="277"/>
      <c r="BC100" s="277"/>
      <c r="BD100" s="277"/>
      <c r="BE100" s="277"/>
      <c r="BF100" s="277"/>
      <c r="BG100" s="277"/>
      <c r="BH100" s="277"/>
      <c r="BI100" s="277"/>
      <c r="BJ100" s="277"/>
      <c r="BK100" s="277"/>
      <c r="BL100" s="277"/>
      <c r="BM100" s="277"/>
      <c r="BN100" s="277"/>
      <c r="BO100" s="277"/>
      <c r="BP100" s="277"/>
      <c r="BQ100" s="277"/>
      <c r="BR100" s="277"/>
      <c r="BS100" s="277"/>
      <c r="BT100" s="277"/>
      <c r="BU100" s="277"/>
      <c r="BV100" s="277"/>
      <c r="BW100" s="277"/>
      <c r="BX100" s="277"/>
      <c r="BY100" s="277"/>
      <c r="BZ100" s="277"/>
      <c r="CA100" s="277"/>
    </row>
    <row r="101" spans="1:79" s="17" customFormat="1">
      <c r="A101" s="1"/>
      <c r="B101" s="1"/>
      <c r="C101" s="15"/>
      <c r="D101" s="16"/>
      <c r="E101" s="272" t="str">
        <f xml:space="preserve"> E$22</f>
        <v>Model period beginning</v>
      </c>
      <c r="F101" s="272">
        <f t="shared" ref="F101:BQ101" si="84" xml:space="preserve"> F$22</f>
        <v>0</v>
      </c>
      <c r="G101" s="272" t="str">
        <f t="shared" si="84"/>
        <v>date</v>
      </c>
      <c r="H101" s="272">
        <f t="shared" si="84"/>
        <v>0</v>
      </c>
      <c r="I101" s="272">
        <f t="shared" si="84"/>
        <v>0</v>
      </c>
      <c r="J101" s="272">
        <f t="shared" si="84"/>
        <v>44562</v>
      </c>
      <c r="K101" s="272">
        <f t="shared" si="84"/>
        <v>44927</v>
      </c>
      <c r="L101" s="272">
        <f t="shared" si="84"/>
        <v>45292</v>
      </c>
      <c r="M101" s="272">
        <f t="shared" si="84"/>
        <v>45658</v>
      </c>
      <c r="N101" s="272">
        <f t="shared" si="84"/>
        <v>46023</v>
      </c>
      <c r="O101" s="272">
        <f t="shared" si="84"/>
        <v>46388</v>
      </c>
      <c r="P101" s="272">
        <f t="shared" si="84"/>
        <v>46753</v>
      </c>
      <c r="Q101" s="272">
        <f t="shared" si="84"/>
        <v>47119</v>
      </c>
      <c r="R101" s="272">
        <f t="shared" si="84"/>
        <v>47484</v>
      </c>
      <c r="S101" s="272">
        <f t="shared" si="84"/>
        <v>47849</v>
      </c>
      <c r="T101" s="272">
        <f t="shared" si="84"/>
        <v>48214</v>
      </c>
      <c r="U101" s="272">
        <f t="shared" si="84"/>
        <v>48580</v>
      </c>
      <c r="V101" s="272">
        <f t="shared" si="84"/>
        <v>48945</v>
      </c>
      <c r="W101" s="272">
        <f t="shared" si="84"/>
        <v>49310</v>
      </c>
      <c r="X101" s="272">
        <f t="shared" si="84"/>
        <v>49675</v>
      </c>
      <c r="Y101" s="272">
        <f t="shared" si="84"/>
        <v>50041</v>
      </c>
      <c r="Z101" s="272">
        <f t="shared" si="84"/>
        <v>50406</v>
      </c>
      <c r="AA101" s="272">
        <f t="shared" si="84"/>
        <v>50771</v>
      </c>
      <c r="AB101" s="272">
        <f t="shared" si="84"/>
        <v>51136</v>
      </c>
      <c r="AC101" s="272">
        <f t="shared" si="84"/>
        <v>51502</v>
      </c>
      <c r="AD101" s="272">
        <f t="shared" si="84"/>
        <v>51867</v>
      </c>
      <c r="AE101" s="272">
        <f t="shared" si="84"/>
        <v>52232</v>
      </c>
      <c r="AF101" s="272">
        <f t="shared" si="84"/>
        <v>52597</v>
      </c>
      <c r="AG101" s="272">
        <f t="shared" si="84"/>
        <v>52963</v>
      </c>
      <c r="AH101" s="272">
        <f t="shared" si="84"/>
        <v>53328</v>
      </c>
      <c r="AI101" s="272">
        <f t="shared" si="84"/>
        <v>53693</v>
      </c>
      <c r="AJ101" s="272">
        <f t="shared" si="84"/>
        <v>54058</v>
      </c>
      <c r="AK101" s="272">
        <f t="shared" si="84"/>
        <v>54424</v>
      </c>
      <c r="AL101" s="272">
        <f t="shared" si="84"/>
        <v>54789</v>
      </c>
      <c r="AM101" s="272">
        <f t="shared" si="84"/>
        <v>55154</v>
      </c>
      <c r="AN101" s="272">
        <f t="shared" si="84"/>
        <v>55519</v>
      </c>
      <c r="AO101" s="272">
        <f t="shared" si="84"/>
        <v>55885</v>
      </c>
      <c r="AP101" s="272">
        <f t="shared" si="84"/>
        <v>56250</v>
      </c>
      <c r="AQ101" s="272">
        <f t="shared" si="84"/>
        <v>56615</v>
      </c>
      <c r="AR101" s="272">
        <f t="shared" si="84"/>
        <v>56980</v>
      </c>
      <c r="AS101" s="272">
        <f t="shared" si="84"/>
        <v>57346</v>
      </c>
      <c r="AT101" s="272">
        <f t="shared" si="84"/>
        <v>57711</v>
      </c>
      <c r="AU101" s="272">
        <f t="shared" si="84"/>
        <v>58076</v>
      </c>
      <c r="AV101" s="272">
        <f t="shared" si="84"/>
        <v>58441</v>
      </c>
      <c r="AW101" s="272">
        <f t="shared" si="84"/>
        <v>58807</v>
      </c>
      <c r="AX101" s="272">
        <f t="shared" si="84"/>
        <v>59172</v>
      </c>
      <c r="AY101" s="272">
        <f t="shared" si="84"/>
        <v>59537</v>
      </c>
      <c r="AZ101" s="272">
        <f t="shared" si="84"/>
        <v>59902</v>
      </c>
      <c r="BA101" s="272">
        <f t="shared" si="84"/>
        <v>60268</v>
      </c>
      <c r="BB101" s="272">
        <f t="shared" si="84"/>
        <v>60633</v>
      </c>
      <c r="BC101" s="272">
        <f t="shared" si="84"/>
        <v>60998</v>
      </c>
      <c r="BD101" s="272">
        <f t="shared" si="84"/>
        <v>61363</v>
      </c>
      <c r="BE101" s="272">
        <f t="shared" si="84"/>
        <v>61729</v>
      </c>
      <c r="BF101" s="272">
        <f t="shared" si="84"/>
        <v>62094</v>
      </c>
      <c r="BG101" s="272">
        <f t="shared" si="84"/>
        <v>62459</v>
      </c>
      <c r="BH101" s="272">
        <f t="shared" si="84"/>
        <v>62824</v>
      </c>
      <c r="BI101" s="272">
        <f t="shared" si="84"/>
        <v>63190</v>
      </c>
      <c r="BJ101" s="272">
        <f t="shared" si="84"/>
        <v>63555</v>
      </c>
      <c r="BK101" s="272">
        <f t="shared" si="84"/>
        <v>63920</v>
      </c>
      <c r="BL101" s="272">
        <f t="shared" si="84"/>
        <v>64285</v>
      </c>
      <c r="BM101" s="272">
        <f t="shared" si="84"/>
        <v>64651</v>
      </c>
      <c r="BN101" s="272">
        <f t="shared" si="84"/>
        <v>65016</v>
      </c>
      <c r="BO101" s="272">
        <f t="shared" si="84"/>
        <v>65381</v>
      </c>
      <c r="BP101" s="272">
        <f t="shared" si="84"/>
        <v>65746</v>
      </c>
      <c r="BQ101" s="272">
        <f t="shared" si="84"/>
        <v>66112</v>
      </c>
      <c r="BR101" s="272">
        <f t="shared" ref="BR101:CA101" si="85" xml:space="preserve"> BR$22</f>
        <v>66477</v>
      </c>
      <c r="BS101" s="272">
        <f t="shared" si="85"/>
        <v>66842</v>
      </c>
      <c r="BT101" s="272">
        <f t="shared" si="85"/>
        <v>67207</v>
      </c>
      <c r="BU101" s="272">
        <f t="shared" si="85"/>
        <v>67573</v>
      </c>
      <c r="BV101" s="272">
        <f t="shared" si="85"/>
        <v>67938</v>
      </c>
      <c r="BW101" s="272">
        <f t="shared" si="85"/>
        <v>68303</v>
      </c>
      <c r="BX101" s="272">
        <f t="shared" si="85"/>
        <v>68668</v>
      </c>
      <c r="BY101" s="272">
        <f t="shared" si="85"/>
        <v>69034</v>
      </c>
      <c r="BZ101" s="272">
        <f t="shared" si="85"/>
        <v>69399</v>
      </c>
      <c r="CA101" s="272">
        <f t="shared" si="85"/>
        <v>69764</v>
      </c>
    </row>
    <row r="102" spans="1:79" s="17" customFormat="1">
      <c r="A102" s="1"/>
      <c r="B102" s="1"/>
      <c r="C102" s="15"/>
      <c r="D102" s="16"/>
      <c r="E102" s="272" t="str">
        <f xml:space="preserve"> E$63</f>
        <v>Model period ending</v>
      </c>
      <c r="F102" s="272">
        <f t="shared" ref="F102:BQ102" si="86" xml:space="preserve"> F$63</f>
        <v>0</v>
      </c>
      <c r="G102" s="272" t="str">
        <f t="shared" si="86"/>
        <v>date</v>
      </c>
      <c r="H102" s="272">
        <f t="shared" si="86"/>
        <v>0</v>
      </c>
      <c r="I102" s="272">
        <f t="shared" si="86"/>
        <v>0</v>
      </c>
      <c r="J102" s="272">
        <f t="shared" si="86"/>
        <v>44926</v>
      </c>
      <c r="K102" s="272">
        <f t="shared" si="86"/>
        <v>45291</v>
      </c>
      <c r="L102" s="272">
        <f t="shared" si="86"/>
        <v>45657</v>
      </c>
      <c r="M102" s="272">
        <f t="shared" si="86"/>
        <v>46022</v>
      </c>
      <c r="N102" s="272">
        <f t="shared" si="86"/>
        <v>46387</v>
      </c>
      <c r="O102" s="272">
        <f t="shared" si="86"/>
        <v>46752</v>
      </c>
      <c r="P102" s="272">
        <f t="shared" si="86"/>
        <v>47118</v>
      </c>
      <c r="Q102" s="272">
        <f t="shared" si="86"/>
        <v>47483</v>
      </c>
      <c r="R102" s="272">
        <f t="shared" si="86"/>
        <v>47848</v>
      </c>
      <c r="S102" s="272">
        <f t="shared" si="86"/>
        <v>48213</v>
      </c>
      <c r="T102" s="272">
        <f t="shared" si="86"/>
        <v>48579</v>
      </c>
      <c r="U102" s="272">
        <f t="shared" si="86"/>
        <v>48944</v>
      </c>
      <c r="V102" s="272">
        <f t="shared" si="86"/>
        <v>49309</v>
      </c>
      <c r="W102" s="272">
        <f t="shared" si="86"/>
        <v>49674</v>
      </c>
      <c r="X102" s="272">
        <f t="shared" si="86"/>
        <v>50040</v>
      </c>
      <c r="Y102" s="272">
        <f t="shared" si="86"/>
        <v>50405</v>
      </c>
      <c r="Z102" s="272">
        <f t="shared" si="86"/>
        <v>50770</v>
      </c>
      <c r="AA102" s="272">
        <f t="shared" si="86"/>
        <v>51135</v>
      </c>
      <c r="AB102" s="272">
        <f t="shared" si="86"/>
        <v>51501</v>
      </c>
      <c r="AC102" s="272">
        <f t="shared" si="86"/>
        <v>51866</v>
      </c>
      <c r="AD102" s="272">
        <f t="shared" si="86"/>
        <v>52231</v>
      </c>
      <c r="AE102" s="272">
        <f t="shared" si="86"/>
        <v>52596</v>
      </c>
      <c r="AF102" s="272">
        <f t="shared" si="86"/>
        <v>52962</v>
      </c>
      <c r="AG102" s="272">
        <f t="shared" si="86"/>
        <v>53327</v>
      </c>
      <c r="AH102" s="272">
        <f t="shared" si="86"/>
        <v>53692</v>
      </c>
      <c r="AI102" s="272">
        <f t="shared" si="86"/>
        <v>54057</v>
      </c>
      <c r="AJ102" s="272">
        <f t="shared" si="86"/>
        <v>54423</v>
      </c>
      <c r="AK102" s="272">
        <f t="shared" si="86"/>
        <v>54788</v>
      </c>
      <c r="AL102" s="272">
        <f t="shared" si="86"/>
        <v>55153</v>
      </c>
      <c r="AM102" s="272">
        <f t="shared" si="86"/>
        <v>55518</v>
      </c>
      <c r="AN102" s="272">
        <f t="shared" si="86"/>
        <v>55884</v>
      </c>
      <c r="AO102" s="272">
        <f t="shared" si="86"/>
        <v>56249</v>
      </c>
      <c r="AP102" s="272">
        <f t="shared" si="86"/>
        <v>56614</v>
      </c>
      <c r="AQ102" s="272">
        <f t="shared" si="86"/>
        <v>56979</v>
      </c>
      <c r="AR102" s="272">
        <f t="shared" si="86"/>
        <v>57345</v>
      </c>
      <c r="AS102" s="272">
        <f t="shared" si="86"/>
        <v>57710</v>
      </c>
      <c r="AT102" s="272">
        <f t="shared" si="86"/>
        <v>58075</v>
      </c>
      <c r="AU102" s="272">
        <f t="shared" si="86"/>
        <v>58440</v>
      </c>
      <c r="AV102" s="272">
        <f t="shared" si="86"/>
        <v>58806</v>
      </c>
      <c r="AW102" s="272">
        <f t="shared" si="86"/>
        <v>59171</v>
      </c>
      <c r="AX102" s="272">
        <f t="shared" si="86"/>
        <v>59536</v>
      </c>
      <c r="AY102" s="272">
        <f t="shared" si="86"/>
        <v>59901</v>
      </c>
      <c r="AZ102" s="272">
        <f t="shared" si="86"/>
        <v>60267</v>
      </c>
      <c r="BA102" s="272">
        <f t="shared" si="86"/>
        <v>60632</v>
      </c>
      <c r="BB102" s="272">
        <f t="shared" si="86"/>
        <v>60997</v>
      </c>
      <c r="BC102" s="272">
        <f t="shared" si="86"/>
        <v>61362</v>
      </c>
      <c r="BD102" s="272">
        <f t="shared" si="86"/>
        <v>61728</v>
      </c>
      <c r="BE102" s="272">
        <f t="shared" si="86"/>
        <v>62093</v>
      </c>
      <c r="BF102" s="272">
        <f t="shared" si="86"/>
        <v>62458</v>
      </c>
      <c r="BG102" s="272">
        <f t="shared" si="86"/>
        <v>62823</v>
      </c>
      <c r="BH102" s="272">
        <f t="shared" si="86"/>
        <v>63189</v>
      </c>
      <c r="BI102" s="272">
        <f t="shared" si="86"/>
        <v>63554</v>
      </c>
      <c r="BJ102" s="272">
        <f t="shared" si="86"/>
        <v>63919</v>
      </c>
      <c r="BK102" s="272">
        <f t="shared" si="86"/>
        <v>64284</v>
      </c>
      <c r="BL102" s="272">
        <f t="shared" si="86"/>
        <v>64650</v>
      </c>
      <c r="BM102" s="272">
        <f t="shared" si="86"/>
        <v>65015</v>
      </c>
      <c r="BN102" s="272">
        <f t="shared" si="86"/>
        <v>65380</v>
      </c>
      <c r="BO102" s="272">
        <f t="shared" si="86"/>
        <v>65745</v>
      </c>
      <c r="BP102" s="272">
        <f t="shared" si="86"/>
        <v>66111</v>
      </c>
      <c r="BQ102" s="272">
        <f t="shared" si="86"/>
        <v>66476</v>
      </c>
      <c r="BR102" s="272">
        <f t="shared" ref="BR102:CA102" si="87" xml:space="preserve"> BR$63</f>
        <v>66841</v>
      </c>
      <c r="BS102" s="272">
        <f t="shared" si="87"/>
        <v>67206</v>
      </c>
      <c r="BT102" s="272">
        <f t="shared" si="87"/>
        <v>67572</v>
      </c>
      <c r="BU102" s="272">
        <f t="shared" si="87"/>
        <v>67937</v>
      </c>
      <c r="BV102" s="272">
        <f t="shared" si="87"/>
        <v>68302</v>
      </c>
      <c r="BW102" s="272">
        <f t="shared" si="87"/>
        <v>68667</v>
      </c>
      <c r="BX102" s="272">
        <f t="shared" si="87"/>
        <v>69033</v>
      </c>
      <c r="BY102" s="272">
        <f t="shared" si="87"/>
        <v>69398</v>
      </c>
      <c r="BZ102" s="272">
        <f t="shared" si="87"/>
        <v>69763</v>
      </c>
      <c r="CA102" s="272">
        <f t="shared" si="87"/>
        <v>70128</v>
      </c>
    </row>
    <row r="103" spans="1:79" s="273" customFormat="1">
      <c r="A103" s="308"/>
      <c r="B103" s="308"/>
      <c r="C103" s="309"/>
      <c r="E103" s="705" t="s">
        <v>121</v>
      </c>
      <c r="G103" s="705" t="s">
        <v>51</v>
      </c>
      <c r="H103" s="705">
        <f xml:space="preserve"> SUM(J103:CA103)</f>
        <v>7305</v>
      </c>
      <c r="J103" s="705">
        <f xml:space="preserve"> MAX(0, (MIN($F100, J102) - MAX($F99, J101) + 1))</f>
        <v>0</v>
      </c>
      <c r="K103" s="705">
        <f t="shared" ref="K103:BV103" si="88" xml:space="preserve"> MAX(0, (MIN($F100, K102) - MAX($F99, K101) + 1))</f>
        <v>0</v>
      </c>
      <c r="L103" s="705">
        <f t="shared" si="88"/>
        <v>0</v>
      </c>
      <c r="M103" s="705">
        <f xml:space="preserve"> MAX(0, (MIN($F100, M102) - MAX($F99, M101) + 1))</f>
        <v>0</v>
      </c>
      <c r="N103" s="705">
        <f t="shared" si="88"/>
        <v>0</v>
      </c>
      <c r="O103" s="705">
        <f t="shared" si="88"/>
        <v>0</v>
      </c>
      <c r="P103" s="705">
        <f t="shared" si="88"/>
        <v>0</v>
      </c>
      <c r="Q103" s="705">
        <f xml:space="preserve"> MAX(0, (MIN($F100, Q102) - MAX($F99, Q101) + 1))</f>
        <v>0</v>
      </c>
      <c r="R103" s="705">
        <f t="shared" si="88"/>
        <v>365</v>
      </c>
      <c r="S103" s="705">
        <f t="shared" si="88"/>
        <v>365</v>
      </c>
      <c r="T103" s="705">
        <f t="shared" si="88"/>
        <v>366</v>
      </c>
      <c r="U103" s="705">
        <f t="shared" si="88"/>
        <v>365</v>
      </c>
      <c r="V103" s="705">
        <f t="shared" si="88"/>
        <v>365</v>
      </c>
      <c r="W103" s="705">
        <f t="shared" si="88"/>
        <v>365</v>
      </c>
      <c r="X103" s="705">
        <f t="shared" si="88"/>
        <v>366</v>
      </c>
      <c r="Y103" s="705">
        <f t="shared" si="88"/>
        <v>365</v>
      </c>
      <c r="Z103" s="705">
        <f t="shared" si="88"/>
        <v>365</v>
      </c>
      <c r="AA103" s="705">
        <f t="shared" si="88"/>
        <v>365</v>
      </c>
      <c r="AB103" s="705">
        <f t="shared" si="88"/>
        <v>366</v>
      </c>
      <c r="AC103" s="705">
        <f t="shared" si="88"/>
        <v>365</v>
      </c>
      <c r="AD103" s="705">
        <f t="shared" si="88"/>
        <v>365</v>
      </c>
      <c r="AE103" s="705">
        <f t="shared" si="88"/>
        <v>365</v>
      </c>
      <c r="AF103" s="705">
        <f t="shared" si="88"/>
        <v>366</v>
      </c>
      <c r="AG103" s="705">
        <f t="shared" si="88"/>
        <v>365</v>
      </c>
      <c r="AH103" s="705">
        <f t="shared" si="88"/>
        <v>365</v>
      </c>
      <c r="AI103" s="705">
        <f t="shared" si="88"/>
        <v>365</v>
      </c>
      <c r="AJ103" s="705">
        <f t="shared" si="88"/>
        <v>366</v>
      </c>
      <c r="AK103" s="705">
        <f t="shared" si="88"/>
        <v>365</v>
      </c>
      <c r="AL103" s="705">
        <f t="shared" si="88"/>
        <v>0</v>
      </c>
      <c r="AM103" s="705">
        <f t="shared" si="88"/>
        <v>0</v>
      </c>
      <c r="AN103" s="705">
        <f t="shared" si="88"/>
        <v>0</v>
      </c>
      <c r="AO103" s="705">
        <f t="shared" si="88"/>
        <v>0</v>
      </c>
      <c r="AP103" s="705">
        <f t="shared" si="88"/>
        <v>0</v>
      </c>
      <c r="AQ103" s="705">
        <f t="shared" si="88"/>
        <v>0</v>
      </c>
      <c r="AR103" s="705">
        <f t="shared" si="88"/>
        <v>0</v>
      </c>
      <c r="AS103" s="705">
        <f t="shared" si="88"/>
        <v>0</v>
      </c>
      <c r="AT103" s="705">
        <f t="shared" si="88"/>
        <v>0</v>
      </c>
      <c r="AU103" s="705">
        <f t="shared" si="88"/>
        <v>0</v>
      </c>
      <c r="AV103" s="705">
        <f t="shared" si="88"/>
        <v>0</v>
      </c>
      <c r="AW103" s="705">
        <f t="shared" si="88"/>
        <v>0</v>
      </c>
      <c r="AX103" s="705">
        <f t="shared" si="88"/>
        <v>0</v>
      </c>
      <c r="AY103" s="705">
        <f t="shared" si="88"/>
        <v>0</v>
      </c>
      <c r="AZ103" s="705">
        <f t="shared" si="88"/>
        <v>0</v>
      </c>
      <c r="BA103" s="705">
        <f t="shared" si="88"/>
        <v>0</v>
      </c>
      <c r="BB103" s="705">
        <f t="shared" si="88"/>
        <v>0</v>
      </c>
      <c r="BC103" s="705">
        <f t="shared" si="88"/>
        <v>0</v>
      </c>
      <c r="BD103" s="705">
        <f t="shared" si="88"/>
        <v>0</v>
      </c>
      <c r="BE103" s="705">
        <f t="shared" si="88"/>
        <v>0</v>
      </c>
      <c r="BF103" s="705">
        <f t="shared" si="88"/>
        <v>0</v>
      </c>
      <c r="BG103" s="705">
        <f t="shared" si="88"/>
        <v>0</v>
      </c>
      <c r="BH103" s="705">
        <f t="shared" si="88"/>
        <v>0</v>
      </c>
      <c r="BI103" s="705">
        <f t="shared" si="88"/>
        <v>0</v>
      </c>
      <c r="BJ103" s="705">
        <f t="shared" si="88"/>
        <v>0</v>
      </c>
      <c r="BK103" s="705">
        <f t="shared" si="88"/>
        <v>0</v>
      </c>
      <c r="BL103" s="705">
        <f t="shared" si="88"/>
        <v>0</v>
      </c>
      <c r="BM103" s="705">
        <f t="shared" si="88"/>
        <v>0</v>
      </c>
      <c r="BN103" s="705">
        <f t="shared" si="88"/>
        <v>0</v>
      </c>
      <c r="BO103" s="705">
        <f t="shared" si="88"/>
        <v>0</v>
      </c>
      <c r="BP103" s="705">
        <f t="shared" si="88"/>
        <v>0</v>
      </c>
      <c r="BQ103" s="705">
        <f t="shared" si="88"/>
        <v>0</v>
      </c>
      <c r="BR103" s="705">
        <f t="shared" si="88"/>
        <v>0</v>
      </c>
      <c r="BS103" s="705">
        <f t="shared" si="88"/>
        <v>0</v>
      </c>
      <c r="BT103" s="705">
        <f t="shared" si="88"/>
        <v>0</v>
      </c>
      <c r="BU103" s="705">
        <f t="shared" si="88"/>
        <v>0</v>
      </c>
      <c r="BV103" s="705">
        <f t="shared" si="88"/>
        <v>0</v>
      </c>
      <c r="BW103" s="705">
        <f xml:space="preserve"> MAX(0, (MIN($F100, BW102) - MAX($F99, BW101) + 1))</f>
        <v>0</v>
      </c>
      <c r="BX103" s="705">
        <f xml:space="preserve"> MAX(0, (MIN($F100, BX102) - MAX($F99, BX101) + 1))</f>
        <v>0</v>
      </c>
      <c r="BY103" s="705">
        <f xml:space="preserve"> MAX(0, (MIN($F100, BY102) - MAX($F99, BY101) + 1))</f>
        <v>0</v>
      </c>
      <c r="BZ103" s="705">
        <f xml:space="preserve"> MAX(0, (MIN($F100, BZ102) - MAX($F99, BZ101) + 1))</f>
        <v>0</v>
      </c>
      <c r="CA103" s="705">
        <f xml:space="preserve"> MAX(0, (MIN($F100, CA102) - MAX($F99, CA101) + 1))</f>
        <v>0</v>
      </c>
    </row>
    <row r="104" spans="1:79" s="214" customFormat="1">
      <c r="A104" s="175"/>
      <c r="B104" s="175"/>
      <c r="C104" s="222"/>
      <c r="E104" s="280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</row>
    <row r="105" spans="1:79" s="214" customFormat="1">
      <c r="A105" s="175"/>
      <c r="B105" s="175"/>
      <c r="C105" s="222"/>
      <c r="E105" s="281" t="str">
        <f xml:space="preserve"> E$103</f>
        <v>Days in operation period</v>
      </c>
      <c r="F105" s="281">
        <f t="shared" ref="F105:BQ105" si="89" xml:space="preserve"> F$103</f>
        <v>0</v>
      </c>
      <c r="G105" s="281" t="str">
        <f t="shared" si="89"/>
        <v>days</v>
      </c>
      <c r="H105" s="281">
        <f t="shared" si="89"/>
        <v>7305</v>
      </c>
      <c r="I105" s="281">
        <f t="shared" si="89"/>
        <v>0</v>
      </c>
      <c r="J105" s="281">
        <f t="shared" si="89"/>
        <v>0</v>
      </c>
      <c r="K105" s="281">
        <f t="shared" si="89"/>
        <v>0</v>
      </c>
      <c r="L105" s="281">
        <f t="shared" si="89"/>
        <v>0</v>
      </c>
      <c r="M105" s="281">
        <f t="shared" si="89"/>
        <v>0</v>
      </c>
      <c r="N105" s="281">
        <f t="shared" si="89"/>
        <v>0</v>
      </c>
      <c r="O105" s="281">
        <f t="shared" si="89"/>
        <v>0</v>
      </c>
      <c r="P105" s="281">
        <f t="shared" si="89"/>
        <v>0</v>
      </c>
      <c r="Q105" s="281">
        <f t="shared" si="89"/>
        <v>0</v>
      </c>
      <c r="R105" s="281">
        <f t="shared" si="89"/>
        <v>365</v>
      </c>
      <c r="S105" s="281">
        <f t="shared" si="89"/>
        <v>365</v>
      </c>
      <c r="T105" s="281">
        <f t="shared" si="89"/>
        <v>366</v>
      </c>
      <c r="U105" s="281">
        <f t="shared" si="89"/>
        <v>365</v>
      </c>
      <c r="V105" s="281">
        <f t="shared" si="89"/>
        <v>365</v>
      </c>
      <c r="W105" s="281">
        <f t="shared" si="89"/>
        <v>365</v>
      </c>
      <c r="X105" s="281">
        <f t="shared" si="89"/>
        <v>366</v>
      </c>
      <c r="Y105" s="281">
        <f t="shared" si="89"/>
        <v>365</v>
      </c>
      <c r="Z105" s="281">
        <f t="shared" si="89"/>
        <v>365</v>
      </c>
      <c r="AA105" s="281">
        <f t="shared" si="89"/>
        <v>365</v>
      </c>
      <c r="AB105" s="281">
        <f t="shared" si="89"/>
        <v>366</v>
      </c>
      <c r="AC105" s="281">
        <f t="shared" si="89"/>
        <v>365</v>
      </c>
      <c r="AD105" s="281">
        <f t="shared" si="89"/>
        <v>365</v>
      </c>
      <c r="AE105" s="281">
        <f t="shared" si="89"/>
        <v>365</v>
      </c>
      <c r="AF105" s="281">
        <f t="shared" si="89"/>
        <v>366</v>
      </c>
      <c r="AG105" s="281">
        <f t="shared" si="89"/>
        <v>365</v>
      </c>
      <c r="AH105" s="281">
        <f t="shared" si="89"/>
        <v>365</v>
      </c>
      <c r="AI105" s="281">
        <f t="shared" si="89"/>
        <v>365</v>
      </c>
      <c r="AJ105" s="281">
        <f t="shared" si="89"/>
        <v>366</v>
      </c>
      <c r="AK105" s="281">
        <f t="shared" si="89"/>
        <v>365</v>
      </c>
      <c r="AL105" s="281">
        <f t="shared" si="89"/>
        <v>0</v>
      </c>
      <c r="AM105" s="281">
        <f t="shared" si="89"/>
        <v>0</v>
      </c>
      <c r="AN105" s="281">
        <f t="shared" si="89"/>
        <v>0</v>
      </c>
      <c r="AO105" s="281">
        <f t="shared" si="89"/>
        <v>0</v>
      </c>
      <c r="AP105" s="281">
        <f t="shared" si="89"/>
        <v>0</v>
      </c>
      <c r="AQ105" s="281">
        <f t="shared" si="89"/>
        <v>0</v>
      </c>
      <c r="AR105" s="281">
        <f t="shared" si="89"/>
        <v>0</v>
      </c>
      <c r="AS105" s="281">
        <f t="shared" si="89"/>
        <v>0</v>
      </c>
      <c r="AT105" s="281">
        <f t="shared" si="89"/>
        <v>0</v>
      </c>
      <c r="AU105" s="281">
        <f t="shared" si="89"/>
        <v>0</v>
      </c>
      <c r="AV105" s="281">
        <f t="shared" si="89"/>
        <v>0</v>
      </c>
      <c r="AW105" s="281">
        <f t="shared" si="89"/>
        <v>0</v>
      </c>
      <c r="AX105" s="281">
        <f t="shared" si="89"/>
        <v>0</v>
      </c>
      <c r="AY105" s="281">
        <f t="shared" si="89"/>
        <v>0</v>
      </c>
      <c r="AZ105" s="281">
        <f t="shared" si="89"/>
        <v>0</v>
      </c>
      <c r="BA105" s="281">
        <f t="shared" si="89"/>
        <v>0</v>
      </c>
      <c r="BB105" s="281">
        <f t="shared" si="89"/>
        <v>0</v>
      </c>
      <c r="BC105" s="281">
        <f t="shared" si="89"/>
        <v>0</v>
      </c>
      <c r="BD105" s="281">
        <f t="shared" si="89"/>
        <v>0</v>
      </c>
      <c r="BE105" s="281">
        <f t="shared" si="89"/>
        <v>0</v>
      </c>
      <c r="BF105" s="281">
        <f t="shared" si="89"/>
        <v>0</v>
      </c>
      <c r="BG105" s="281">
        <f t="shared" si="89"/>
        <v>0</v>
      </c>
      <c r="BH105" s="281">
        <f t="shared" si="89"/>
        <v>0</v>
      </c>
      <c r="BI105" s="281">
        <f t="shared" si="89"/>
        <v>0</v>
      </c>
      <c r="BJ105" s="281">
        <f t="shared" si="89"/>
        <v>0</v>
      </c>
      <c r="BK105" s="281">
        <f t="shared" si="89"/>
        <v>0</v>
      </c>
      <c r="BL105" s="281">
        <f t="shared" si="89"/>
        <v>0</v>
      </c>
      <c r="BM105" s="281">
        <f t="shared" si="89"/>
        <v>0</v>
      </c>
      <c r="BN105" s="281">
        <f t="shared" si="89"/>
        <v>0</v>
      </c>
      <c r="BO105" s="281">
        <f t="shared" si="89"/>
        <v>0</v>
      </c>
      <c r="BP105" s="281">
        <f t="shared" si="89"/>
        <v>0</v>
      </c>
      <c r="BQ105" s="281">
        <f t="shared" si="89"/>
        <v>0</v>
      </c>
      <c r="BR105" s="281">
        <f t="shared" ref="BR105:CA105" si="90" xml:space="preserve"> BR$103</f>
        <v>0</v>
      </c>
      <c r="BS105" s="281">
        <f t="shared" si="90"/>
        <v>0</v>
      </c>
      <c r="BT105" s="281">
        <f t="shared" si="90"/>
        <v>0</v>
      </c>
      <c r="BU105" s="281">
        <f t="shared" si="90"/>
        <v>0</v>
      </c>
      <c r="BV105" s="281">
        <f t="shared" si="90"/>
        <v>0</v>
      </c>
      <c r="BW105" s="281">
        <f t="shared" si="90"/>
        <v>0</v>
      </c>
      <c r="BX105" s="281">
        <f t="shared" si="90"/>
        <v>0</v>
      </c>
      <c r="BY105" s="281">
        <f t="shared" si="90"/>
        <v>0</v>
      </c>
      <c r="BZ105" s="281">
        <f t="shared" si="90"/>
        <v>0</v>
      </c>
      <c r="CA105" s="281">
        <f t="shared" si="90"/>
        <v>0</v>
      </c>
    </row>
    <row r="106" spans="1:79" s="214" customFormat="1">
      <c r="A106" s="175"/>
      <c r="B106" s="175"/>
      <c r="C106" s="222"/>
      <c r="E106" s="223" t="str">
        <f xml:space="preserve"> E$27</f>
        <v>Days in model period</v>
      </c>
      <c r="F106" s="223">
        <f t="shared" ref="F106:BQ106" si="91" xml:space="preserve"> F$27</f>
        <v>0</v>
      </c>
      <c r="G106" s="223" t="str">
        <f t="shared" si="91"/>
        <v>days</v>
      </c>
      <c r="H106" s="223">
        <f t="shared" si="91"/>
        <v>0</v>
      </c>
      <c r="I106" s="223">
        <f t="shared" si="91"/>
        <v>0</v>
      </c>
      <c r="J106" s="223">
        <f t="shared" si="91"/>
        <v>365</v>
      </c>
      <c r="K106" s="223">
        <f t="shared" si="91"/>
        <v>365</v>
      </c>
      <c r="L106" s="223">
        <f t="shared" si="91"/>
        <v>366</v>
      </c>
      <c r="M106" s="223">
        <f t="shared" si="91"/>
        <v>365</v>
      </c>
      <c r="N106" s="223">
        <f t="shared" si="91"/>
        <v>365</v>
      </c>
      <c r="O106" s="223">
        <f t="shared" si="91"/>
        <v>365</v>
      </c>
      <c r="P106" s="223">
        <f t="shared" si="91"/>
        <v>366</v>
      </c>
      <c r="Q106" s="223">
        <f t="shared" si="91"/>
        <v>365</v>
      </c>
      <c r="R106" s="223">
        <f t="shared" si="91"/>
        <v>365</v>
      </c>
      <c r="S106" s="223">
        <f t="shared" si="91"/>
        <v>365</v>
      </c>
      <c r="T106" s="223">
        <f t="shared" si="91"/>
        <v>366</v>
      </c>
      <c r="U106" s="223">
        <f t="shared" si="91"/>
        <v>365</v>
      </c>
      <c r="V106" s="223">
        <f t="shared" si="91"/>
        <v>365</v>
      </c>
      <c r="W106" s="223">
        <f t="shared" si="91"/>
        <v>365</v>
      </c>
      <c r="X106" s="223">
        <f t="shared" si="91"/>
        <v>366</v>
      </c>
      <c r="Y106" s="223">
        <f t="shared" si="91"/>
        <v>365</v>
      </c>
      <c r="Z106" s="223">
        <f t="shared" si="91"/>
        <v>365</v>
      </c>
      <c r="AA106" s="223">
        <f t="shared" si="91"/>
        <v>365</v>
      </c>
      <c r="AB106" s="223">
        <f t="shared" si="91"/>
        <v>366</v>
      </c>
      <c r="AC106" s="223">
        <f t="shared" si="91"/>
        <v>365</v>
      </c>
      <c r="AD106" s="223">
        <f t="shared" si="91"/>
        <v>365</v>
      </c>
      <c r="AE106" s="223">
        <f t="shared" si="91"/>
        <v>365</v>
      </c>
      <c r="AF106" s="223">
        <f t="shared" si="91"/>
        <v>366</v>
      </c>
      <c r="AG106" s="223">
        <f t="shared" si="91"/>
        <v>365</v>
      </c>
      <c r="AH106" s="223">
        <f t="shared" si="91"/>
        <v>365</v>
      </c>
      <c r="AI106" s="223">
        <f t="shared" si="91"/>
        <v>365</v>
      </c>
      <c r="AJ106" s="223">
        <f t="shared" si="91"/>
        <v>366</v>
      </c>
      <c r="AK106" s="223">
        <f t="shared" si="91"/>
        <v>365</v>
      </c>
      <c r="AL106" s="223">
        <f t="shared" si="91"/>
        <v>365</v>
      </c>
      <c r="AM106" s="223">
        <f t="shared" si="91"/>
        <v>365</v>
      </c>
      <c r="AN106" s="223">
        <f t="shared" si="91"/>
        <v>366</v>
      </c>
      <c r="AO106" s="223">
        <f t="shared" si="91"/>
        <v>365</v>
      </c>
      <c r="AP106" s="223">
        <f t="shared" si="91"/>
        <v>365</v>
      </c>
      <c r="AQ106" s="223">
        <f t="shared" si="91"/>
        <v>365</v>
      </c>
      <c r="AR106" s="223">
        <f t="shared" si="91"/>
        <v>366</v>
      </c>
      <c r="AS106" s="223">
        <f t="shared" si="91"/>
        <v>365</v>
      </c>
      <c r="AT106" s="223">
        <f t="shared" si="91"/>
        <v>365</v>
      </c>
      <c r="AU106" s="223">
        <f t="shared" si="91"/>
        <v>365</v>
      </c>
      <c r="AV106" s="223">
        <f t="shared" si="91"/>
        <v>366</v>
      </c>
      <c r="AW106" s="223">
        <f t="shared" si="91"/>
        <v>365</v>
      </c>
      <c r="AX106" s="223">
        <f t="shared" si="91"/>
        <v>365</v>
      </c>
      <c r="AY106" s="223">
        <f t="shared" si="91"/>
        <v>365</v>
      </c>
      <c r="AZ106" s="223">
        <f t="shared" si="91"/>
        <v>366</v>
      </c>
      <c r="BA106" s="223">
        <f t="shared" si="91"/>
        <v>365</v>
      </c>
      <c r="BB106" s="223">
        <f t="shared" si="91"/>
        <v>365</v>
      </c>
      <c r="BC106" s="223">
        <f t="shared" si="91"/>
        <v>365</v>
      </c>
      <c r="BD106" s="223">
        <f t="shared" si="91"/>
        <v>366</v>
      </c>
      <c r="BE106" s="223">
        <f t="shared" si="91"/>
        <v>365</v>
      </c>
      <c r="BF106" s="223">
        <f t="shared" si="91"/>
        <v>365</v>
      </c>
      <c r="BG106" s="223">
        <f t="shared" si="91"/>
        <v>365</v>
      </c>
      <c r="BH106" s="223">
        <f t="shared" si="91"/>
        <v>366</v>
      </c>
      <c r="BI106" s="223">
        <f t="shared" si="91"/>
        <v>365</v>
      </c>
      <c r="BJ106" s="223">
        <f t="shared" si="91"/>
        <v>365</v>
      </c>
      <c r="BK106" s="223">
        <f t="shared" si="91"/>
        <v>365</v>
      </c>
      <c r="BL106" s="223">
        <f t="shared" si="91"/>
        <v>366</v>
      </c>
      <c r="BM106" s="223">
        <f t="shared" si="91"/>
        <v>365</v>
      </c>
      <c r="BN106" s="223">
        <f t="shared" si="91"/>
        <v>365</v>
      </c>
      <c r="BO106" s="223">
        <f t="shared" si="91"/>
        <v>365</v>
      </c>
      <c r="BP106" s="223">
        <f t="shared" si="91"/>
        <v>366</v>
      </c>
      <c r="BQ106" s="223">
        <f t="shared" si="91"/>
        <v>365</v>
      </c>
      <c r="BR106" s="223">
        <f t="shared" ref="BR106:CA106" si="92" xml:space="preserve"> BR$27</f>
        <v>365</v>
      </c>
      <c r="BS106" s="223">
        <f t="shared" si="92"/>
        <v>365</v>
      </c>
      <c r="BT106" s="223">
        <f t="shared" si="92"/>
        <v>366</v>
      </c>
      <c r="BU106" s="223">
        <f t="shared" si="92"/>
        <v>365</v>
      </c>
      <c r="BV106" s="223">
        <f t="shared" si="92"/>
        <v>365</v>
      </c>
      <c r="BW106" s="223">
        <f t="shared" si="92"/>
        <v>365</v>
      </c>
      <c r="BX106" s="223">
        <f t="shared" si="92"/>
        <v>366</v>
      </c>
      <c r="BY106" s="223">
        <f t="shared" si="92"/>
        <v>365</v>
      </c>
      <c r="BZ106" s="223">
        <f t="shared" si="92"/>
        <v>365</v>
      </c>
      <c r="CA106" s="223">
        <f t="shared" si="92"/>
        <v>365</v>
      </c>
    </row>
    <row r="107" spans="1:79" s="273" customFormat="1">
      <c r="A107" s="308"/>
      <c r="B107" s="308"/>
      <c r="C107" s="309"/>
      <c r="E107" s="705" t="s">
        <v>122</v>
      </c>
      <c r="G107" s="705" t="s">
        <v>44</v>
      </c>
      <c r="H107" s="705">
        <f xml:space="preserve"> SUM(J107:CA107)</f>
        <v>20</v>
      </c>
      <c r="J107" s="762">
        <f xml:space="preserve"> IF(J106 &gt; 0, J105 / J106, 0)</f>
        <v>0</v>
      </c>
      <c r="K107" s="762">
        <f t="shared" ref="K107:BV107" si="93" xml:space="preserve"> IF(K106 &gt; 0, K105 / K106, 0)</f>
        <v>0</v>
      </c>
      <c r="L107" s="762">
        <f t="shared" si="93"/>
        <v>0</v>
      </c>
      <c r="M107" s="762">
        <f t="shared" si="93"/>
        <v>0</v>
      </c>
      <c r="N107" s="762">
        <f t="shared" si="93"/>
        <v>0</v>
      </c>
      <c r="O107" s="762">
        <f t="shared" si="93"/>
        <v>0</v>
      </c>
      <c r="P107" s="762">
        <f t="shared" si="93"/>
        <v>0</v>
      </c>
      <c r="Q107" s="762">
        <f t="shared" si="93"/>
        <v>0</v>
      </c>
      <c r="R107" s="762">
        <f t="shared" si="93"/>
        <v>1</v>
      </c>
      <c r="S107" s="762">
        <f t="shared" si="93"/>
        <v>1</v>
      </c>
      <c r="T107" s="762">
        <f t="shared" si="93"/>
        <v>1</v>
      </c>
      <c r="U107" s="762">
        <f t="shared" si="93"/>
        <v>1</v>
      </c>
      <c r="V107" s="762">
        <f t="shared" si="93"/>
        <v>1</v>
      </c>
      <c r="W107" s="762">
        <f t="shared" si="93"/>
        <v>1</v>
      </c>
      <c r="X107" s="762">
        <f t="shared" si="93"/>
        <v>1</v>
      </c>
      <c r="Y107" s="762">
        <f t="shared" si="93"/>
        <v>1</v>
      </c>
      <c r="Z107" s="762">
        <f t="shared" si="93"/>
        <v>1</v>
      </c>
      <c r="AA107" s="762">
        <f t="shared" si="93"/>
        <v>1</v>
      </c>
      <c r="AB107" s="762">
        <f t="shared" si="93"/>
        <v>1</v>
      </c>
      <c r="AC107" s="762">
        <f t="shared" si="93"/>
        <v>1</v>
      </c>
      <c r="AD107" s="762">
        <f t="shared" si="93"/>
        <v>1</v>
      </c>
      <c r="AE107" s="762">
        <f t="shared" si="93"/>
        <v>1</v>
      </c>
      <c r="AF107" s="762">
        <f t="shared" si="93"/>
        <v>1</v>
      </c>
      <c r="AG107" s="762">
        <f t="shared" si="93"/>
        <v>1</v>
      </c>
      <c r="AH107" s="762">
        <f t="shared" si="93"/>
        <v>1</v>
      </c>
      <c r="AI107" s="762">
        <f t="shared" si="93"/>
        <v>1</v>
      </c>
      <c r="AJ107" s="762">
        <f t="shared" si="93"/>
        <v>1</v>
      </c>
      <c r="AK107" s="762">
        <f t="shared" si="93"/>
        <v>1</v>
      </c>
      <c r="AL107" s="762">
        <f t="shared" si="93"/>
        <v>0</v>
      </c>
      <c r="AM107" s="762">
        <f t="shared" si="93"/>
        <v>0</v>
      </c>
      <c r="AN107" s="762">
        <f t="shared" si="93"/>
        <v>0</v>
      </c>
      <c r="AO107" s="762">
        <f t="shared" si="93"/>
        <v>0</v>
      </c>
      <c r="AP107" s="762">
        <f t="shared" si="93"/>
        <v>0</v>
      </c>
      <c r="AQ107" s="762">
        <f t="shared" si="93"/>
        <v>0</v>
      </c>
      <c r="AR107" s="762">
        <f t="shared" si="93"/>
        <v>0</v>
      </c>
      <c r="AS107" s="762">
        <f t="shared" si="93"/>
        <v>0</v>
      </c>
      <c r="AT107" s="762">
        <f t="shared" si="93"/>
        <v>0</v>
      </c>
      <c r="AU107" s="762">
        <f t="shared" si="93"/>
        <v>0</v>
      </c>
      <c r="AV107" s="762">
        <f t="shared" si="93"/>
        <v>0</v>
      </c>
      <c r="AW107" s="762">
        <f t="shared" si="93"/>
        <v>0</v>
      </c>
      <c r="AX107" s="762">
        <f t="shared" si="93"/>
        <v>0</v>
      </c>
      <c r="AY107" s="762">
        <f t="shared" si="93"/>
        <v>0</v>
      </c>
      <c r="AZ107" s="762">
        <f t="shared" si="93"/>
        <v>0</v>
      </c>
      <c r="BA107" s="762">
        <f t="shared" si="93"/>
        <v>0</v>
      </c>
      <c r="BB107" s="762">
        <f t="shared" si="93"/>
        <v>0</v>
      </c>
      <c r="BC107" s="762">
        <f t="shared" si="93"/>
        <v>0</v>
      </c>
      <c r="BD107" s="762">
        <f t="shared" si="93"/>
        <v>0</v>
      </c>
      <c r="BE107" s="762">
        <f t="shared" si="93"/>
        <v>0</v>
      </c>
      <c r="BF107" s="762">
        <f t="shared" si="93"/>
        <v>0</v>
      </c>
      <c r="BG107" s="762">
        <f t="shared" si="93"/>
        <v>0</v>
      </c>
      <c r="BH107" s="762">
        <f t="shared" si="93"/>
        <v>0</v>
      </c>
      <c r="BI107" s="762">
        <f t="shared" si="93"/>
        <v>0</v>
      </c>
      <c r="BJ107" s="762">
        <f t="shared" si="93"/>
        <v>0</v>
      </c>
      <c r="BK107" s="762">
        <f t="shared" si="93"/>
        <v>0</v>
      </c>
      <c r="BL107" s="762">
        <f t="shared" si="93"/>
        <v>0</v>
      </c>
      <c r="BM107" s="762">
        <f t="shared" si="93"/>
        <v>0</v>
      </c>
      <c r="BN107" s="762">
        <f t="shared" si="93"/>
        <v>0</v>
      </c>
      <c r="BO107" s="762">
        <f t="shared" si="93"/>
        <v>0</v>
      </c>
      <c r="BP107" s="762">
        <f t="shared" si="93"/>
        <v>0</v>
      </c>
      <c r="BQ107" s="762">
        <f t="shared" si="93"/>
        <v>0</v>
      </c>
      <c r="BR107" s="762">
        <f t="shared" si="93"/>
        <v>0</v>
      </c>
      <c r="BS107" s="762">
        <f t="shared" si="93"/>
        <v>0</v>
      </c>
      <c r="BT107" s="762">
        <f t="shared" si="93"/>
        <v>0</v>
      </c>
      <c r="BU107" s="762">
        <f t="shared" si="93"/>
        <v>0</v>
      </c>
      <c r="BV107" s="762">
        <f t="shared" si="93"/>
        <v>0</v>
      </c>
      <c r="BW107" s="762">
        <f xml:space="preserve"> IF(BW106 &gt; 0, BW105 / BW106, 0)</f>
        <v>0</v>
      </c>
      <c r="BX107" s="762">
        <f xml:space="preserve"> IF(BX106 &gt; 0, BX105 / BX106, 0)</f>
        <v>0</v>
      </c>
      <c r="BY107" s="762">
        <f xml:space="preserve"> IF(BY106 &gt; 0, BY105 / BY106, 0)</f>
        <v>0</v>
      </c>
      <c r="BZ107" s="762">
        <f xml:space="preserve"> IF(BZ106 &gt; 0, BZ105 / BZ106, 0)</f>
        <v>0</v>
      </c>
      <c r="CA107" s="762">
        <f xml:space="preserve"> IF(CA106 &gt; 0, CA105 / CA106, 0)</f>
        <v>0</v>
      </c>
    </row>
    <row r="108" spans="1:79" s="214" customFormat="1">
      <c r="A108" s="175"/>
      <c r="B108" s="175"/>
      <c r="C108" s="222"/>
      <c r="E108" s="280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223"/>
      <c r="BI108" s="223"/>
      <c r="BJ108" s="223"/>
      <c r="BK108" s="223"/>
      <c r="BL108" s="223"/>
      <c r="BM108" s="223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</row>
    <row r="109" spans="1:79" s="214" customFormat="1">
      <c r="A109" s="175"/>
      <c r="B109" s="175" t="s">
        <v>123</v>
      </c>
      <c r="C109" s="222"/>
      <c r="E109" s="280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223"/>
      <c r="BI109" s="223"/>
      <c r="BJ109" s="223"/>
      <c r="BK109" s="223"/>
      <c r="BL109" s="223"/>
      <c r="BM109" s="223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</row>
    <row r="110" spans="1:79" s="214" customFormat="1">
      <c r="A110" s="175"/>
      <c r="B110" s="175"/>
      <c r="C110" s="222"/>
      <c r="E110" s="282" t="str">
        <f xml:space="preserve"> E$68</f>
        <v>Development period flag</v>
      </c>
      <c r="F110" s="282">
        <f t="shared" ref="F110:BQ110" si="94" xml:space="preserve"> F$68</f>
        <v>0</v>
      </c>
      <c r="G110" s="282" t="str">
        <f t="shared" si="94"/>
        <v>flag</v>
      </c>
      <c r="H110" s="282">
        <f t="shared" si="94"/>
        <v>3</v>
      </c>
      <c r="I110" s="282">
        <f t="shared" si="94"/>
        <v>0</v>
      </c>
      <c r="J110" s="282">
        <f t="shared" si="94"/>
        <v>0</v>
      </c>
      <c r="K110" s="282">
        <f t="shared" si="94"/>
        <v>0</v>
      </c>
      <c r="L110" s="282">
        <f t="shared" si="94"/>
        <v>0</v>
      </c>
      <c r="M110" s="282">
        <f t="shared" si="94"/>
        <v>0</v>
      </c>
      <c r="N110" s="282">
        <f t="shared" si="94"/>
        <v>0</v>
      </c>
      <c r="O110" s="282">
        <f t="shared" si="94"/>
        <v>1</v>
      </c>
      <c r="P110" s="282">
        <f t="shared" si="94"/>
        <v>1</v>
      </c>
      <c r="Q110" s="282">
        <f t="shared" si="94"/>
        <v>1</v>
      </c>
      <c r="R110" s="282">
        <f t="shared" si="94"/>
        <v>0</v>
      </c>
      <c r="S110" s="282">
        <f t="shared" si="94"/>
        <v>0</v>
      </c>
      <c r="T110" s="282">
        <f t="shared" si="94"/>
        <v>0</v>
      </c>
      <c r="U110" s="282">
        <f t="shared" si="94"/>
        <v>0</v>
      </c>
      <c r="V110" s="282">
        <f t="shared" si="94"/>
        <v>0</v>
      </c>
      <c r="W110" s="282">
        <f t="shared" si="94"/>
        <v>0</v>
      </c>
      <c r="X110" s="282">
        <f t="shared" si="94"/>
        <v>0</v>
      </c>
      <c r="Y110" s="282">
        <f t="shared" si="94"/>
        <v>0</v>
      </c>
      <c r="Z110" s="282">
        <f t="shared" si="94"/>
        <v>0</v>
      </c>
      <c r="AA110" s="282">
        <f t="shared" si="94"/>
        <v>0</v>
      </c>
      <c r="AB110" s="282">
        <f t="shared" si="94"/>
        <v>0</v>
      </c>
      <c r="AC110" s="282">
        <f t="shared" si="94"/>
        <v>0</v>
      </c>
      <c r="AD110" s="282">
        <f t="shared" si="94"/>
        <v>0</v>
      </c>
      <c r="AE110" s="282">
        <f t="shared" si="94"/>
        <v>0</v>
      </c>
      <c r="AF110" s="282">
        <f t="shared" si="94"/>
        <v>0</v>
      </c>
      <c r="AG110" s="282">
        <f t="shared" si="94"/>
        <v>0</v>
      </c>
      <c r="AH110" s="282">
        <f t="shared" si="94"/>
        <v>0</v>
      </c>
      <c r="AI110" s="282">
        <f t="shared" si="94"/>
        <v>0</v>
      </c>
      <c r="AJ110" s="282">
        <f t="shared" si="94"/>
        <v>0</v>
      </c>
      <c r="AK110" s="282">
        <f t="shared" si="94"/>
        <v>0</v>
      </c>
      <c r="AL110" s="282">
        <f t="shared" si="94"/>
        <v>0</v>
      </c>
      <c r="AM110" s="282">
        <f t="shared" si="94"/>
        <v>0</v>
      </c>
      <c r="AN110" s="282">
        <f t="shared" si="94"/>
        <v>0</v>
      </c>
      <c r="AO110" s="282">
        <f t="shared" si="94"/>
        <v>0</v>
      </c>
      <c r="AP110" s="282">
        <f t="shared" si="94"/>
        <v>0</v>
      </c>
      <c r="AQ110" s="282">
        <f t="shared" si="94"/>
        <v>0</v>
      </c>
      <c r="AR110" s="282">
        <f t="shared" si="94"/>
        <v>0</v>
      </c>
      <c r="AS110" s="282">
        <f t="shared" si="94"/>
        <v>0</v>
      </c>
      <c r="AT110" s="282">
        <f t="shared" si="94"/>
        <v>0</v>
      </c>
      <c r="AU110" s="282">
        <f t="shared" si="94"/>
        <v>0</v>
      </c>
      <c r="AV110" s="282">
        <f t="shared" si="94"/>
        <v>0</v>
      </c>
      <c r="AW110" s="282">
        <f t="shared" si="94"/>
        <v>0</v>
      </c>
      <c r="AX110" s="282">
        <f t="shared" si="94"/>
        <v>0</v>
      </c>
      <c r="AY110" s="282">
        <f t="shared" si="94"/>
        <v>0</v>
      </c>
      <c r="AZ110" s="282">
        <f t="shared" si="94"/>
        <v>0</v>
      </c>
      <c r="BA110" s="282">
        <f t="shared" si="94"/>
        <v>0</v>
      </c>
      <c r="BB110" s="282">
        <f t="shared" si="94"/>
        <v>0</v>
      </c>
      <c r="BC110" s="282">
        <f t="shared" si="94"/>
        <v>0</v>
      </c>
      <c r="BD110" s="282">
        <f t="shared" si="94"/>
        <v>0</v>
      </c>
      <c r="BE110" s="282">
        <f t="shared" si="94"/>
        <v>0</v>
      </c>
      <c r="BF110" s="282">
        <f t="shared" si="94"/>
        <v>0</v>
      </c>
      <c r="BG110" s="282">
        <f t="shared" si="94"/>
        <v>0</v>
      </c>
      <c r="BH110" s="282">
        <f t="shared" si="94"/>
        <v>0</v>
      </c>
      <c r="BI110" s="282">
        <f t="shared" si="94"/>
        <v>0</v>
      </c>
      <c r="BJ110" s="282">
        <f t="shared" si="94"/>
        <v>0</v>
      </c>
      <c r="BK110" s="282">
        <f t="shared" si="94"/>
        <v>0</v>
      </c>
      <c r="BL110" s="282">
        <f t="shared" si="94"/>
        <v>0</v>
      </c>
      <c r="BM110" s="282">
        <f t="shared" si="94"/>
        <v>0</v>
      </c>
      <c r="BN110" s="282">
        <f t="shared" si="94"/>
        <v>0</v>
      </c>
      <c r="BO110" s="282">
        <f t="shared" si="94"/>
        <v>0</v>
      </c>
      <c r="BP110" s="282">
        <f t="shared" si="94"/>
        <v>0</v>
      </c>
      <c r="BQ110" s="282">
        <f t="shared" si="94"/>
        <v>0</v>
      </c>
      <c r="BR110" s="282">
        <f t="shared" ref="BR110:CA110" si="95" xml:space="preserve"> BR$68</f>
        <v>0</v>
      </c>
      <c r="BS110" s="282">
        <f t="shared" si="95"/>
        <v>0</v>
      </c>
      <c r="BT110" s="282">
        <f t="shared" si="95"/>
        <v>0</v>
      </c>
      <c r="BU110" s="282">
        <f t="shared" si="95"/>
        <v>0</v>
      </c>
      <c r="BV110" s="282">
        <f t="shared" si="95"/>
        <v>0</v>
      </c>
      <c r="BW110" s="282">
        <f t="shared" si="95"/>
        <v>0</v>
      </c>
      <c r="BX110" s="282">
        <f t="shared" si="95"/>
        <v>0</v>
      </c>
      <c r="BY110" s="282">
        <f t="shared" si="95"/>
        <v>0</v>
      </c>
      <c r="BZ110" s="282">
        <f t="shared" si="95"/>
        <v>0</v>
      </c>
      <c r="CA110" s="282">
        <f t="shared" si="95"/>
        <v>0</v>
      </c>
    </row>
    <row r="111" spans="1:79" s="214" customFormat="1">
      <c r="A111" s="175"/>
      <c r="B111" s="175"/>
      <c r="C111" s="222"/>
      <c r="E111" s="282" t="str">
        <f xml:space="preserve"> E$92</f>
        <v>Operations period flag</v>
      </c>
      <c r="F111" s="282">
        <f t="shared" ref="F111:BQ111" si="96" xml:space="preserve"> F$92</f>
        <v>0</v>
      </c>
      <c r="G111" s="282" t="str">
        <f t="shared" si="96"/>
        <v>flag</v>
      </c>
      <c r="H111" s="282">
        <f t="shared" si="96"/>
        <v>20</v>
      </c>
      <c r="I111" s="282">
        <f t="shared" si="96"/>
        <v>0</v>
      </c>
      <c r="J111" s="282">
        <f xml:space="preserve"> J$92</f>
        <v>0</v>
      </c>
      <c r="K111" s="282">
        <f t="shared" si="96"/>
        <v>0</v>
      </c>
      <c r="L111" s="282">
        <f t="shared" si="96"/>
        <v>0</v>
      </c>
      <c r="M111" s="282">
        <f t="shared" si="96"/>
        <v>0</v>
      </c>
      <c r="N111" s="282">
        <f t="shared" si="96"/>
        <v>0</v>
      </c>
      <c r="O111" s="282">
        <f t="shared" si="96"/>
        <v>0</v>
      </c>
      <c r="P111" s="282">
        <f t="shared" si="96"/>
        <v>0</v>
      </c>
      <c r="Q111" s="282">
        <f t="shared" si="96"/>
        <v>0</v>
      </c>
      <c r="R111" s="282">
        <f t="shared" si="96"/>
        <v>1</v>
      </c>
      <c r="S111" s="282">
        <f t="shared" si="96"/>
        <v>1</v>
      </c>
      <c r="T111" s="282">
        <f t="shared" si="96"/>
        <v>1</v>
      </c>
      <c r="U111" s="282">
        <f t="shared" si="96"/>
        <v>1</v>
      </c>
      <c r="V111" s="282">
        <f t="shared" si="96"/>
        <v>1</v>
      </c>
      <c r="W111" s="282">
        <f t="shared" si="96"/>
        <v>1</v>
      </c>
      <c r="X111" s="282">
        <f t="shared" si="96"/>
        <v>1</v>
      </c>
      <c r="Y111" s="282">
        <f t="shared" si="96"/>
        <v>1</v>
      </c>
      <c r="Z111" s="282">
        <f t="shared" si="96"/>
        <v>1</v>
      </c>
      <c r="AA111" s="282">
        <f t="shared" si="96"/>
        <v>1</v>
      </c>
      <c r="AB111" s="282">
        <f t="shared" si="96"/>
        <v>1</v>
      </c>
      <c r="AC111" s="282">
        <f t="shared" si="96"/>
        <v>1</v>
      </c>
      <c r="AD111" s="282">
        <f t="shared" si="96"/>
        <v>1</v>
      </c>
      <c r="AE111" s="282">
        <f t="shared" si="96"/>
        <v>1</v>
      </c>
      <c r="AF111" s="282">
        <f t="shared" si="96"/>
        <v>1</v>
      </c>
      <c r="AG111" s="282">
        <f t="shared" si="96"/>
        <v>1</v>
      </c>
      <c r="AH111" s="282">
        <f t="shared" si="96"/>
        <v>1</v>
      </c>
      <c r="AI111" s="282">
        <f t="shared" si="96"/>
        <v>1</v>
      </c>
      <c r="AJ111" s="282">
        <f t="shared" si="96"/>
        <v>1</v>
      </c>
      <c r="AK111" s="282">
        <f t="shared" si="96"/>
        <v>1</v>
      </c>
      <c r="AL111" s="282">
        <f t="shared" si="96"/>
        <v>0</v>
      </c>
      <c r="AM111" s="282">
        <f t="shared" si="96"/>
        <v>0</v>
      </c>
      <c r="AN111" s="282">
        <f t="shared" si="96"/>
        <v>0</v>
      </c>
      <c r="AO111" s="282">
        <f t="shared" si="96"/>
        <v>0</v>
      </c>
      <c r="AP111" s="282">
        <f t="shared" si="96"/>
        <v>0</v>
      </c>
      <c r="AQ111" s="282">
        <f t="shared" si="96"/>
        <v>0</v>
      </c>
      <c r="AR111" s="282">
        <f t="shared" si="96"/>
        <v>0</v>
      </c>
      <c r="AS111" s="282">
        <f t="shared" si="96"/>
        <v>0</v>
      </c>
      <c r="AT111" s="282">
        <f t="shared" si="96"/>
        <v>0</v>
      </c>
      <c r="AU111" s="282">
        <f t="shared" si="96"/>
        <v>0</v>
      </c>
      <c r="AV111" s="282">
        <f t="shared" si="96"/>
        <v>0</v>
      </c>
      <c r="AW111" s="282">
        <f t="shared" si="96"/>
        <v>0</v>
      </c>
      <c r="AX111" s="282">
        <f t="shared" si="96"/>
        <v>0</v>
      </c>
      <c r="AY111" s="282">
        <f t="shared" si="96"/>
        <v>0</v>
      </c>
      <c r="AZ111" s="282">
        <f t="shared" si="96"/>
        <v>0</v>
      </c>
      <c r="BA111" s="282">
        <f t="shared" si="96"/>
        <v>0</v>
      </c>
      <c r="BB111" s="282">
        <f t="shared" si="96"/>
        <v>0</v>
      </c>
      <c r="BC111" s="282">
        <f t="shared" si="96"/>
        <v>0</v>
      </c>
      <c r="BD111" s="282">
        <f t="shared" si="96"/>
        <v>0</v>
      </c>
      <c r="BE111" s="282">
        <f t="shared" si="96"/>
        <v>0</v>
      </c>
      <c r="BF111" s="282">
        <f t="shared" si="96"/>
        <v>0</v>
      </c>
      <c r="BG111" s="282">
        <f t="shared" si="96"/>
        <v>0</v>
      </c>
      <c r="BH111" s="282">
        <f t="shared" si="96"/>
        <v>0</v>
      </c>
      <c r="BI111" s="282">
        <f t="shared" si="96"/>
        <v>0</v>
      </c>
      <c r="BJ111" s="282">
        <f t="shared" si="96"/>
        <v>0</v>
      </c>
      <c r="BK111" s="282">
        <f t="shared" si="96"/>
        <v>0</v>
      </c>
      <c r="BL111" s="282">
        <f t="shared" si="96"/>
        <v>0</v>
      </c>
      <c r="BM111" s="282">
        <f t="shared" si="96"/>
        <v>0</v>
      </c>
      <c r="BN111" s="282">
        <f t="shared" si="96"/>
        <v>0</v>
      </c>
      <c r="BO111" s="282">
        <f t="shared" si="96"/>
        <v>0</v>
      </c>
      <c r="BP111" s="282">
        <f t="shared" si="96"/>
        <v>0</v>
      </c>
      <c r="BQ111" s="282">
        <f t="shared" si="96"/>
        <v>0</v>
      </c>
      <c r="BR111" s="282">
        <f t="shared" ref="BR111:CA111" si="97" xml:space="preserve"> BR$92</f>
        <v>0</v>
      </c>
      <c r="BS111" s="282">
        <f t="shared" si="97"/>
        <v>0</v>
      </c>
      <c r="BT111" s="282">
        <f t="shared" si="97"/>
        <v>0</v>
      </c>
      <c r="BU111" s="282">
        <f t="shared" si="97"/>
        <v>0</v>
      </c>
      <c r="BV111" s="282">
        <f t="shared" si="97"/>
        <v>0</v>
      </c>
      <c r="BW111" s="282">
        <f t="shared" si="97"/>
        <v>0</v>
      </c>
      <c r="BX111" s="282">
        <f t="shared" si="97"/>
        <v>0</v>
      </c>
      <c r="BY111" s="282">
        <f t="shared" si="97"/>
        <v>0</v>
      </c>
      <c r="BZ111" s="282">
        <f t="shared" si="97"/>
        <v>0</v>
      </c>
      <c r="CA111" s="282">
        <f t="shared" si="97"/>
        <v>0</v>
      </c>
    </row>
    <row r="112" spans="1:79" s="273" customFormat="1">
      <c r="A112" s="308"/>
      <c r="B112" s="308"/>
      <c r="C112" s="309"/>
      <c r="E112" s="763" t="s">
        <v>123</v>
      </c>
      <c r="F112" s="415"/>
      <c r="G112" s="763" t="s">
        <v>3</v>
      </c>
      <c r="H112" s="763">
        <f xml:space="preserve"> SUM(J112:CA112)</f>
        <v>23</v>
      </c>
      <c r="I112" s="415"/>
      <c r="J112" s="763">
        <f t="shared" ref="J112:AO112" si="98" xml:space="preserve"> MIN( 1, SUM( J110:J111 ))</f>
        <v>0</v>
      </c>
      <c r="K112" s="763">
        <f t="shared" si="98"/>
        <v>0</v>
      </c>
      <c r="L112" s="763">
        <f t="shared" si="98"/>
        <v>0</v>
      </c>
      <c r="M112" s="763">
        <f t="shared" si="98"/>
        <v>0</v>
      </c>
      <c r="N112" s="763">
        <f t="shared" si="98"/>
        <v>0</v>
      </c>
      <c r="O112" s="763">
        <f t="shared" si="98"/>
        <v>1</v>
      </c>
      <c r="P112" s="763">
        <f t="shared" si="98"/>
        <v>1</v>
      </c>
      <c r="Q112" s="763">
        <f t="shared" si="98"/>
        <v>1</v>
      </c>
      <c r="R112" s="763">
        <f t="shared" si="98"/>
        <v>1</v>
      </c>
      <c r="S112" s="763">
        <f t="shared" si="98"/>
        <v>1</v>
      </c>
      <c r="T112" s="763">
        <f t="shared" si="98"/>
        <v>1</v>
      </c>
      <c r="U112" s="763">
        <f t="shared" si="98"/>
        <v>1</v>
      </c>
      <c r="V112" s="763">
        <f t="shared" si="98"/>
        <v>1</v>
      </c>
      <c r="W112" s="763">
        <f t="shared" si="98"/>
        <v>1</v>
      </c>
      <c r="X112" s="763">
        <f t="shared" si="98"/>
        <v>1</v>
      </c>
      <c r="Y112" s="763">
        <f t="shared" si="98"/>
        <v>1</v>
      </c>
      <c r="Z112" s="763">
        <f t="shared" si="98"/>
        <v>1</v>
      </c>
      <c r="AA112" s="763">
        <f t="shared" si="98"/>
        <v>1</v>
      </c>
      <c r="AB112" s="763">
        <f t="shared" si="98"/>
        <v>1</v>
      </c>
      <c r="AC112" s="763">
        <f t="shared" si="98"/>
        <v>1</v>
      </c>
      <c r="AD112" s="763">
        <f t="shared" si="98"/>
        <v>1</v>
      </c>
      <c r="AE112" s="763">
        <f t="shared" si="98"/>
        <v>1</v>
      </c>
      <c r="AF112" s="763">
        <f t="shared" si="98"/>
        <v>1</v>
      </c>
      <c r="AG112" s="763">
        <f t="shared" si="98"/>
        <v>1</v>
      </c>
      <c r="AH112" s="763">
        <f t="shared" si="98"/>
        <v>1</v>
      </c>
      <c r="AI112" s="763">
        <f t="shared" si="98"/>
        <v>1</v>
      </c>
      <c r="AJ112" s="763">
        <f t="shared" si="98"/>
        <v>1</v>
      </c>
      <c r="AK112" s="763">
        <f t="shared" si="98"/>
        <v>1</v>
      </c>
      <c r="AL112" s="763">
        <f t="shared" si="98"/>
        <v>0</v>
      </c>
      <c r="AM112" s="763">
        <f t="shared" si="98"/>
        <v>0</v>
      </c>
      <c r="AN112" s="763">
        <f t="shared" si="98"/>
        <v>0</v>
      </c>
      <c r="AO112" s="763">
        <f t="shared" si="98"/>
        <v>0</v>
      </c>
      <c r="AP112" s="763">
        <f t="shared" ref="AP112:BU112" si="99" xml:space="preserve"> MIN( 1, SUM( AP110:AP111 ))</f>
        <v>0</v>
      </c>
      <c r="AQ112" s="763">
        <f t="shared" si="99"/>
        <v>0</v>
      </c>
      <c r="AR112" s="763">
        <f t="shared" si="99"/>
        <v>0</v>
      </c>
      <c r="AS112" s="763">
        <f t="shared" si="99"/>
        <v>0</v>
      </c>
      <c r="AT112" s="763">
        <f t="shared" si="99"/>
        <v>0</v>
      </c>
      <c r="AU112" s="763">
        <f t="shared" si="99"/>
        <v>0</v>
      </c>
      <c r="AV112" s="763">
        <f t="shared" si="99"/>
        <v>0</v>
      </c>
      <c r="AW112" s="763">
        <f t="shared" si="99"/>
        <v>0</v>
      </c>
      <c r="AX112" s="763">
        <f t="shared" si="99"/>
        <v>0</v>
      </c>
      <c r="AY112" s="763">
        <f t="shared" si="99"/>
        <v>0</v>
      </c>
      <c r="AZ112" s="763">
        <f t="shared" si="99"/>
        <v>0</v>
      </c>
      <c r="BA112" s="763">
        <f t="shared" si="99"/>
        <v>0</v>
      </c>
      <c r="BB112" s="763">
        <f t="shared" si="99"/>
        <v>0</v>
      </c>
      <c r="BC112" s="763">
        <f t="shared" si="99"/>
        <v>0</v>
      </c>
      <c r="BD112" s="763">
        <f t="shared" si="99"/>
        <v>0</v>
      </c>
      <c r="BE112" s="763">
        <f t="shared" si="99"/>
        <v>0</v>
      </c>
      <c r="BF112" s="763">
        <f t="shared" si="99"/>
        <v>0</v>
      </c>
      <c r="BG112" s="763">
        <f t="shared" si="99"/>
        <v>0</v>
      </c>
      <c r="BH112" s="763">
        <f t="shared" si="99"/>
        <v>0</v>
      </c>
      <c r="BI112" s="763">
        <f t="shared" si="99"/>
        <v>0</v>
      </c>
      <c r="BJ112" s="763">
        <f t="shared" si="99"/>
        <v>0</v>
      </c>
      <c r="BK112" s="763">
        <f t="shared" si="99"/>
        <v>0</v>
      </c>
      <c r="BL112" s="763">
        <f t="shared" si="99"/>
        <v>0</v>
      </c>
      <c r="BM112" s="763">
        <f t="shared" si="99"/>
        <v>0</v>
      </c>
      <c r="BN112" s="763">
        <f t="shared" si="99"/>
        <v>0</v>
      </c>
      <c r="BO112" s="763">
        <f t="shared" si="99"/>
        <v>0</v>
      </c>
      <c r="BP112" s="763">
        <f t="shared" si="99"/>
        <v>0</v>
      </c>
      <c r="BQ112" s="763">
        <f t="shared" si="99"/>
        <v>0</v>
      </c>
      <c r="BR112" s="763">
        <f t="shared" si="99"/>
        <v>0</v>
      </c>
      <c r="BS112" s="763">
        <f t="shared" si="99"/>
        <v>0</v>
      </c>
      <c r="BT112" s="763">
        <f t="shared" si="99"/>
        <v>0</v>
      </c>
      <c r="BU112" s="763">
        <f t="shared" si="99"/>
        <v>0</v>
      </c>
      <c r="BV112" s="763">
        <f t="shared" ref="BV112:CA112" si="100" xml:space="preserve"> MIN( 1, SUM( BV110:BV111 ))</f>
        <v>0</v>
      </c>
      <c r="BW112" s="763">
        <f t="shared" si="100"/>
        <v>0</v>
      </c>
      <c r="BX112" s="763">
        <f t="shared" si="100"/>
        <v>0</v>
      </c>
      <c r="BY112" s="763">
        <f t="shared" si="100"/>
        <v>0</v>
      </c>
      <c r="BZ112" s="763">
        <f t="shared" si="100"/>
        <v>0</v>
      </c>
      <c r="CA112" s="763">
        <f t="shared" si="100"/>
        <v>0</v>
      </c>
    </row>
    <row r="113" spans="1:79" s="42" customFormat="1">
      <c r="A113" s="38"/>
      <c r="B113" s="1"/>
      <c r="C113" s="43"/>
      <c r="D113" s="44"/>
      <c r="E113" s="253"/>
      <c r="F113" s="253"/>
      <c r="G113" s="253"/>
    </row>
    <row r="114" spans="1:79" s="17" customFormat="1">
      <c r="A114" s="1"/>
      <c r="B114" s="1" t="s">
        <v>104</v>
      </c>
      <c r="C114" s="15"/>
      <c r="D114" s="16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</row>
    <row r="115" spans="1:79" s="17" customFormat="1">
      <c r="A115" s="1"/>
      <c r="B115" s="1"/>
      <c r="C115" s="15"/>
      <c r="D115" s="16"/>
      <c r="E115" s="283" t="str">
        <f xml:space="preserve"> E$88</f>
        <v>Operations period end flag</v>
      </c>
      <c r="F115" s="283">
        <f t="shared" ref="F115:BQ115" si="101" xml:space="preserve"> F$88</f>
        <v>0</v>
      </c>
      <c r="G115" s="283" t="str">
        <f t="shared" si="101"/>
        <v>flag</v>
      </c>
      <c r="H115" s="283">
        <f t="shared" si="101"/>
        <v>1</v>
      </c>
      <c r="I115" s="268">
        <f t="shared" si="101"/>
        <v>0</v>
      </c>
      <c r="J115" s="283">
        <f t="shared" si="101"/>
        <v>0</v>
      </c>
      <c r="K115" s="283">
        <f t="shared" si="101"/>
        <v>0</v>
      </c>
      <c r="L115" s="283">
        <f t="shared" si="101"/>
        <v>0</v>
      </c>
      <c r="M115" s="283">
        <f t="shared" si="101"/>
        <v>0</v>
      </c>
      <c r="N115" s="283">
        <f t="shared" si="101"/>
        <v>0</v>
      </c>
      <c r="O115" s="283">
        <f t="shared" si="101"/>
        <v>0</v>
      </c>
      <c r="P115" s="283">
        <f t="shared" si="101"/>
        <v>0</v>
      </c>
      <c r="Q115" s="283">
        <f t="shared" si="101"/>
        <v>0</v>
      </c>
      <c r="R115" s="283">
        <f t="shared" si="101"/>
        <v>0</v>
      </c>
      <c r="S115" s="283">
        <f t="shared" si="101"/>
        <v>0</v>
      </c>
      <c r="T115" s="283">
        <f t="shared" si="101"/>
        <v>0</v>
      </c>
      <c r="U115" s="283">
        <f t="shared" si="101"/>
        <v>0</v>
      </c>
      <c r="V115" s="283">
        <f t="shared" si="101"/>
        <v>0</v>
      </c>
      <c r="W115" s="283">
        <f t="shared" si="101"/>
        <v>0</v>
      </c>
      <c r="X115" s="283">
        <f t="shared" si="101"/>
        <v>0</v>
      </c>
      <c r="Y115" s="283">
        <f t="shared" si="101"/>
        <v>0</v>
      </c>
      <c r="Z115" s="283">
        <f t="shared" si="101"/>
        <v>0</v>
      </c>
      <c r="AA115" s="283">
        <f t="shared" si="101"/>
        <v>0</v>
      </c>
      <c r="AB115" s="283">
        <f t="shared" si="101"/>
        <v>0</v>
      </c>
      <c r="AC115" s="283">
        <f t="shared" si="101"/>
        <v>0</v>
      </c>
      <c r="AD115" s="283">
        <f t="shared" si="101"/>
        <v>0</v>
      </c>
      <c r="AE115" s="283">
        <f t="shared" si="101"/>
        <v>0</v>
      </c>
      <c r="AF115" s="283">
        <f t="shared" si="101"/>
        <v>0</v>
      </c>
      <c r="AG115" s="283">
        <f t="shared" si="101"/>
        <v>0</v>
      </c>
      <c r="AH115" s="283">
        <f t="shared" si="101"/>
        <v>0</v>
      </c>
      <c r="AI115" s="283">
        <f t="shared" si="101"/>
        <v>0</v>
      </c>
      <c r="AJ115" s="283">
        <f t="shared" si="101"/>
        <v>0</v>
      </c>
      <c r="AK115" s="283">
        <f t="shared" si="101"/>
        <v>1</v>
      </c>
      <c r="AL115" s="283">
        <f t="shared" si="101"/>
        <v>0</v>
      </c>
      <c r="AM115" s="283">
        <f t="shared" si="101"/>
        <v>0</v>
      </c>
      <c r="AN115" s="283">
        <f t="shared" si="101"/>
        <v>0</v>
      </c>
      <c r="AO115" s="283">
        <f t="shared" si="101"/>
        <v>0</v>
      </c>
      <c r="AP115" s="283">
        <f t="shared" si="101"/>
        <v>0</v>
      </c>
      <c r="AQ115" s="283">
        <f t="shared" si="101"/>
        <v>0</v>
      </c>
      <c r="AR115" s="283">
        <f t="shared" si="101"/>
        <v>0</v>
      </c>
      <c r="AS115" s="283">
        <f t="shared" si="101"/>
        <v>0</v>
      </c>
      <c r="AT115" s="283">
        <f t="shared" si="101"/>
        <v>0</v>
      </c>
      <c r="AU115" s="283">
        <f t="shared" si="101"/>
        <v>0</v>
      </c>
      <c r="AV115" s="283">
        <f t="shared" si="101"/>
        <v>0</v>
      </c>
      <c r="AW115" s="283">
        <f t="shared" si="101"/>
        <v>0</v>
      </c>
      <c r="AX115" s="283">
        <f t="shared" si="101"/>
        <v>0</v>
      </c>
      <c r="AY115" s="283">
        <f t="shared" si="101"/>
        <v>0</v>
      </c>
      <c r="AZ115" s="283">
        <f t="shared" si="101"/>
        <v>0</v>
      </c>
      <c r="BA115" s="283">
        <f t="shared" si="101"/>
        <v>0</v>
      </c>
      <c r="BB115" s="283">
        <f t="shared" si="101"/>
        <v>0</v>
      </c>
      <c r="BC115" s="283">
        <f t="shared" si="101"/>
        <v>0</v>
      </c>
      <c r="BD115" s="283">
        <f t="shared" si="101"/>
        <v>0</v>
      </c>
      <c r="BE115" s="283">
        <f t="shared" si="101"/>
        <v>0</v>
      </c>
      <c r="BF115" s="283">
        <f t="shared" si="101"/>
        <v>0</v>
      </c>
      <c r="BG115" s="283">
        <f t="shared" si="101"/>
        <v>0</v>
      </c>
      <c r="BH115" s="283">
        <f t="shared" si="101"/>
        <v>0</v>
      </c>
      <c r="BI115" s="283">
        <f t="shared" si="101"/>
        <v>0</v>
      </c>
      <c r="BJ115" s="283">
        <f t="shared" si="101"/>
        <v>0</v>
      </c>
      <c r="BK115" s="283">
        <f t="shared" si="101"/>
        <v>0</v>
      </c>
      <c r="BL115" s="283">
        <f t="shared" si="101"/>
        <v>0</v>
      </c>
      <c r="BM115" s="283">
        <f t="shared" si="101"/>
        <v>0</v>
      </c>
      <c r="BN115" s="283">
        <f t="shared" si="101"/>
        <v>0</v>
      </c>
      <c r="BO115" s="283">
        <f t="shared" si="101"/>
        <v>0</v>
      </c>
      <c r="BP115" s="283">
        <f t="shared" si="101"/>
        <v>0</v>
      </c>
      <c r="BQ115" s="283">
        <f t="shared" si="101"/>
        <v>0</v>
      </c>
      <c r="BR115" s="283">
        <f t="shared" ref="BR115:CA115" si="102" xml:space="preserve"> BR$88</f>
        <v>0</v>
      </c>
      <c r="BS115" s="283">
        <f t="shared" si="102"/>
        <v>0</v>
      </c>
      <c r="BT115" s="283">
        <f t="shared" si="102"/>
        <v>0</v>
      </c>
      <c r="BU115" s="283">
        <f t="shared" si="102"/>
        <v>0</v>
      </c>
      <c r="BV115" s="283">
        <f t="shared" si="102"/>
        <v>0</v>
      </c>
      <c r="BW115" s="283">
        <f t="shared" si="102"/>
        <v>0</v>
      </c>
      <c r="BX115" s="283">
        <f t="shared" si="102"/>
        <v>0</v>
      </c>
      <c r="BY115" s="283">
        <f t="shared" si="102"/>
        <v>0</v>
      </c>
      <c r="BZ115" s="283">
        <f t="shared" si="102"/>
        <v>0</v>
      </c>
      <c r="CA115" s="283">
        <f t="shared" si="102"/>
        <v>0</v>
      </c>
    </row>
    <row r="116" spans="1:79" s="270" customFormat="1">
      <c r="A116" s="243"/>
      <c r="B116" s="367"/>
      <c r="C116" s="244"/>
      <c r="D116" s="269"/>
      <c r="E116" s="689" t="s">
        <v>105</v>
      </c>
      <c r="G116" s="689" t="s">
        <v>3</v>
      </c>
      <c r="H116" s="689">
        <f xml:space="preserve"> SUM(J116:CA116)</f>
        <v>1</v>
      </c>
      <c r="J116" s="689">
        <f t="shared" ref="J116:AO116" si="103" xml:space="preserve"> I115</f>
        <v>0</v>
      </c>
      <c r="K116" s="689">
        <f t="shared" si="103"/>
        <v>0</v>
      </c>
      <c r="L116" s="689">
        <f t="shared" si="103"/>
        <v>0</v>
      </c>
      <c r="M116" s="689">
        <f t="shared" si="103"/>
        <v>0</v>
      </c>
      <c r="N116" s="689">
        <f t="shared" si="103"/>
        <v>0</v>
      </c>
      <c r="O116" s="689">
        <f t="shared" si="103"/>
        <v>0</v>
      </c>
      <c r="P116" s="689">
        <f t="shared" si="103"/>
        <v>0</v>
      </c>
      <c r="Q116" s="689">
        <f t="shared" si="103"/>
        <v>0</v>
      </c>
      <c r="R116" s="689">
        <f t="shared" si="103"/>
        <v>0</v>
      </c>
      <c r="S116" s="689">
        <f t="shared" si="103"/>
        <v>0</v>
      </c>
      <c r="T116" s="689">
        <f t="shared" si="103"/>
        <v>0</v>
      </c>
      <c r="U116" s="689">
        <f t="shared" si="103"/>
        <v>0</v>
      </c>
      <c r="V116" s="689">
        <f t="shared" si="103"/>
        <v>0</v>
      </c>
      <c r="W116" s="689">
        <f t="shared" si="103"/>
        <v>0</v>
      </c>
      <c r="X116" s="689">
        <f t="shared" si="103"/>
        <v>0</v>
      </c>
      <c r="Y116" s="689">
        <f t="shared" si="103"/>
        <v>0</v>
      </c>
      <c r="Z116" s="689">
        <f t="shared" si="103"/>
        <v>0</v>
      </c>
      <c r="AA116" s="689">
        <f t="shared" si="103"/>
        <v>0</v>
      </c>
      <c r="AB116" s="689">
        <f t="shared" si="103"/>
        <v>0</v>
      </c>
      <c r="AC116" s="689">
        <f t="shared" si="103"/>
        <v>0</v>
      </c>
      <c r="AD116" s="689">
        <f t="shared" si="103"/>
        <v>0</v>
      </c>
      <c r="AE116" s="689">
        <f t="shared" si="103"/>
        <v>0</v>
      </c>
      <c r="AF116" s="689">
        <f t="shared" si="103"/>
        <v>0</v>
      </c>
      <c r="AG116" s="689">
        <f t="shared" si="103"/>
        <v>0</v>
      </c>
      <c r="AH116" s="689">
        <f t="shared" si="103"/>
        <v>0</v>
      </c>
      <c r="AI116" s="689">
        <f t="shared" si="103"/>
        <v>0</v>
      </c>
      <c r="AJ116" s="689">
        <f t="shared" si="103"/>
        <v>0</v>
      </c>
      <c r="AK116" s="689">
        <f t="shared" si="103"/>
        <v>0</v>
      </c>
      <c r="AL116" s="689">
        <f t="shared" si="103"/>
        <v>1</v>
      </c>
      <c r="AM116" s="689">
        <f t="shared" si="103"/>
        <v>0</v>
      </c>
      <c r="AN116" s="689">
        <f t="shared" si="103"/>
        <v>0</v>
      </c>
      <c r="AO116" s="689">
        <f t="shared" si="103"/>
        <v>0</v>
      </c>
      <c r="AP116" s="689">
        <f t="shared" ref="AP116:BU116" si="104" xml:space="preserve"> AO115</f>
        <v>0</v>
      </c>
      <c r="AQ116" s="689">
        <f t="shared" si="104"/>
        <v>0</v>
      </c>
      <c r="AR116" s="689">
        <f t="shared" si="104"/>
        <v>0</v>
      </c>
      <c r="AS116" s="689">
        <f t="shared" si="104"/>
        <v>0</v>
      </c>
      <c r="AT116" s="689">
        <f t="shared" si="104"/>
        <v>0</v>
      </c>
      <c r="AU116" s="689">
        <f t="shared" si="104"/>
        <v>0</v>
      </c>
      <c r="AV116" s="689">
        <f t="shared" si="104"/>
        <v>0</v>
      </c>
      <c r="AW116" s="689">
        <f t="shared" si="104"/>
        <v>0</v>
      </c>
      <c r="AX116" s="689">
        <f t="shared" si="104"/>
        <v>0</v>
      </c>
      <c r="AY116" s="689">
        <f t="shared" si="104"/>
        <v>0</v>
      </c>
      <c r="AZ116" s="689">
        <f t="shared" si="104"/>
        <v>0</v>
      </c>
      <c r="BA116" s="689">
        <f t="shared" si="104"/>
        <v>0</v>
      </c>
      <c r="BB116" s="689">
        <f t="shared" si="104"/>
        <v>0</v>
      </c>
      <c r="BC116" s="689">
        <f t="shared" si="104"/>
        <v>0</v>
      </c>
      <c r="BD116" s="689">
        <f t="shared" si="104"/>
        <v>0</v>
      </c>
      <c r="BE116" s="689">
        <f t="shared" si="104"/>
        <v>0</v>
      </c>
      <c r="BF116" s="689">
        <f t="shared" si="104"/>
        <v>0</v>
      </c>
      <c r="BG116" s="689">
        <f t="shared" si="104"/>
        <v>0</v>
      </c>
      <c r="BH116" s="689">
        <f t="shared" si="104"/>
        <v>0</v>
      </c>
      <c r="BI116" s="689">
        <f t="shared" si="104"/>
        <v>0</v>
      </c>
      <c r="BJ116" s="689">
        <f t="shared" si="104"/>
        <v>0</v>
      </c>
      <c r="BK116" s="689">
        <f t="shared" si="104"/>
        <v>0</v>
      </c>
      <c r="BL116" s="689">
        <f t="shared" si="104"/>
        <v>0</v>
      </c>
      <c r="BM116" s="689">
        <f t="shared" si="104"/>
        <v>0</v>
      </c>
      <c r="BN116" s="689">
        <f t="shared" si="104"/>
        <v>0</v>
      </c>
      <c r="BO116" s="689">
        <f t="shared" si="104"/>
        <v>0</v>
      </c>
      <c r="BP116" s="689">
        <f t="shared" si="104"/>
        <v>0</v>
      </c>
      <c r="BQ116" s="689">
        <f t="shared" si="104"/>
        <v>0</v>
      </c>
      <c r="BR116" s="689">
        <f t="shared" si="104"/>
        <v>0</v>
      </c>
      <c r="BS116" s="689">
        <f t="shared" si="104"/>
        <v>0</v>
      </c>
      <c r="BT116" s="689">
        <f t="shared" si="104"/>
        <v>0</v>
      </c>
      <c r="BU116" s="689">
        <f t="shared" si="104"/>
        <v>0</v>
      </c>
      <c r="BV116" s="689">
        <f t="shared" ref="BV116:CA116" si="105" xml:space="preserve"> BU115</f>
        <v>0</v>
      </c>
      <c r="BW116" s="689">
        <f t="shared" si="105"/>
        <v>0</v>
      </c>
      <c r="BX116" s="689">
        <f t="shared" si="105"/>
        <v>0</v>
      </c>
      <c r="BY116" s="689">
        <f t="shared" si="105"/>
        <v>0</v>
      </c>
      <c r="BZ116" s="689">
        <f t="shared" si="105"/>
        <v>0</v>
      </c>
      <c r="CA116" s="689">
        <f t="shared" si="105"/>
        <v>0</v>
      </c>
    </row>
    <row r="117" spans="1:79" s="17" customFormat="1">
      <c r="A117" s="1"/>
      <c r="B117" s="5"/>
      <c r="C117" s="15"/>
      <c r="D117" s="16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</row>
    <row r="118" spans="1:79" s="17" customFormat="1">
      <c r="A118" s="1"/>
      <c r="B118" s="5"/>
      <c r="C118" s="15"/>
      <c r="D118" s="16"/>
      <c r="E118" s="18" t="str">
        <f t="shared" ref="E118:AJ118" si="106" xml:space="preserve"> E$116</f>
        <v>1st post last operations period flag</v>
      </c>
      <c r="F118" s="18">
        <f t="shared" si="106"/>
        <v>0</v>
      </c>
      <c r="G118" s="18" t="str">
        <f t="shared" si="106"/>
        <v>flag</v>
      </c>
      <c r="H118" s="18">
        <f t="shared" si="106"/>
        <v>1</v>
      </c>
      <c r="I118" s="18">
        <f t="shared" si="106"/>
        <v>0</v>
      </c>
      <c r="J118" s="18">
        <f t="shared" si="106"/>
        <v>0</v>
      </c>
      <c r="K118" s="18">
        <f t="shared" si="106"/>
        <v>0</v>
      </c>
      <c r="L118" s="18">
        <f t="shared" si="106"/>
        <v>0</v>
      </c>
      <c r="M118" s="18">
        <f t="shared" si="106"/>
        <v>0</v>
      </c>
      <c r="N118" s="18">
        <f t="shared" si="106"/>
        <v>0</v>
      </c>
      <c r="O118" s="18">
        <f t="shared" si="106"/>
        <v>0</v>
      </c>
      <c r="P118" s="18">
        <f t="shared" si="106"/>
        <v>0</v>
      </c>
      <c r="Q118" s="18">
        <f t="shared" si="106"/>
        <v>0</v>
      </c>
      <c r="R118" s="18">
        <f t="shared" si="106"/>
        <v>0</v>
      </c>
      <c r="S118" s="18">
        <f t="shared" si="106"/>
        <v>0</v>
      </c>
      <c r="T118" s="18">
        <f t="shared" si="106"/>
        <v>0</v>
      </c>
      <c r="U118" s="18">
        <f t="shared" si="106"/>
        <v>0</v>
      </c>
      <c r="V118" s="18">
        <f t="shared" si="106"/>
        <v>0</v>
      </c>
      <c r="W118" s="18">
        <f t="shared" si="106"/>
        <v>0</v>
      </c>
      <c r="X118" s="18">
        <f t="shared" si="106"/>
        <v>0</v>
      </c>
      <c r="Y118" s="18">
        <f t="shared" si="106"/>
        <v>0</v>
      </c>
      <c r="Z118" s="18">
        <f t="shared" si="106"/>
        <v>0</v>
      </c>
      <c r="AA118" s="18">
        <f t="shared" si="106"/>
        <v>0</v>
      </c>
      <c r="AB118" s="18">
        <f t="shared" si="106"/>
        <v>0</v>
      </c>
      <c r="AC118" s="18">
        <f t="shared" si="106"/>
        <v>0</v>
      </c>
      <c r="AD118" s="18">
        <f t="shared" si="106"/>
        <v>0</v>
      </c>
      <c r="AE118" s="18">
        <f t="shared" si="106"/>
        <v>0</v>
      </c>
      <c r="AF118" s="18">
        <f t="shared" si="106"/>
        <v>0</v>
      </c>
      <c r="AG118" s="18">
        <f t="shared" si="106"/>
        <v>0</v>
      </c>
      <c r="AH118" s="18">
        <f t="shared" si="106"/>
        <v>0</v>
      </c>
      <c r="AI118" s="18">
        <f t="shared" si="106"/>
        <v>0</v>
      </c>
      <c r="AJ118" s="18">
        <f t="shared" si="106"/>
        <v>0</v>
      </c>
      <c r="AK118" s="18">
        <f t="shared" ref="AK118:BP118" si="107" xml:space="preserve"> AK$116</f>
        <v>0</v>
      </c>
      <c r="AL118" s="18">
        <f t="shared" si="107"/>
        <v>1</v>
      </c>
      <c r="AM118" s="18">
        <f t="shared" si="107"/>
        <v>0</v>
      </c>
      <c r="AN118" s="18">
        <f t="shared" si="107"/>
        <v>0</v>
      </c>
      <c r="AO118" s="18">
        <f t="shared" si="107"/>
        <v>0</v>
      </c>
      <c r="AP118" s="18">
        <f t="shared" si="107"/>
        <v>0</v>
      </c>
      <c r="AQ118" s="18">
        <f t="shared" si="107"/>
        <v>0</v>
      </c>
      <c r="AR118" s="18">
        <f t="shared" si="107"/>
        <v>0</v>
      </c>
      <c r="AS118" s="18">
        <f t="shared" si="107"/>
        <v>0</v>
      </c>
      <c r="AT118" s="18">
        <f t="shared" si="107"/>
        <v>0</v>
      </c>
      <c r="AU118" s="18">
        <f t="shared" si="107"/>
        <v>0</v>
      </c>
      <c r="AV118" s="18">
        <f t="shared" si="107"/>
        <v>0</v>
      </c>
      <c r="AW118" s="18">
        <f t="shared" si="107"/>
        <v>0</v>
      </c>
      <c r="AX118" s="18">
        <f t="shared" si="107"/>
        <v>0</v>
      </c>
      <c r="AY118" s="18">
        <f t="shared" si="107"/>
        <v>0</v>
      </c>
      <c r="AZ118" s="18">
        <f t="shared" si="107"/>
        <v>0</v>
      </c>
      <c r="BA118" s="18">
        <f t="shared" si="107"/>
        <v>0</v>
      </c>
      <c r="BB118" s="18">
        <f t="shared" si="107"/>
        <v>0</v>
      </c>
      <c r="BC118" s="18">
        <f t="shared" si="107"/>
        <v>0</v>
      </c>
      <c r="BD118" s="18">
        <f t="shared" si="107"/>
        <v>0</v>
      </c>
      <c r="BE118" s="18">
        <f t="shared" si="107"/>
        <v>0</v>
      </c>
      <c r="BF118" s="18">
        <f t="shared" si="107"/>
        <v>0</v>
      </c>
      <c r="BG118" s="18">
        <f t="shared" si="107"/>
        <v>0</v>
      </c>
      <c r="BH118" s="18">
        <f t="shared" si="107"/>
        <v>0</v>
      </c>
      <c r="BI118" s="18">
        <f t="shared" si="107"/>
        <v>0</v>
      </c>
      <c r="BJ118" s="18">
        <f t="shared" si="107"/>
        <v>0</v>
      </c>
      <c r="BK118" s="18">
        <f t="shared" si="107"/>
        <v>0</v>
      </c>
      <c r="BL118" s="18">
        <f t="shared" si="107"/>
        <v>0</v>
      </c>
      <c r="BM118" s="18">
        <f t="shared" si="107"/>
        <v>0</v>
      </c>
      <c r="BN118" s="18">
        <f t="shared" si="107"/>
        <v>0</v>
      </c>
      <c r="BO118" s="18">
        <f t="shared" si="107"/>
        <v>0</v>
      </c>
      <c r="BP118" s="18">
        <f t="shared" si="107"/>
        <v>0</v>
      </c>
      <c r="BQ118" s="18">
        <f t="shared" ref="BQ118:CA118" si="108" xml:space="preserve"> BQ$116</f>
        <v>0</v>
      </c>
      <c r="BR118" s="18">
        <f t="shared" si="108"/>
        <v>0</v>
      </c>
      <c r="BS118" s="18">
        <f t="shared" si="108"/>
        <v>0</v>
      </c>
      <c r="BT118" s="18">
        <f t="shared" si="108"/>
        <v>0</v>
      </c>
      <c r="BU118" s="18">
        <f t="shared" si="108"/>
        <v>0</v>
      </c>
      <c r="BV118" s="18">
        <f t="shared" si="108"/>
        <v>0</v>
      </c>
      <c r="BW118" s="18">
        <f t="shared" si="108"/>
        <v>0</v>
      </c>
      <c r="BX118" s="18">
        <f t="shared" si="108"/>
        <v>0</v>
      </c>
      <c r="BY118" s="18">
        <f t="shared" si="108"/>
        <v>0</v>
      </c>
      <c r="BZ118" s="18">
        <f t="shared" si="108"/>
        <v>0</v>
      </c>
      <c r="CA118" s="18">
        <f t="shared" si="108"/>
        <v>0</v>
      </c>
    </row>
    <row r="119" spans="1:79" s="17" customFormat="1">
      <c r="A119" s="1"/>
      <c r="B119" s="1"/>
      <c r="C119" s="15"/>
      <c r="D119" s="16"/>
      <c r="E119" s="306" t="s">
        <v>104</v>
      </c>
      <c r="F119" s="306"/>
      <c r="G119" s="306" t="s">
        <v>3</v>
      </c>
      <c r="H119" s="306">
        <f xml:space="preserve"> SUM(J119:CA119)</f>
        <v>42</v>
      </c>
      <c r="I119" s="307"/>
      <c r="J119" s="306">
        <f t="shared" ref="J119:AO119" si="109" xml:space="preserve"> I119 + J118</f>
        <v>0</v>
      </c>
      <c r="K119" s="306">
        <f t="shared" si="109"/>
        <v>0</v>
      </c>
      <c r="L119" s="306">
        <f t="shared" si="109"/>
        <v>0</v>
      </c>
      <c r="M119" s="306">
        <f t="shared" si="109"/>
        <v>0</v>
      </c>
      <c r="N119" s="306">
        <f t="shared" si="109"/>
        <v>0</v>
      </c>
      <c r="O119" s="306">
        <f t="shared" si="109"/>
        <v>0</v>
      </c>
      <c r="P119" s="306">
        <f t="shared" si="109"/>
        <v>0</v>
      </c>
      <c r="Q119" s="306">
        <f t="shared" si="109"/>
        <v>0</v>
      </c>
      <c r="R119" s="306">
        <f t="shared" si="109"/>
        <v>0</v>
      </c>
      <c r="S119" s="306">
        <f t="shared" si="109"/>
        <v>0</v>
      </c>
      <c r="T119" s="306">
        <f t="shared" si="109"/>
        <v>0</v>
      </c>
      <c r="U119" s="306">
        <f t="shared" si="109"/>
        <v>0</v>
      </c>
      <c r="V119" s="306">
        <f t="shared" si="109"/>
        <v>0</v>
      </c>
      <c r="W119" s="306">
        <f t="shared" si="109"/>
        <v>0</v>
      </c>
      <c r="X119" s="306">
        <f t="shared" si="109"/>
        <v>0</v>
      </c>
      <c r="Y119" s="306">
        <f t="shared" si="109"/>
        <v>0</v>
      </c>
      <c r="Z119" s="306">
        <f t="shared" si="109"/>
        <v>0</v>
      </c>
      <c r="AA119" s="306">
        <f t="shared" si="109"/>
        <v>0</v>
      </c>
      <c r="AB119" s="306">
        <f t="shared" si="109"/>
        <v>0</v>
      </c>
      <c r="AC119" s="306">
        <f t="shared" si="109"/>
        <v>0</v>
      </c>
      <c r="AD119" s="306">
        <f t="shared" si="109"/>
        <v>0</v>
      </c>
      <c r="AE119" s="306">
        <f t="shared" si="109"/>
        <v>0</v>
      </c>
      <c r="AF119" s="306">
        <f t="shared" si="109"/>
        <v>0</v>
      </c>
      <c r="AG119" s="306">
        <f t="shared" si="109"/>
        <v>0</v>
      </c>
      <c r="AH119" s="306">
        <f t="shared" si="109"/>
        <v>0</v>
      </c>
      <c r="AI119" s="306">
        <f t="shared" si="109"/>
        <v>0</v>
      </c>
      <c r="AJ119" s="306">
        <f t="shared" si="109"/>
        <v>0</v>
      </c>
      <c r="AK119" s="306">
        <f t="shared" si="109"/>
        <v>0</v>
      </c>
      <c r="AL119" s="306">
        <f t="shared" si="109"/>
        <v>1</v>
      </c>
      <c r="AM119" s="306">
        <f t="shared" si="109"/>
        <v>1</v>
      </c>
      <c r="AN119" s="306">
        <f t="shared" si="109"/>
        <v>1</v>
      </c>
      <c r="AO119" s="306">
        <f t="shared" si="109"/>
        <v>1</v>
      </c>
      <c r="AP119" s="306">
        <f t="shared" ref="AP119:BU119" si="110" xml:space="preserve"> AO119 + AP118</f>
        <v>1</v>
      </c>
      <c r="AQ119" s="306">
        <f t="shared" si="110"/>
        <v>1</v>
      </c>
      <c r="AR119" s="306">
        <f t="shared" si="110"/>
        <v>1</v>
      </c>
      <c r="AS119" s="306">
        <f t="shared" si="110"/>
        <v>1</v>
      </c>
      <c r="AT119" s="306">
        <f t="shared" si="110"/>
        <v>1</v>
      </c>
      <c r="AU119" s="306">
        <f t="shared" si="110"/>
        <v>1</v>
      </c>
      <c r="AV119" s="306">
        <f t="shared" si="110"/>
        <v>1</v>
      </c>
      <c r="AW119" s="306">
        <f t="shared" si="110"/>
        <v>1</v>
      </c>
      <c r="AX119" s="306">
        <f t="shared" si="110"/>
        <v>1</v>
      </c>
      <c r="AY119" s="306">
        <f t="shared" si="110"/>
        <v>1</v>
      </c>
      <c r="AZ119" s="306">
        <f t="shared" si="110"/>
        <v>1</v>
      </c>
      <c r="BA119" s="306">
        <f t="shared" si="110"/>
        <v>1</v>
      </c>
      <c r="BB119" s="306">
        <f t="shared" si="110"/>
        <v>1</v>
      </c>
      <c r="BC119" s="306">
        <f t="shared" si="110"/>
        <v>1</v>
      </c>
      <c r="BD119" s="306">
        <f t="shared" si="110"/>
        <v>1</v>
      </c>
      <c r="BE119" s="306">
        <f t="shared" si="110"/>
        <v>1</v>
      </c>
      <c r="BF119" s="306">
        <f t="shared" si="110"/>
        <v>1</v>
      </c>
      <c r="BG119" s="306">
        <f t="shared" si="110"/>
        <v>1</v>
      </c>
      <c r="BH119" s="306">
        <f t="shared" si="110"/>
        <v>1</v>
      </c>
      <c r="BI119" s="306">
        <f t="shared" si="110"/>
        <v>1</v>
      </c>
      <c r="BJ119" s="306">
        <f t="shared" si="110"/>
        <v>1</v>
      </c>
      <c r="BK119" s="306">
        <f t="shared" si="110"/>
        <v>1</v>
      </c>
      <c r="BL119" s="306">
        <f t="shared" si="110"/>
        <v>1</v>
      </c>
      <c r="BM119" s="306">
        <f t="shared" si="110"/>
        <v>1</v>
      </c>
      <c r="BN119" s="306">
        <f t="shared" si="110"/>
        <v>1</v>
      </c>
      <c r="BO119" s="306">
        <f t="shared" si="110"/>
        <v>1</v>
      </c>
      <c r="BP119" s="306">
        <f t="shared" si="110"/>
        <v>1</v>
      </c>
      <c r="BQ119" s="306">
        <f t="shared" si="110"/>
        <v>1</v>
      </c>
      <c r="BR119" s="306">
        <f t="shared" si="110"/>
        <v>1</v>
      </c>
      <c r="BS119" s="306">
        <f t="shared" si="110"/>
        <v>1</v>
      </c>
      <c r="BT119" s="306">
        <f t="shared" si="110"/>
        <v>1</v>
      </c>
      <c r="BU119" s="306">
        <f t="shared" si="110"/>
        <v>1</v>
      </c>
      <c r="BV119" s="306">
        <f t="shared" ref="BV119:CA119" si="111" xml:space="preserve"> BU119 + BV118</f>
        <v>1</v>
      </c>
      <c r="BW119" s="306">
        <f t="shared" si="111"/>
        <v>1</v>
      </c>
      <c r="BX119" s="306">
        <f t="shared" si="111"/>
        <v>1</v>
      </c>
      <c r="BY119" s="306">
        <f t="shared" si="111"/>
        <v>1</v>
      </c>
      <c r="BZ119" s="306">
        <f t="shared" si="111"/>
        <v>1</v>
      </c>
      <c r="CA119" s="306">
        <f t="shared" si="111"/>
        <v>1</v>
      </c>
    </row>
    <row r="120" spans="1:79" s="17" customFormat="1">
      <c r="A120" s="1"/>
      <c r="B120" s="1"/>
      <c r="C120" s="15"/>
      <c r="D120" s="16"/>
      <c r="E120" s="18" t="s">
        <v>106</v>
      </c>
      <c r="F120" s="18">
        <f xml:space="preserve"> SUM(J119:CA119)</f>
        <v>42</v>
      </c>
      <c r="G120" s="18" t="s">
        <v>27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</row>
    <row r="121" spans="1:79" s="17" customFormat="1">
      <c r="A121" s="1"/>
      <c r="B121" s="5"/>
      <c r="C121" s="15"/>
      <c r="D121" s="16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</row>
    <row r="123" spans="1:79">
      <c r="A123" s="192" t="s">
        <v>124</v>
      </c>
    </row>
    <row r="125" spans="1:79">
      <c r="E125" s="279" t="str">
        <f xml:space="preserve"> E$49</f>
        <v>Feasibility period start flag</v>
      </c>
      <c r="F125" s="279">
        <f t="shared" ref="F125:BQ125" si="112" xml:space="preserve"> F$49</f>
        <v>0</v>
      </c>
      <c r="G125" s="279" t="str">
        <f t="shared" si="112"/>
        <v>flag</v>
      </c>
      <c r="H125" s="279">
        <f t="shared" si="112"/>
        <v>1</v>
      </c>
      <c r="I125" s="279">
        <f t="shared" si="112"/>
        <v>0</v>
      </c>
      <c r="J125" s="279">
        <f t="shared" si="112"/>
        <v>1</v>
      </c>
      <c r="K125" s="279">
        <f t="shared" si="112"/>
        <v>0</v>
      </c>
      <c r="L125" s="279">
        <f t="shared" si="112"/>
        <v>0</v>
      </c>
      <c r="M125" s="279">
        <f t="shared" si="112"/>
        <v>0</v>
      </c>
      <c r="N125" s="279">
        <f t="shared" si="112"/>
        <v>0</v>
      </c>
      <c r="O125" s="279">
        <f t="shared" si="112"/>
        <v>0</v>
      </c>
      <c r="P125" s="279">
        <f t="shared" si="112"/>
        <v>0</v>
      </c>
      <c r="Q125" s="279">
        <f t="shared" si="112"/>
        <v>0</v>
      </c>
      <c r="R125" s="279">
        <f t="shared" si="112"/>
        <v>0</v>
      </c>
      <c r="S125" s="279">
        <f t="shared" si="112"/>
        <v>0</v>
      </c>
      <c r="T125" s="279">
        <f t="shared" si="112"/>
        <v>0</v>
      </c>
      <c r="U125" s="279">
        <f t="shared" si="112"/>
        <v>0</v>
      </c>
      <c r="V125" s="279">
        <f t="shared" si="112"/>
        <v>0</v>
      </c>
      <c r="W125" s="279">
        <f t="shared" si="112"/>
        <v>0</v>
      </c>
      <c r="X125" s="279">
        <f t="shared" si="112"/>
        <v>0</v>
      </c>
      <c r="Y125" s="279">
        <f t="shared" si="112"/>
        <v>0</v>
      </c>
      <c r="Z125" s="279">
        <f t="shared" si="112"/>
        <v>0</v>
      </c>
      <c r="AA125" s="279">
        <f t="shared" si="112"/>
        <v>0</v>
      </c>
      <c r="AB125" s="279">
        <f t="shared" si="112"/>
        <v>0</v>
      </c>
      <c r="AC125" s="279">
        <f t="shared" si="112"/>
        <v>0</v>
      </c>
      <c r="AD125" s="279">
        <f t="shared" si="112"/>
        <v>0</v>
      </c>
      <c r="AE125" s="279">
        <f t="shared" si="112"/>
        <v>0</v>
      </c>
      <c r="AF125" s="279">
        <f t="shared" si="112"/>
        <v>0</v>
      </c>
      <c r="AG125" s="279">
        <f t="shared" si="112"/>
        <v>0</v>
      </c>
      <c r="AH125" s="279">
        <f t="shared" si="112"/>
        <v>0</v>
      </c>
      <c r="AI125" s="279">
        <f t="shared" si="112"/>
        <v>0</v>
      </c>
      <c r="AJ125" s="279">
        <f t="shared" si="112"/>
        <v>0</v>
      </c>
      <c r="AK125" s="279">
        <f t="shared" si="112"/>
        <v>0</v>
      </c>
      <c r="AL125" s="279">
        <f t="shared" si="112"/>
        <v>0</v>
      </c>
      <c r="AM125" s="279">
        <f t="shared" si="112"/>
        <v>0</v>
      </c>
      <c r="AN125" s="279">
        <f t="shared" si="112"/>
        <v>0</v>
      </c>
      <c r="AO125" s="279">
        <f t="shared" si="112"/>
        <v>0</v>
      </c>
      <c r="AP125" s="279">
        <f t="shared" si="112"/>
        <v>0</v>
      </c>
      <c r="AQ125" s="279">
        <f t="shared" si="112"/>
        <v>0</v>
      </c>
      <c r="AR125" s="279">
        <f t="shared" si="112"/>
        <v>0</v>
      </c>
      <c r="AS125" s="279">
        <f t="shared" si="112"/>
        <v>0</v>
      </c>
      <c r="AT125" s="279">
        <f t="shared" si="112"/>
        <v>0</v>
      </c>
      <c r="AU125" s="279">
        <f t="shared" si="112"/>
        <v>0</v>
      </c>
      <c r="AV125" s="279">
        <f t="shared" si="112"/>
        <v>0</v>
      </c>
      <c r="AW125" s="279">
        <f t="shared" si="112"/>
        <v>0</v>
      </c>
      <c r="AX125" s="279">
        <f t="shared" si="112"/>
        <v>0</v>
      </c>
      <c r="AY125" s="279">
        <f t="shared" si="112"/>
        <v>0</v>
      </c>
      <c r="AZ125" s="279">
        <f t="shared" si="112"/>
        <v>0</v>
      </c>
      <c r="BA125" s="279">
        <f t="shared" si="112"/>
        <v>0</v>
      </c>
      <c r="BB125" s="279">
        <f t="shared" si="112"/>
        <v>0</v>
      </c>
      <c r="BC125" s="279">
        <f t="shared" si="112"/>
        <v>0</v>
      </c>
      <c r="BD125" s="279">
        <f t="shared" si="112"/>
        <v>0</v>
      </c>
      <c r="BE125" s="279">
        <f t="shared" si="112"/>
        <v>0</v>
      </c>
      <c r="BF125" s="279">
        <f t="shared" si="112"/>
        <v>0</v>
      </c>
      <c r="BG125" s="279">
        <f t="shared" si="112"/>
        <v>0</v>
      </c>
      <c r="BH125" s="279">
        <f t="shared" si="112"/>
        <v>0</v>
      </c>
      <c r="BI125" s="279">
        <f t="shared" si="112"/>
        <v>0</v>
      </c>
      <c r="BJ125" s="279">
        <f t="shared" si="112"/>
        <v>0</v>
      </c>
      <c r="BK125" s="279">
        <f t="shared" si="112"/>
        <v>0</v>
      </c>
      <c r="BL125" s="279">
        <f t="shared" si="112"/>
        <v>0</v>
      </c>
      <c r="BM125" s="279">
        <f t="shared" si="112"/>
        <v>0</v>
      </c>
      <c r="BN125" s="279">
        <f t="shared" si="112"/>
        <v>0</v>
      </c>
      <c r="BO125" s="279">
        <f t="shared" si="112"/>
        <v>0</v>
      </c>
      <c r="BP125" s="279">
        <f t="shared" si="112"/>
        <v>0</v>
      </c>
      <c r="BQ125" s="279">
        <f t="shared" si="112"/>
        <v>0</v>
      </c>
      <c r="BR125" s="279">
        <f t="shared" ref="BR125:CA125" si="113" xml:space="preserve"> BR$49</f>
        <v>0</v>
      </c>
      <c r="BS125" s="279">
        <f t="shared" si="113"/>
        <v>0</v>
      </c>
      <c r="BT125" s="279">
        <f t="shared" si="113"/>
        <v>0</v>
      </c>
      <c r="BU125" s="279">
        <f t="shared" si="113"/>
        <v>0</v>
      </c>
      <c r="BV125" s="279">
        <f t="shared" si="113"/>
        <v>0</v>
      </c>
      <c r="BW125" s="279">
        <f t="shared" si="113"/>
        <v>0</v>
      </c>
      <c r="BX125" s="279">
        <f t="shared" si="113"/>
        <v>0</v>
      </c>
      <c r="BY125" s="279">
        <f t="shared" si="113"/>
        <v>0</v>
      </c>
      <c r="BZ125" s="279">
        <f t="shared" si="113"/>
        <v>0</v>
      </c>
      <c r="CA125" s="279">
        <f t="shared" si="113"/>
        <v>0</v>
      </c>
    </row>
    <row r="126" spans="1:79">
      <c r="E126" s="267" t="str">
        <f xml:space="preserve"> E$60</f>
        <v>Development period start flag</v>
      </c>
      <c r="F126" s="267">
        <f t="shared" ref="F126:BQ126" si="114" xml:space="preserve"> F$60</f>
        <v>0</v>
      </c>
      <c r="G126" s="267" t="str">
        <f t="shared" si="114"/>
        <v>flag</v>
      </c>
      <c r="H126" s="267">
        <f t="shared" si="114"/>
        <v>1</v>
      </c>
      <c r="I126" s="267">
        <f t="shared" si="114"/>
        <v>0</v>
      </c>
      <c r="J126" s="267">
        <f t="shared" si="114"/>
        <v>0</v>
      </c>
      <c r="K126" s="267">
        <f t="shared" si="114"/>
        <v>0</v>
      </c>
      <c r="L126" s="267">
        <f t="shared" si="114"/>
        <v>0</v>
      </c>
      <c r="M126" s="267">
        <f t="shared" si="114"/>
        <v>0</v>
      </c>
      <c r="N126" s="283">
        <f t="shared" si="114"/>
        <v>0</v>
      </c>
      <c r="O126" s="267">
        <f t="shared" si="114"/>
        <v>1</v>
      </c>
      <c r="P126" s="267">
        <f t="shared" si="114"/>
        <v>0</v>
      </c>
      <c r="Q126" s="267">
        <f t="shared" si="114"/>
        <v>0</v>
      </c>
      <c r="R126" s="267">
        <f t="shared" si="114"/>
        <v>0</v>
      </c>
      <c r="S126" s="267">
        <f t="shared" si="114"/>
        <v>0</v>
      </c>
      <c r="T126" s="267">
        <f t="shared" si="114"/>
        <v>0</v>
      </c>
      <c r="U126" s="267">
        <f t="shared" si="114"/>
        <v>0</v>
      </c>
      <c r="V126" s="267">
        <f t="shared" si="114"/>
        <v>0</v>
      </c>
      <c r="W126" s="267">
        <f t="shared" si="114"/>
        <v>0</v>
      </c>
      <c r="X126" s="267">
        <f t="shared" si="114"/>
        <v>0</v>
      </c>
      <c r="Y126" s="267">
        <f t="shared" si="114"/>
        <v>0</v>
      </c>
      <c r="Z126" s="267">
        <f t="shared" si="114"/>
        <v>0</v>
      </c>
      <c r="AA126" s="267">
        <f t="shared" si="114"/>
        <v>0</v>
      </c>
      <c r="AB126" s="267">
        <f t="shared" si="114"/>
        <v>0</v>
      </c>
      <c r="AC126" s="267">
        <f t="shared" si="114"/>
        <v>0</v>
      </c>
      <c r="AD126" s="267">
        <f t="shared" si="114"/>
        <v>0</v>
      </c>
      <c r="AE126" s="267">
        <f t="shared" si="114"/>
        <v>0</v>
      </c>
      <c r="AF126" s="267">
        <f t="shared" si="114"/>
        <v>0</v>
      </c>
      <c r="AG126" s="267">
        <f t="shared" si="114"/>
        <v>0</v>
      </c>
      <c r="AH126" s="267">
        <f t="shared" si="114"/>
        <v>0</v>
      </c>
      <c r="AI126" s="267">
        <f t="shared" si="114"/>
        <v>0</v>
      </c>
      <c r="AJ126" s="267">
        <f t="shared" si="114"/>
        <v>0</v>
      </c>
      <c r="AK126" s="267">
        <f t="shared" si="114"/>
        <v>0</v>
      </c>
      <c r="AL126" s="267">
        <f t="shared" si="114"/>
        <v>0</v>
      </c>
      <c r="AM126" s="267">
        <f t="shared" si="114"/>
        <v>0</v>
      </c>
      <c r="AN126" s="267">
        <f t="shared" si="114"/>
        <v>0</v>
      </c>
      <c r="AO126" s="267">
        <f t="shared" si="114"/>
        <v>0</v>
      </c>
      <c r="AP126" s="267">
        <f t="shared" si="114"/>
        <v>0</v>
      </c>
      <c r="AQ126" s="267">
        <f t="shared" si="114"/>
        <v>0</v>
      </c>
      <c r="AR126" s="267">
        <f t="shared" si="114"/>
        <v>0</v>
      </c>
      <c r="AS126" s="267">
        <f t="shared" si="114"/>
        <v>0</v>
      </c>
      <c r="AT126" s="267">
        <f t="shared" si="114"/>
        <v>0</v>
      </c>
      <c r="AU126" s="267">
        <f t="shared" si="114"/>
        <v>0</v>
      </c>
      <c r="AV126" s="267">
        <f t="shared" si="114"/>
        <v>0</v>
      </c>
      <c r="AW126" s="267">
        <f t="shared" si="114"/>
        <v>0</v>
      </c>
      <c r="AX126" s="267">
        <f t="shared" si="114"/>
        <v>0</v>
      </c>
      <c r="AY126" s="267">
        <f t="shared" si="114"/>
        <v>0</v>
      </c>
      <c r="AZ126" s="267">
        <f t="shared" si="114"/>
        <v>0</v>
      </c>
      <c r="BA126" s="267">
        <f t="shared" si="114"/>
        <v>0</v>
      </c>
      <c r="BB126" s="267">
        <f t="shared" si="114"/>
        <v>0</v>
      </c>
      <c r="BC126" s="267">
        <f t="shared" si="114"/>
        <v>0</v>
      </c>
      <c r="BD126" s="267">
        <f t="shared" si="114"/>
        <v>0</v>
      </c>
      <c r="BE126" s="267">
        <f t="shared" si="114"/>
        <v>0</v>
      </c>
      <c r="BF126" s="267">
        <f t="shared" si="114"/>
        <v>0</v>
      </c>
      <c r="BG126" s="267">
        <f t="shared" si="114"/>
        <v>0</v>
      </c>
      <c r="BH126" s="267">
        <f t="shared" si="114"/>
        <v>0</v>
      </c>
      <c r="BI126" s="267">
        <f t="shared" si="114"/>
        <v>0</v>
      </c>
      <c r="BJ126" s="267">
        <f t="shared" si="114"/>
        <v>0</v>
      </c>
      <c r="BK126" s="267">
        <f t="shared" si="114"/>
        <v>0</v>
      </c>
      <c r="BL126" s="267">
        <f t="shared" si="114"/>
        <v>0</v>
      </c>
      <c r="BM126" s="267">
        <f t="shared" si="114"/>
        <v>0</v>
      </c>
      <c r="BN126" s="267">
        <f t="shared" si="114"/>
        <v>0</v>
      </c>
      <c r="BO126" s="267">
        <f t="shared" si="114"/>
        <v>0</v>
      </c>
      <c r="BP126" s="267">
        <f t="shared" si="114"/>
        <v>0</v>
      </c>
      <c r="BQ126" s="267">
        <f t="shared" si="114"/>
        <v>0</v>
      </c>
      <c r="BR126" s="267">
        <f t="shared" ref="BR126:CA126" si="115" xml:space="preserve"> BR$60</f>
        <v>0</v>
      </c>
      <c r="BS126" s="267">
        <f t="shared" si="115"/>
        <v>0</v>
      </c>
      <c r="BT126" s="267">
        <f t="shared" si="115"/>
        <v>0</v>
      </c>
      <c r="BU126" s="267">
        <f t="shared" si="115"/>
        <v>0</v>
      </c>
      <c r="BV126" s="267">
        <f t="shared" si="115"/>
        <v>0</v>
      </c>
      <c r="BW126" s="267">
        <f t="shared" si="115"/>
        <v>0</v>
      </c>
      <c r="BX126" s="267">
        <f t="shared" si="115"/>
        <v>0</v>
      </c>
      <c r="BY126" s="267">
        <f t="shared" si="115"/>
        <v>0</v>
      </c>
      <c r="BZ126" s="267">
        <f t="shared" si="115"/>
        <v>0</v>
      </c>
      <c r="CA126" s="267">
        <f t="shared" si="115"/>
        <v>0</v>
      </c>
    </row>
    <row r="127" spans="1:79">
      <c r="E127" s="267" t="str">
        <f xml:space="preserve"> E$80</f>
        <v>Operations period start flag</v>
      </c>
      <c r="F127" s="267">
        <f t="shared" ref="F127:BQ127" si="116" xml:space="preserve"> F$80</f>
        <v>0</v>
      </c>
      <c r="G127" s="267" t="str">
        <f t="shared" si="116"/>
        <v>flag</v>
      </c>
      <c r="H127" s="267">
        <f t="shared" si="116"/>
        <v>1</v>
      </c>
      <c r="I127" s="267">
        <f t="shared" si="116"/>
        <v>0</v>
      </c>
      <c r="J127" s="267">
        <f t="shared" si="116"/>
        <v>0</v>
      </c>
      <c r="K127" s="267">
        <f t="shared" si="116"/>
        <v>0</v>
      </c>
      <c r="L127" s="267">
        <f t="shared" si="116"/>
        <v>0</v>
      </c>
      <c r="M127" s="267">
        <f t="shared" si="116"/>
        <v>0</v>
      </c>
      <c r="N127" s="267">
        <f t="shared" si="116"/>
        <v>0</v>
      </c>
      <c r="O127" s="267">
        <f t="shared" si="116"/>
        <v>0</v>
      </c>
      <c r="P127" s="267">
        <f t="shared" si="116"/>
        <v>0</v>
      </c>
      <c r="Q127" s="267">
        <f t="shared" si="116"/>
        <v>0</v>
      </c>
      <c r="R127" s="267">
        <f t="shared" si="116"/>
        <v>1</v>
      </c>
      <c r="S127" s="267">
        <f t="shared" si="116"/>
        <v>0</v>
      </c>
      <c r="T127" s="267">
        <f t="shared" si="116"/>
        <v>0</v>
      </c>
      <c r="U127" s="267">
        <f t="shared" si="116"/>
        <v>0</v>
      </c>
      <c r="V127" s="267">
        <f t="shared" si="116"/>
        <v>0</v>
      </c>
      <c r="W127" s="267">
        <f t="shared" si="116"/>
        <v>0</v>
      </c>
      <c r="X127" s="267">
        <f t="shared" si="116"/>
        <v>0</v>
      </c>
      <c r="Y127" s="267">
        <f t="shared" si="116"/>
        <v>0</v>
      </c>
      <c r="Z127" s="267">
        <f t="shared" si="116"/>
        <v>0</v>
      </c>
      <c r="AA127" s="267">
        <f t="shared" si="116"/>
        <v>0</v>
      </c>
      <c r="AB127" s="267">
        <f t="shared" si="116"/>
        <v>0</v>
      </c>
      <c r="AC127" s="267">
        <f t="shared" si="116"/>
        <v>0</v>
      </c>
      <c r="AD127" s="267">
        <f t="shared" si="116"/>
        <v>0</v>
      </c>
      <c r="AE127" s="267">
        <f t="shared" si="116"/>
        <v>0</v>
      </c>
      <c r="AF127" s="267">
        <f t="shared" si="116"/>
        <v>0</v>
      </c>
      <c r="AG127" s="267">
        <f t="shared" si="116"/>
        <v>0</v>
      </c>
      <c r="AH127" s="267">
        <f t="shared" si="116"/>
        <v>0</v>
      </c>
      <c r="AI127" s="267">
        <f t="shared" si="116"/>
        <v>0</v>
      </c>
      <c r="AJ127" s="267">
        <f t="shared" si="116"/>
        <v>0</v>
      </c>
      <c r="AK127" s="267">
        <f t="shared" si="116"/>
        <v>0</v>
      </c>
      <c r="AL127" s="267">
        <f t="shared" si="116"/>
        <v>0</v>
      </c>
      <c r="AM127" s="267">
        <f t="shared" si="116"/>
        <v>0</v>
      </c>
      <c r="AN127" s="267">
        <f t="shared" si="116"/>
        <v>0</v>
      </c>
      <c r="AO127" s="267">
        <f t="shared" si="116"/>
        <v>0</v>
      </c>
      <c r="AP127" s="267">
        <f t="shared" si="116"/>
        <v>0</v>
      </c>
      <c r="AQ127" s="267">
        <f t="shared" si="116"/>
        <v>0</v>
      </c>
      <c r="AR127" s="267">
        <f t="shared" si="116"/>
        <v>0</v>
      </c>
      <c r="AS127" s="267">
        <f t="shared" si="116"/>
        <v>0</v>
      </c>
      <c r="AT127" s="267">
        <f t="shared" si="116"/>
        <v>0</v>
      </c>
      <c r="AU127" s="267">
        <f t="shared" si="116"/>
        <v>0</v>
      </c>
      <c r="AV127" s="267">
        <f t="shared" si="116"/>
        <v>0</v>
      </c>
      <c r="AW127" s="267">
        <f t="shared" si="116"/>
        <v>0</v>
      </c>
      <c r="AX127" s="267">
        <f t="shared" si="116"/>
        <v>0</v>
      </c>
      <c r="AY127" s="267">
        <f t="shared" si="116"/>
        <v>0</v>
      </c>
      <c r="AZ127" s="267">
        <f t="shared" si="116"/>
        <v>0</v>
      </c>
      <c r="BA127" s="267">
        <f t="shared" si="116"/>
        <v>0</v>
      </c>
      <c r="BB127" s="267">
        <f t="shared" si="116"/>
        <v>0</v>
      </c>
      <c r="BC127" s="267">
        <f t="shared" si="116"/>
        <v>0</v>
      </c>
      <c r="BD127" s="267">
        <f t="shared" si="116"/>
        <v>0</v>
      </c>
      <c r="BE127" s="267">
        <f t="shared" si="116"/>
        <v>0</v>
      </c>
      <c r="BF127" s="267">
        <f t="shared" si="116"/>
        <v>0</v>
      </c>
      <c r="BG127" s="267">
        <f t="shared" si="116"/>
        <v>0</v>
      </c>
      <c r="BH127" s="267">
        <f t="shared" si="116"/>
        <v>0</v>
      </c>
      <c r="BI127" s="267">
        <f t="shared" si="116"/>
        <v>0</v>
      </c>
      <c r="BJ127" s="267">
        <f t="shared" si="116"/>
        <v>0</v>
      </c>
      <c r="BK127" s="267">
        <f t="shared" si="116"/>
        <v>0</v>
      </c>
      <c r="BL127" s="267">
        <f t="shared" si="116"/>
        <v>0</v>
      </c>
      <c r="BM127" s="267">
        <f t="shared" si="116"/>
        <v>0</v>
      </c>
      <c r="BN127" s="267">
        <f t="shared" si="116"/>
        <v>0</v>
      </c>
      <c r="BO127" s="267">
        <f t="shared" si="116"/>
        <v>0</v>
      </c>
      <c r="BP127" s="267">
        <f t="shared" si="116"/>
        <v>0</v>
      </c>
      <c r="BQ127" s="267">
        <f t="shared" si="116"/>
        <v>0</v>
      </c>
      <c r="BR127" s="267">
        <f t="shared" ref="BR127:CA127" si="117" xml:space="preserve"> BR$80</f>
        <v>0</v>
      </c>
      <c r="BS127" s="267">
        <f t="shared" si="117"/>
        <v>0</v>
      </c>
      <c r="BT127" s="267">
        <f t="shared" si="117"/>
        <v>0</v>
      </c>
      <c r="BU127" s="267">
        <f t="shared" si="117"/>
        <v>0</v>
      </c>
      <c r="BV127" s="267">
        <f t="shared" si="117"/>
        <v>0</v>
      </c>
      <c r="BW127" s="267">
        <f t="shared" si="117"/>
        <v>0</v>
      </c>
      <c r="BX127" s="267">
        <f t="shared" si="117"/>
        <v>0</v>
      </c>
      <c r="BY127" s="267">
        <f t="shared" si="117"/>
        <v>0</v>
      </c>
      <c r="BZ127" s="267">
        <f t="shared" si="117"/>
        <v>0</v>
      </c>
      <c r="CA127" s="267">
        <f t="shared" si="117"/>
        <v>0</v>
      </c>
    </row>
    <row r="128" spans="1:79">
      <c r="E128" s="267" t="str">
        <f xml:space="preserve"> E$116</f>
        <v>1st post last operations period flag</v>
      </c>
      <c r="F128" s="267">
        <f t="shared" ref="F128:BQ128" si="118" xml:space="preserve"> F$116</f>
        <v>0</v>
      </c>
      <c r="G128" s="267" t="str">
        <f t="shared" si="118"/>
        <v>flag</v>
      </c>
      <c r="H128" s="267">
        <f t="shared" si="118"/>
        <v>1</v>
      </c>
      <c r="I128" s="267">
        <f t="shared" si="118"/>
        <v>0</v>
      </c>
      <c r="J128" s="267">
        <f t="shared" si="118"/>
        <v>0</v>
      </c>
      <c r="K128" s="267">
        <f t="shared" si="118"/>
        <v>0</v>
      </c>
      <c r="L128" s="267">
        <f t="shared" si="118"/>
        <v>0</v>
      </c>
      <c r="M128" s="267">
        <f t="shared" si="118"/>
        <v>0</v>
      </c>
      <c r="N128" s="267">
        <f t="shared" si="118"/>
        <v>0</v>
      </c>
      <c r="O128" s="267">
        <f t="shared" si="118"/>
        <v>0</v>
      </c>
      <c r="P128" s="267">
        <f t="shared" si="118"/>
        <v>0</v>
      </c>
      <c r="Q128" s="267">
        <f t="shared" si="118"/>
        <v>0</v>
      </c>
      <c r="R128" s="267">
        <f t="shared" si="118"/>
        <v>0</v>
      </c>
      <c r="S128" s="267">
        <f t="shared" si="118"/>
        <v>0</v>
      </c>
      <c r="T128" s="267">
        <f t="shared" si="118"/>
        <v>0</v>
      </c>
      <c r="U128" s="267">
        <f t="shared" si="118"/>
        <v>0</v>
      </c>
      <c r="V128" s="267">
        <f t="shared" si="118"/>
        <v>0</v>
      </c>
      <c r="W128" s="267">
        <f t="shared" si="118"/>
        <v>0</v>
      </c>
      <c r="X128" s="267">
        <f t="shared" si="118"/>
        <v>0</v>
      </c>
      <c r="Y128" s="267">
        <f t="shared" si="118"/>
        <v>0</v>
      </c>
      <c r="Z128" s="267">
        <f t="shared" si="118"/>
        <v>0</v>
      </c>
      <c r="AA128" s="267">
        <f t="shared" si="118"/>
        <v>0</v>
      </c>
      <c r="AB128" s="267">
        <f t="shared" si="118"/>
        <v>0</v>
      </c>
      <c r="AC128" s="267">
        <f t="shared" si="118"/>
        <v>0</v>
      </c>
      <c r="AD128" s="267">
        <f t="shared" si="118"/>
        <v>0</v>
      </c>
      <c r="AE128" s="267">
        <f t="shared" si="118"/>
        <v>0</v>
      </c>
      <c r="AF128" s="267">
        <f t="shared" si="118"/>
        <v>0</v>
      </c>
      <c r="AG128" s="267">
        <f t="shared" si="118"/>
        <v>0</v>
      </c>
      <c r="AH128" s="267">
        <f t="shared" si="118"/>
        <v>0</v>
      </c>
      <c r="AI128" s="267">
        <f t="shared" si="118"/>
        <v>0</v>
      </c>
      <c r="AJ128" s="267">
        <f t="shared" si="118"/>
        <v>0</v>
      </c>
      <c r="AK128" s="267">
        <f t="shared" si="118"/>
        <v>0</v>
      </c>
      <c r="AL128" s="267">
        <f t="shared" si="118"/>
        <v>1</v>
      </c>
      <c r="AM128" s="267">
        <f t="shared" si="118"/>
        <v>0</v>
      </c>
      <c r="AN128" s="267">
        <f t="shared" si="118"/>
        <v>0</v>
      </c>
      <c r="AO128" s="267">
        <f t="shared" si="118"/>
        <v>0</v>
      </c>
      <c r="AP128" s="267">
        <f t="shared" si="118"/>
        <v>0</v>
      </c>
      <c r="AQ128" s="267">
        <f t="shared" si="118"/>
        <v>0</v>
      </c>
      <c r="AR128" s="267">
        <f t="shared" si="118"/>
        <v>0</v>
      </c>
      <c r="AS128" s="267">
        <f t="shared" si="118"/>
        <v>0</v>
      </c>
      <c r="AT128" s="267">
        <f t="shared" si="118"/>
        <v>0</v>
      </c>
      <c r="AU128" s="267">
        <f t="shared" si="118"/>
        <v>0</v>
      </c>
      <c r="AV128" s="267">
        <f t="shared" si="118"/>
        <v>0</v>
      </c>
      <c r="AW128" s="267">
        <f t="shared" si="118"/>
        <v>0</v>
      </c>
      <c r="AX128" s="267">
        <f t="shared" si="118"/>
        <v>0</v>
      </c>
      <c r="AY128" s="267">
        <f t="shared" si="118"/>
        <v>0</v>
      </c>
      <c r="AZ128" s="267">
        <f t="shared" si="118"/>
        <v>0</v>
      </c>
      <c r="BA128" s="267">
        <f t="shared" si="118"/>
        <v>0</v>
      </c>
      <c r="BB128" s="267">
        <f t="shared" si="118"/>
        <v>0</v>
      </c>
      <c r="BC128" s="267">
        <f t="shared" si="118"/>
        <v>0</v>
      </c>
      <c r="BD128" s="267">
        <f t="shared" si="118"/>
        <v>0</v>
      </c>
      <c r="BE128" s="267">
        <f t="shared" si="118"/>
        <v>0</v>
      </c>
      <c r="BF128" s="267">
        <f t="shared" si="118"/>
        <v>0</v>
      </c>
      <c r="BG128" s="267">
        <f t="shared" si="118"/>
        <v>0</v>
      </c>
      <c r="BH128" s="267">
        <f t="shared" si="118"/>
        <v>0</v>
      </c>
      <c r="BI128" s="267">
        <f t="shared" si="118"/>
        <v>0</v>
      </c>
      <c r="BJ128" s="267">
        <f t="shared" si="118"/>
        <v>0</v>
      </c>
      <c r="BK128" s="267">
        <f t="shared" si="118"/>
        <v>0</v>
      </c>
      <c r="BL128" s="267">
        <f t="shared" si="118"/>
        <v>0</v>
      </c>
      <c r="BM128" s="267">
        <f t="shared" si="118"/>
        <v>0</v>
      </c>
      <c r="BN128" s="267">
        <f t="shared" si="118"/>
        <v>0</v>
      </c>
      <c r="BO128" s="267">
        <f t="shared" si="118"/>
        <v>0</v>
      </c>
      <c r="BP128" s="267">
        <f t="shared" si="118"/>
        <v>0</v>
      </c>
      <c r="BQ128" s="267">
        <f t="shared" si="118"/>
        <v>0</v>
      </c>
      <c r="BR128" s="267">
        <f t="shared" ref="BR128:CA128" si="119" xml:space="preserve"> BR$116</f>
        <v>0</v>
      </c>
      <c r="BS128" s="267">
        <f t="shared" si="119"/>
        <v>0</v>
      </c>
      <c r="BT128" s="267">
        <f t="shared" si="119"/>
        <v>0</v>
      </c>
      <c r="BU128" s="267">
        <f t="shared" si="119"/>
        <v>0</v>
      </c>
      <c r="BV128" s="267">
        <f t="shared" si="119"/>
        <v>0</v>
      </c>
      <c r="BW128" s="267">
        <f t="shared" si="119"/>
        <v>0</v>
      </c>
      <c r="BX128" s="267">
        <f t="shared" si="119"/>
        <v>0</v>
      </c>
      <c r="BY128" s="267">
        <f t="shared" si="119"/>
        <v>0</v>
      </c>
      <c r="BZ128" s="267">
        <f t="shared" si="119"/>
        <v>0</v>
      </c>
      <c r="CA128" s="267">
        <f t="shared" si="119"/>
        <v>0</v>
      </c>
    </row>
    <row r="129" spans="1:79" s="287" customFormat="1">
      <c r="A129" s="284"/>
      <c r="B129" s="285"/>
      <c r="C129" s="286"/>
      <c r="E129" s="287" t="s">
        <v>125</v>
      </c>
      <c r="G129" s="287" t="s">
        <v>3</v>
      </c>
      <c r="H129" s="287">
        <f xml:space="preserve"> SUM(J129:CA129)</f>
        <v>239</v>
      </c>
      <c r="I129" s="288"/>
      <c r="J129" s="287">
        <f xml:space="preserve"> I129 + SUM(J125:J128)</f>
        <v>1</v>
      </c>
      <c r="K129" s="287">
        <f t="shared" ref="K129:BV129" si="120" xml:space="preserve"> J129 + SUM(K125:K128)</f>
        <v>1</v>
      </c>
      <c r="L129" s="287">
        <f t="shared" si="120"/>
        <v>1</v>
      </c>
      <c r="M129" s="287">
        <f t="shared" si="120"/>
        <v>1</v>
      </c>
      <c r="N129" s="287">
        <f t="shared" si="120"/>
        <v>1</v>
      </c>
      <c r="O129" s="287">
        <f t="shared" si="120"/>
        <v>2</v>
      </c>
      <c r="P129" s="287">
        <f t="shared" si="120"/>
        <v>2</v>
      </c>
      <c r="Q129" s="287">
        <f t="shared" si="120"/>
        <v>2</v>
      </c>
      <c r="R129" s="287">
        <f t="shared" si="120"/>
        <v>3</v>
      </c>
      <c r="S129" s="287">
        <f t="shared" si="120"/>
        <v>3</v>
      </c>
      <c r="T129" s="287">
        <f t="shared" si="120"/>
        <v>3</v>
      </c>
      <c r="U129" s="287">
        <f t="shared" si="120"/>
        <v>3</v>
      </c>
      <c r="V129" s="287">
        <f t="shared" si="120"/>
        <v>3</v>
      </c>
      <c r="W129" s="287">
        <f t="shared" si="120"/>
        <v>3</v>
      </c>
      <c r="X129" s="287">
        <f t="shared" si="120"/>
        <v>3</v>
      </c>
      <c r="Y129" s="287">
        <f t="shared" si="120"/>
        <v>3</v>
      </c>
      <c r="Z129" s="287">
        <f t="shared" si="120"/>
        <v>3</v>
      </c>
      <c r="AA129" s="287">
        <f t="shared" si="120"/>
        <v>3</v>
      </c>
      <c r="AB129" s="287">
        <f t="shared" si="120"/>
        <v>3</v>
      </c>
      <c r="AC129" s="287">
        <f t="shared" si="120"/>
        <v>3</v>
      </c>
      <c r="AD129" s="287">
        <f t="shared" si="120"/>
        <v>3</v>
      </c>
      <c r="AE129" s="287">
        <f t="shared" si="120"/>
        <v>3</v>
      </c>
      <c r="AF129" s="287">
        <f t="shared" si="120"/>
        <v>3</v>
      </c>
      <c r="AG129" s="287">
        <f t="shared" si="120"/>
        <v>3</v>
      </c>
      <c r="AH129" s="287">
        <f t="shared" si="120"/>
        <v>3</v>
      </c>
      <c r="AI129" s="287">
        <f t="shared" si="120"/>
        <v>3</v>
      </c>
      <c r="AJ129" s="287">
        <f t="shared" si="120"/>
        <v>3</v>
      </c>
      <c r="AK129" s="287">
        <f t="shared" si="120"/>
        <v>3</v>
      </c>
      <c r="AL129" s="287">
        <f t="shared" si="120"/>
        <v>4</v>
      </c>
      <c r="AM129" s="287">
        <f t="shared" si="120"/>
        <v>4</v>
      </c>
      <c r="AN129" s="287">
        <f t="shared" si="120"/>
        <v>4</v>
      </c>
      <c r="AO129" s="287">
        <f t="shared" si="120"/>
        <v>4</v>
      </c>
      <c r="AP129" s="287">
        <f t="shared" si="120"/>
        <v>4</v>
      </c>
      <c r="AQ129" s="287">
        <f t="shared" si="120"/>
        <v>4</v>
      </c>
      <c r="AR129" s="287">
        <f t="shared" si="120"/>
        <v>4</v>
      </c>
      <c r="AS129" s="287">
        <f t="shared" si="120"/>
        <v>4</v>
      </c>
      <c r="AT129" s="287">
        <f t="shared" si="120"/>
        <v>4</v>
      </c>
      <c r="AU129" s="287">
        <f t="shared" si="120"/>
        <v>4</v>
      </c>
      <c r="AV129" s="287">
        <f t="shared" si="120"/>
        <v>4</v>
      </c>
      <c r="AW129" s="287">
        <f t="shared" si="120"/>
        <v>4</v>
      </c>
      <c r="AX129" s="287">
        <f t="shared" si="120"/>
        <v>4</v>
      </c>
      <c r="AY129" s="287">
        <f t="shared" si="120"/>
        <v>4</v>
      </c>
      <c r="AZ129" s="287">
        <f t="shared" si="120"/>
        <v>4</v>
      </c>
      <c r="BA129" s="287">
        <f t="shared" si="120"/>
        <v>4</v>
      </c>
      <c r="BB129" s="287">
        <f t="shared" si="120"/>
        <v>4</v>
      </c>
      <c r="BC129" s="287">
        <f t="shared" si="120"/>
        <v>4</v>
      </c>
      <c r="BD129" s="287">
        <f t="shared" si="120"/>
        <v>4</v>
      </c>
      <c r="BE129" s="287">
        <f t="shared" si="120"/>
        <v>4</v>
      </c>
      <c r="BF129" s="287">
        <f t="shared" si="120"/>
        <v>4</v>
      </c>
      <c r="BG129" s="287">
        <f t="shared" si="120"/>
        <v>4</v>
      </c>
      <c r="BH129" s="287">
        <f t="shared" si="120"/>
        <v>4</v>
      </c>
      <c r="BI129" s="287">
        <f t="shared" si="120"/>
        <v>4</v>
      </c>
      <c r="BJ129" s="287">
        <f t="shared" si="120"/>
        <v>4</v>
      </c>
      <c r="BK129" s="287">
        <f t="shared" si="120"/>
        <v>4</v>
      </c>
      <c r="BL129" s="287">
        <f t="shared" si="120"/>
        <v>4</v>
      </c>
      <c r="BM129" s="287">
        <f t="shared" si="120"/>
        <v>4</v>
      </c>
      <c r="BN129" s="287">
        <f t="shared" si="120"/>
        <v>4</v>
      </c>
      <c r="BO129" s="287">
        <f t="shared" si="120"/>
        <v>4</v>
      </c>
      <c r="BP129" s="287">
        <f t="shared" si="120"/>
        <v>4</v>
      </c>
      <c r="BQ129" s="287">
        <f t="shared" si="120"/>
        <v>4</v>
      </c>
      <c r="BR129" s="287">
        <f t="shared" si="120"/>
        <v>4</v>
      </c>
      <c r="BS129" s="287">
        <f t="shared" si="120"/>
        <v>4</v>
      </c>
      <c r="BT129" s="287">
        <f t="shared" si="120"/>
        <v>4</v>
      </c>
      <c r="BU129" s="287">
        <f t="shared" si="120"/>
        <v>4</v>
      </c>
      <c r="BV129" s="287">
        <f t="shared" si="120"/>
        <v>4</v>
      </c>
      <c r="BW129" s="287">
        <f xml:space="preserve"> BV129 + SUM(BW125:BW128)</f>
        <v>4</v>
      </c>
      <c r="BX129" s="287">
        <f xml:space="preserve"> BW129 + SUM(BX125:BX128)</f>
        <v>4</v>
      </c>
      <c r="BY129" s="287">
        <f xml:space="preserve"> BX129 + SUM(BY125:BY128)</f>
        <v>4</v>
      </c>
      <c r="BZ129" s="287">
        <f xml:space="preserve"> BY129 + SUM(BZ125:BZ128)</f>
        <v>4</v>
      </c>
      <c r="CA129" s="287">
        <f xml:space="preserve"> BZ129 + SUM(CA125:CA128)</f>
        <v>4</v>
      </c>
    </row>
    <row r="131" spans="1:79">
      <c r="E131" s="231" t="str">
        <f xml:space="preserve"> Input!E$204</f>
        <v>Time line label phase 1</v>
      </c>
      <c r="F131" s="231" t="str">
        <f xml:space="preserve"> Input!F$204</f>
        <v>FEL</v>
      </c>
      <c r="G131" s="231" t="str">
        <f xml:space="preserve"> Input!G$204</f>
        <v xml:space="preserve">label </v>
      </c>
    </row>
    <row r="132" spans="1:79">
      <c r="E132" s="231" t="str">
        <f xml:space="preserve"> Input!E$205</f>
        <v>Time line label phase 2</v>
      </c>
      <c r="F132" s="231" t="str">
        <f xml:space="preserve"> Input!F$205</f>
        <v>EPC</v>
      </c>
      <c r="G132" s="231" t="str">
        <f xml:space="preserve"> Input!G$205</f>
        <v xml:space="preserve">label </v>
      </c>
    </row>
    <row r="133" spans="1:79">
      <c r="E133" s="231" t="str">
        <f xml:space="preserve"> Input!E$206</f>
        <v>Time line label phase 3</v>
      </c>
      <c r="F133" s="231" t="str">
        <f xml:space="preserve"> Input!F$206</f>
        <v>Operations</v>
      </c>
      <c r="G133" s="231" t="str">
        <f xml:space="preserve"> Input!G$206</f>
        <v xml:space="preserve">label </v>
      </c>
    </row>
    <row r="134" spans="1:79">
      <c r="E134" s="231" t="str">
        <f xml:space="preserve"> Input!E$207</f>
        <v>Time line label phase 4</v>
      </c>
      <c r="F134" s="231" t="str">
        <f xml:space="preserve"> Input!F$207</f>
        <v>Post-Frcst</v>
      </c>
      <c r="G134" s="231" t="str">
        <f xml:space="preserve"> Input!G$207</f>
        <v xml:space="preserve">label </v>
      </c>
    </row>
    <row r="135" spans="1:79">
      <c r="E135" s="289" t="str">
        <f xml:space="preserve"> E$129</f>
        <v>Timeline label counter</v>
      </c>
      <c r="F135" s="289">
        <f t="shared" ref="F135:BQ135" si="121" xml:space="preserve"> F$129</f>
        <v>0</v>
      </c>
      <c r="G135" s="289" t="str">
        <f t="shared" si="121"/>
        <v>flag</v>
      </c>
      <c r="H135" s="289">
        <f t="shared" si="121"/>
        <v>239</v>
      </c>
      <c r="I135" s="289">
        <f t="shared" si="121"/>
        <v>0</v>
      </c>
      <c r="J135" s="289">
        <f t="shared" si="121"/>
        <v>1</v>
      </c>
      <c r="K135" s="289">
        <f t="shared" si="121"/>
        <v>1</v>
      </c>
      <c r="L135" s="289">
        <f t="shared" si="121"/>
        <v>1</v>
      </c>
      <c r="M135" s="289">
        <f t="shared" si="121"/>
        <v>1</v>
      </c>
      <c r="N135" s="289">
        <f t="shared" si="121"/>
        <v>1</v>
      </c>
      <c r="O135" s="289">
        <f t="shared" si="121"/>
        <v>2</v>
      </c>
      <c r="P135" s="289">
        <f t="shared" si="121"/>
        <v>2</v>
      </c>
      <c r="Q135" s="289">
        <f t="shared" si="121"/>
        <v>2</v>
      </c>
      <c r="R135" s="289">
        <f t="shared" si="121"/>
        <v>3</v>
      </c>
      <c r="S135" s="289">
        <f t="shared" si="121"/>
        <v>3</v>
      </c>
      <c r="T135" s="289">
        <f t="shared" si="121"/>
        <v>3</v>
      </c>
      <c r="U135" s="289">
        <f t="shared" si="121"/>
        <v>3</v>
      </c>
      <c r="V135" s="289">
        <f t="shared" si="121"/>
        <v>3</v>
      </c>
      <c r="W135" s="289">
        <f t="shared" si="121"/>
        <v>3</v>
      </c>
      <c r="X135" s="289">
        <f t="shared" si="121"/>
        <v>3</v>
      </c>
      <c r="Y135" s="289">
        <f t="shared" si="121"/>
        <v>3</v>
      </c>
      <c r="Z135" s="289">
        <f t="shared" si="121"/>
        <v>3</v>
      </c>
      <c r="AA135" s="289">
        <f t="shared" si="121"/>
        <v>3</v>
      </c>
      <c r="AB135" s="289">
        <f t="shared" si="121"/>
        <v>3</v>
      </c>
      <c r="AC135" s="289">
        <f t="shared" si="121"/>
        <v>3</v>
      </c>
      <c r="AD135" s="289">
        <f t="shared" si="121"/>
        <v>3</v>
      </c>
      <c r="AE135" s="289">
        <f t="shared" si="121"/>
        <v>3</v>
      </c>
      <c r="AF135" s="289">
        <f t="shared" si="121"/>
        <v>3</v>
      </c>
      <c r="AG135" s="289">
        <f t="shared" si="121"/>
        <v>3</v>
      </c>
      <c r="AH135" s="289">
        <f t="shared" si="121"/>
        <v>3</v>
      </c>
      <c r="AI135" s="289">
        <f t="shared" si="121"/>
        <v>3</v>
      </c>
      <c r="AJ135" s="289">
        <f t="shared" si="121"/>
        <v>3</v>
      </c>
      <c r="AK135" s="289">
        <f t="shared" si="121"/>
        <v>3</v>
      </c>
      <c r="AL135" s="289">
        <f t="shared" si="121"/>
        <v>4</v>
      </c>
      <c r="AM135" s="289">
        <f t="shared" si="121"/>
        <v>4</v>
      </c>
      <c r="AN135" s="289">
        <f t="shared" si="121"/>
        <v>4</v>
      </c>
      <c r="AO135" s="289">
        <f t="shared" si="121"/>
        <v>4</v>
      </c>
      <c r="AP135" s="289">
        <f t="shared" si="121"/>
        <v>4</v>
      </c>
      <c r="AQ135" s="289">
        <f t="shared" si="121"/>
        <v>4</v>
      </c>
      <c r="AR135" s="289">
        <f t="shared" si="121"/>
        <v>4</v>
      </c>
      <c r="AS135" s="289">
        <f t="shared" si="121"/>
        <v>4</v>
      </c>
      <c r="AT135" s="289">
        <f t="shared" si="121"/>
        <v>4</v>
      </c>
      <c r="AU135" s="289">
        <f t="shared" si="121"/>
        <v>4</v>
      </c>
      <c r="AV135" s="289">
        <f t="shared" si="121"/>
        <v>4</v>
      </c>
      <c r="AW135" s="289">
        <f t="shared" si="121"/>
        <v>4</v>
      </c>
      <c r="AX135" s="289">
        <f t="shared" si="121"/>
        <v>4</v>
      </c>
      <c r="AY135" s="289">
        <f t="shared" si="121"/>
        <v>4</v>
      </c>
      <c r="AZ135" s="289">
        <f t="shared" si="121"/>
        <v>4</v>
      </c>
      <c r="BA135" s="289">
        <f t="shared" si="121"/>
        <v>4</v>
      </c>
      <c r="BB135" s="289">
        <f t="shared" si="121"/>
        <v>4</v>
      </c>
      <c r="BC135" s="289">
        <f t="shared" si="121"/>
        <v>4</v>
      </c>
      <c r="BD135" s="289">
        <f t="shared" si="121"/>
        <v>4</v>
      </c>
      <c r="BE135" s="289">
        <f t="shared" si="121"/>
        <v>4</v>
      </c>
      <c r="BF135" s="289">
        <f t="shared" si="121"/>
        <v>4</v>
      </c>
      <c r="BG135" s="289">
        <f t="shared" si="121"/>
        <v>4</v>
      </c>
      <c r="BH135" s="289">
        <f t="shared" si="121"/>
        <v>4</v>
      </c>
      <c r="BI135" s="289">
        <f t="shared" si="121"/>
        <v>4</v>
      </c>
      <c r="BJ135" s="289">
        <f t="shared" si="121"/>
        <v>4</v>
      </c>
      <c r="BK135" s="289">
        <f t="shared" si="121"/>
        <v>4</v>
      </c>
      <c r="BL135" s="289">
        <f t="shared" si="121"/>
        <v>4</v>
      </c>
      <c r="BM135" s="289">
        <f t="shared" si="121"/>
        <v>4</v>
      </c>
      <c r="BN135" s="289">
        <f t="shared" si="121"/>
        <v>4</v>
      </c>
      <c r="BO135" s="289">
        <f t="shared" si="121"/>
        <v>4</v>
      </c>
      <c r="BP135" s="289">
        <f t="shared" si="121"/>
        <v>4</v>
      </c>
      <c r="BQ135" s="289">
        <f t="shared" si="121"/>
        <v>4</v>
      </c>
      <c r="BR135" s="289">
        <f t="shared" ref="BR135:CA135" si="122" xml:space="preserve"> BR$129</f>
        <v>4</v>
      </c>
      <c r="BS135" s="289">
        <f t="shared" si="122"/>
        <v>4</v>
      </c>
      <c r="BT135" s="289">
        <f t="shared" si="122"/>
        <v>4</v>
      </c>
      <c r="BU135" s="289">
        <f t="shared" si="122"/>
        <v>4</v>
      </c>
      <c r="BV135" s="289">
        <f t="shared" si="122"/>
        <v>4</v>
      </c>
      <c r="BW135" s="289">
        <f t="shared" si="122"/>
        <v>4</v>
      </c>
      <c r="BX135" s="289">
        <f t="shared" si="122"/>
        <v>4</v>
      </c>
      <c r="BY135" s="289">
        <f t="shared" si="122"/>
        <v>4</v>
      </c>
      <c r="BZ135" s="289">
        <f t="shared" si="122"/>
        <v>4</v>
      </c>
      <c r="CA135" s="289">
        <f t="shared" si="122"/>
        <v>4</v>
      </c>
    </row>
    <row r="136" spans="1:79" s="17" customFormat="1">
      <c r="A136" s="1"/>
      <c r="B136" s="5"/>
      <c r="C136" s="15"/>
      <c r="D136" s="16"/>
      <c r="E136" s="290" t="s">
        <v>135</v>
      </c>
      <c r="F136" s="290"/>
      <c r="G136" s="290" t="s">
        <v>136</v>
      </c>
      <c r="H136" s="18"/>
      <c r="I136" s="18"/>
      <c r="J136" s="291" t="str">
        <f xml:space="preserve"> INDEX($F131:$F134, J135)</f>
        <v>FEL</v>
      </c>
      <c r="K136" s="291" t="str">
        <f t="shared" ref="K136:BV136" si="123" xml:space="preserve"> INDEX($F131:$F134, K135)</f>
        <v>FEL</v>
      </c>
      <c r="L136" s="291" t="str">
        <f t="shared" si="123"/>
        <v>FEL</v>
      </c>
      <c r="M136" s="291" t="str">
        <f t="shared" si="123"/>
        <v>FEL</v>
      </c>
      <c r="N136" s="291" t="str">
        <f t="shared" si="123"/>
        <v>FEL</v>
      </c>
      <c r="O136" s="291" t="str">
        <f t="shared" si="123"/>
        <v>EPC</v>
      </c>
      <c r="P136" s="291" t="str">
        <f t="shared" si="123"/>
        <v>EPC</v>
      </c>
      <c r="Q136" s="291" t="str">
        <f t="shared" si="123"/>
        <v>EPC</v>
      </c>
      <c r="R136" s="291" t="str">
        <f t="shared" si="123"/>
        <v>Operations</v>
      </c>
      <c r="S136" s="291" t="str">
        <f t="shared" si="123"/>
        <v>Operations</v>
      </c>
      <c r="T136" s="291" t="str">
        <f t="shared" si="123"/>
        <v>Operations</v>
      </c>
      <c r="U136" s="291" t="str">
        <f t="shared" si="123"/>
        <v>Operations</v>
      </c>
      <c r="V136" s="291" t="str">
        <f t="shared" si="123"/>
        <v>Operations</v>
      </c>
      <c r="W136" s="291" t="str">
        <f t="shared" si="123"/>
        <v>Operations</v>
      </c>
      <c r="X136" s="291" t="str">
        <f t="shared" si="123"/>
        <v>Operations</v>
      </c>
      <c r="Y136" s="291" t="str">
        <f t="shared" si="123"/>
        <v>Operations</v>
      </c>
      <c r="Z136" s="291" t="str">
        <f t="shared" si="123"/>
        <v>Operations</v>
      </c>
      <c r="AA136" s="291" t="str">
        <f t="shared" si="123"/>
        <v>Operations</v>
      </c>
      <c r="AB136" s="291" t="str">
        <f t="shared" si="123"/>
        <v>Operations</v>
      </c>
      <c r="AC136" s="291" t="str">
        <f t="shared" si="123"/>
        <v>Operations</v>
      </c>
      <c r="AD136" s="291" t="str">
        <f t="shared" si="123"/>
        <v>Operations</v>
      </c>
      <c r="AE136" s="291" t="str">
        <f t="shared" si="123"/>
        <v>Operations</v>
      </c>
      <c r="AF136" s="291" t="str">
        <f t="shared" si="123"/>
        <v>Operations</v>
      </c>
      <c r="AG136" s="291" t="str">
        <f t="shared" si="123"/>
        <v>Operations</v>
      </c>
      <c r="AH136" s="291" t="str">
        <f t="shared" si="123"/>
        <v>Operations</v>
      </c>
      <c r="AI136" s="291" t="str">
        <f t="shared" si="123"/>
        <v>Operations</v>
      </c>
      <c r="AJ136" s="291" t="str">
        <f t="shared" si="123"/>
        <v>Operations</v>
      </c>
      <c r="AK136" s="291" t="str">
        <f t="shared" si="123"/>
        <v>Operations</v>
      </c>
      <c r="AL136" s="291" t="str">
        <f t="shared" si="123"/>
        <v>Post-Frcst</v>
      </c>
      <c r="AM136" s="291" t="str">
        <f t="shared" si="123"/>
        <v>Post-Frcst</v>
      </c>
      <c r="AN136" s="291" t="str">
        <f t="shared" si="123"/>
        <v>Post-Frcst</v>
      </c>
      <c r="AO136" s="291" t="str">
        <f t="shared" si="123"/>
        <v>Post-Frcst</v>
      </c>
      <c r="AP136" s="291" t="str">
        <f t="shared" si="123"/>
        <v>Post-Frcst</v>
      </c>
      <c r="AQ136" s="291" t="str">
        <f t="shared" si="123"/>
        <v>Post-Frcst</v>
      </c>
      <c r="AR136" s="291" t="str">
        <f t="shared" si="123"/>
        <v>Post-Frcst</v>
      </c>
      <c r="AS136" s="291" t="str">
        <f t="shared" si="123"/>
        <v>Post-Frcst</v>
      </c>
      <c r="AT136" s="291" t="str">
        <f t="shared" si="123"/>
        <v>Post-Frcst</v>
      </c>
      <c r="AU136" s="291" t="str">
        <f t="shared" si="123"/>
        <v>Post-Frcst</v>
      </c>
      <c r="AV136" s="291" t="str">
        <f t="shared" si="123"/>
        <v>Post-Frcst</v>
      </c>
      <c r="AW136" s="291" t="str">
        <f t="shared" si="123"/>
        <v>Post-Frcst</v>
      </c>
      <c r="AX136" s="291" t="str">
        <f t="shared" si="123"/>
        <v>Post-Frcst</v>
      </c>
      <c r="AY136" s="291" t="str">
        <f t="shared" si="123"/>
        <v>Post-Frcst</v>
      </c>
      <c r="AZ136" s="291" t="str">
        <f t="shared" si="123"/>
        <v>Post-Frcst</v>
      </c>
      <c r="BA136" s="291" t="str">
        <f t="shared" si="123"/>
        <v>Post-Frcst</v>
      </c>
      <c r="BB136" s="291" t="str">
        <f t="shared" si="123"/>
        <v>Post-Frcst</v>
      </c>
      <c r="BC136" s="291" t="str">
        <f t="shared" si="123"/>
        <v>Post-Frcst</v>
      </c>
      <c r="BD136" s="291" t="str">
        <f t="shared" si="123"/>
        <v>Post-Frcst</v>
      </c>
      <c r="BE136" s="291" t="str">
        <f t="shared" si="123"/>
        <v>Post-Frcst</v>
      </c>
      <c r="BF136" s="291" t="str">
        <f t="shared" si="123"/>
        <v>Post-Frcst</v>
      </c>
      <c r="BG136" s="291" t="str">
        <f t="shared" si="123"/>
        <v>Post-Frcst</v>
      </c>
      <c r="BH136" s="291" t="str">
        <f t="shared" si="123"/>
        <v>Post-Frcst</v>
      </c>
      <c r="BI136" s="291" t="str">
        <f t="shared" si="123"/>
        <v>Post-Frcst</v>
      </c>
      <c r="BJ136" s="291" t="str">
        <f t="shared" si="123"/>
        <v>Post-Frcst</v>
      </c>
      <c r="BK136" s="291" t="str">
        <f t="shared" si="123"/>
        <v>Post-Frcst</v>
      </c>
      <c r="BL136" s="291" t="str">
        <f t="shared" si="123"/>
        <v>Post-Frcst</v>
      </c>
      <c r="BM136" s="291" t="str">
        <f t="shared" si="123"/>
        <v>Post-Frcst</v>
      </c>
      <c r="BN136" s="291" t="str">
        <f t="shared" si="123"/>
        <v>Post-Frcst</v>
      </c>
      <c r="BO136" s="291" t="str">
        <f t="shared" si="123"/>
        <v>Post-Frcst</v>
      </c>
      <c r="BP136" s="291" t="str">
        <f t="shared" si="123"/>
        <v>Post-Frcst</v>
      </c>
      <c r="BQ136" s="291" t="str">
        <f t="shared" si="123"/>
        <v>Post-Frcst</v>
      </c>
      <c r="BR136" s="291" t="str">
        <f t="shared" si="123"/>
        <v>Post-Frcst</v>
      </c>
      <c r="BS136" s="291" t="str">
        <f t="shared" si="123"/>
        <v>Post-Frcst</v>
      </c>
      <c r="BT136" s="291" t="str">
        <f t="shared" si="123"/>
        <v>Post-Frcst</v>
      </c>
      <c r="BU136" s="291" t="str">
        <f t="shared" si="123"/>
        <v>Post-Frcst</v>
      </c>
      <c r="BV136" s="291" t="str">
        <f t="shared" si="123"/>
        <v>Post-Frcst</v>
      </c>
      <c r="BW136" s="291" t="str">
        <f xml:space="preserve"> INDEX($F131:$F134, BW135)</f>
        <v>Post-Frcst</v>
      </c>
      <c r="BX136" s="291" t="str">
        <f xml:space="preserve"> INDEX($F131:$F134, BX135)</f>
        <v>Post-Frcst</v>
      </c>
      <c r="BY136" s="291" t="str">
        <f xml:space="preserve"> INDEX($F131:$F134, BY135)</f>
        <v>Post-Frcst</v>
      </c>
      <c r="BZ136" s="291" t="str">
        <f xml:space="preserve"> INDEX($F131:$F134, BZ135)</f>
        <v>Post-Frcst</v>
      </c>
      <c r="CA136" s="291" t="str">
        <f xml:space="preserve"> INDEX($F131:$F134, CA135)</f>
        <v>Post-Frcst</v>
      </c>
    </row>
    <row r="139" spans="1:79" s="192" customFormat="1">
      <c r="A139" s="192" t="s">
        <v>139</v>
      </c>
    </row>
    <row r="140" spans="1:79" s="192" customFormat="1"/>
    <row r="141" spans="1:79" s="303" customFormat="1">
      <c r="E141" s="304" t="str">
        <f xml:space="preserve"> E$45</f>
        <v>Feasibility period flag</v>
      </c>
      <c r="F141" s="304">
        <f t="shared" ref="F141:BQ141" si="124" xml:space="preserve"> F$45</f>
        <v>0</v>
      </c>
      <c r="G141" s="304" t="str">
        <f t="shared" si="124"/>
        <v>flag</v>
      </c>
      <c r="H141" s="304">
        <f t="shared" si="124"/>
        <v>5</v>
      </c>
      <c r="I141" s="304">
        <f t="shared" si="124"/>
        <v>0</v>
      </c>
      <c r="J141" s="304">
        <f t="shared" si="124"/>
        <v>1</v>
      </c>
      <c r="K141" s="304">
        <f t="shared" si="124"/>
        <v>1</v>
      </c>
      <c r="L141" s="304">
        <f t="shared" si="124"/>
        <v>1</v>
      </c>
      <c r="M141" s="304">
        <f t="shared" si="124"/>
        <v>1</v>
      </c>
      <c r="N141" s="304">
        <f t="shared" si="124"/>
        <v>1</v>
      </c>
      <c r="O141" s="304">
        <f t="shared" si="124"/>
        <v>0</v>
      </c>
      <c r="P141" s="304">
        <f t="shared" si="124"/>
        <v>0</v>
      </c>
      <c r="Q141" s="304">
        <f t="shared" si="124"/>
        <v>0</v>
      </c>
      <c r="R141" s="304">
        <f t="shared" si="124"/>
        <v>0</v>
      </c>
      <c r="S141" s="304">
        <f t="shared" si="124"/>
        <v>0</v>
      </c>
      <c r="T141" s="304">
        <f t="shared" si="124"/>
        <v>0</v>
      </c>
      <c r="U141" s="304">
        <f t="shared" si="124"/>
        <v>0</v>
      </c>
      <c r="V141" s="304">
        <f t="shared" si="124"/>
        <v>0</v>
      </c>
      <c r="W141" s="304">
        <f t="shared" si="124"/>
        <v>0</v>
      </c>
      <c r="X141" s="304">
        <f t="shared" si="124"/>
        <v>0</v>
      </c>
      <c r="Y141" s="304">
        <f t="shared" si="124"/>
        <v>0</v>
      </c>
      <c r="Z141" s="304">
        <f t="shared" si="124"/>
        <v>0</v>
      </c>
      <c r="AA141" s="304">
        <f t="shared" si="124"/>
        <v>0</v>
      </c>
      <c r="AB141" s="304">
        <f t="shared" si="124"/>
        <v>0</v>
      </c>
      <c r="AC141" s="304">
        <f t="shared" si="124"/>
        <v>0</v>
      </c>
      <c r="AD141" s="304">
        <f t="shared" si="124"/>
        <v>0</v>
      </c>
      <c r="AE141" s="304">
        <f t="shared" si="124"/>
        <v>0</v>
      </c>
      <c r="AF141" s="304">
        <f t="shared" si="124"/>
        <v>0</v>
      </c>
      <c r="AG141" s="304">
        <f t="shared" si="124"/>
        <v>0</v>
      </c>
      <c r="AH141" s="304">
        <f t="shared" si="124"/>
        <v>0</v>
      </c>
      <c r="AI141" s="304">
        <f t="shared" si="124"/>
        <v>0</v>
      </c>
      <c r="AJ141" s="304">
        <f t="shared" si="124"/>
        <v>0</v>
      </c>
      <c r="AK141" s="304">
        <f t="shared" si="124"/>
        <v>0</v>
      </c>
      <c r="AL141" s="304">
        <f t="shared" si="124"/>
        <v>0</v>
      </c>
      <c r="AM141" s="304">
        <f t="shared" si="124"/>
        <v>0</v>
      </c>
      <c r="AN141" s="304">
        <f t="shared" si="124"/>
        <v>0</v>
      </c>
      <c r="AO141" s="304">
        <f t="shared" si="124"/>
        <v>0</v>
      </c>
      <c r="AP141" s="304">
        <f t="shared" si="124"/>
        <v>0</v>
      </c>
      <c r="AQ141" s="304">
        <f t="shared" si="124"/>
        <v>0</v>
      </c>
      <c r="AR141" s="304">
        <f t="shared" si="124"/>
        <v>0</v>
      </c>
      <c r="AS141" s="304">
        <f t="shared" si="124"/>
        <v>0</v>
      </c>
      <c r="AT141" s="304">
        <f t="shared" si="124"/>
        <v>0</v>
      </c>
      <c r="AU141" s="304">
        <f t="shared" si="124"/>
        <v>0</v>
      </c>
      <c r="AV141" s="304">
        <f t="shared" si="124"/>
        <v>0</v>
      </c>
      <c r="AW141" s="304">
        <f t="shared" si="124"/>
        <v>0</v>
      </c>
      <c r="AX141" s="304">
        <f t="shared" si="124"/>
        <v>0</v>
      </c>
      <c r="AY141" s="304">
        <f t="shared" si="124"/>
        <v>0</v>
      </c>
      <c r="AZ141" s="304">
        <f t="shared" si="124"/>
        <v>0</v>
      </c>
      <c r="BA141" s="304">
        <f t="shared" si="124"/>
        <v>0</v>
      </c>
      <c r="BB141" s="304">
        <f t="shared" si="124"/>
        <v>0</v>
      </c>
      <c r="BC141" s="304">
        <f t="shared" si="124"/>
        <v>0</v>
      </c>
      <c r="BD141" s="304">
        <f t="shared" si="124"/>
        <v>0</v>
      </c>
      <c r="BE141" s="304">
        <f t="shared" si="124"/>
        <v>0</v>
      </c>
      <c r="BF141" s="304">
        <f t="shared" si="124"/>
        <v>0</v>
      </c>
      <c r="BG141" s="304">
        <f t="shared" si="124"/>
        <v>0</v>
      </c>
      <c r="BH141" s="304">
        <f t="shared" si="124"/>
        <v>0</v>
      </c>
      <c r="BI141" s="304">
        <f t="shared" si="124"/>
        <v>0</v>
      </c>
      <c r="BJ141" s="304">
        <f t="shared" si="124"/>
        <v>0</v>
      </c>
      <c r="BK141" s="304">
        <f t="shared" si="124"/>
        <v>0</v>
      </c>
      <c r="BL141" s="304">
        <f t="shared" si="124"/>
        <v>0</v>
      </c>
      <c r="BM141" s="304">
        <f t="shared" si="124"/>
        <v>0</v>
      </c>
      <c r="BN141" s="304">
        <f t="shared" si="124"/>
        <v>0</v>
      </c>
      <c r="BO141" s="304">
        <f t="shared" si="124"/>
        <v>0</v>
      </c>
      <c r="BP141" s="304">
        <f t="shared" si="124"/>
        <v>0</v>
      </c>
      <c r="BQ141" s="304">
        <f t="shared" si="124"/>
        <v>0</v>
      </c>
      <c r="BR141" s="304">
        <f t="shared" ref="BR141:CA141" si="125" xml:space="preserve"> BR$45</f>
        <v>0</v>
      </c>
      <c r="BS141" s="304">
        <f t="shared" si="125"/>
        <v>0</v>
      </c>
      <c r="BT141" s="304">
        <f t="shared" si="125"/>
        <v>0</v>
      </c>
      <c r="BU141" s="304">
        <f t="shared" si="125"/>
        <v>0</v>
      </c>
      <c r="BV141" s="304">
        <f t="shared" si="125"/>
        <v>0</v>
      </c>
      <c r="BW141" s="304">
        <f t="shared" si="125"/>
        <v>0</v>
      </c>
      <c r="BX141" s="304">
        <f t="shared" si="125"/>
        <v>0</v>
      </c>
      <c r="BY141" s="304">
        <f t="shared" si="125"/>
        <v>0</v>
      </c>
      <c r="BZ141" s="304">
        <f t="shared" si="125"/>
        <v>0</v>
      </c>
      <c r="CA141" s="304">
        <f t="shared" si="125"/>
        <v>0</v>
      </c>
    </row>
    <row r="142" spans="1:79" s="303" customFormat="1">
      <c r="E142" s="305" t="str">
        <f xml:space="preserve"> E$68</f>
        <v>Development period flag</v>
      </c>
      <c r="F142" s="305">
        <f t="shared" ref="F142:BQ142" si="126" xml:space="preserve"> F$68</f>
        <v>0</v>
      </c>
      <c r="G142" s="305" t="str">
        <f t="shared" si="126"/>
        <v>flag</v>
      </c>
      <c r="H142" s="305">
        <f t="shared" si="126"/>
        <v>3</v>
      </c>
      <c r="I142" s="305">
        <f t="shared" si="126"/>
        <v>0</v>
      </c>
      <c r="J142" s="305">
        <f t="shared" si="126"/>
        <v>0</v>
      </c>
      <c r="K142" s="305">
        <f t="shared" si="126"/>
        <v>0</v>
      </c>
      <c r="L142" s="305">
        <f t="shared" si="126"/>
        <v>0</v>
      </c>
      <c r="M142" s="305">
        <f t="shared" si="126"/>
        <v>0</v>
      </c>
      <c r="N142" s="305">
        <f t="shared" si="126"/>
        <v>0</v>
      </c>
      <c r="O142" s="305">
        <f t="shared" si="126"/>
        <v>1</v>
      </c>
      <c r="P142" s="305">
        <f t="shared" si="126"/>
        <v>1</v>
      </c>
      <c r="Q142" s="305">
        <f t="shared" si="126"/>
        <v>1</v>
      </c>
      <c r="R142" s="305">
        <f t="shared" si="126"/>
        <v>0</v>
      </c>
      <c r="S142" s="305">
        <f t="shared" si="126"/>
        <v>0</v>
      </c>
      <c r="T142" s="305">
        <f t="shared" si="126"/>
        <v>0</v>
      </c>
      <c r="U142" s="305">
        <f t="shared" si="126"/>
        <v>0</v>
      </c>
      <c r="V142" s="305">
        <f t="shared" si="126"/>
        <v>0</v>
      </c>
      <c r="W142" s="305">
        <f t="shared" si="126"/>
        <v>0</v>
      </c>
      <c r="X142" s="305">
        <f t="shared" si="126"/>
        <v>0</v>
      </c>
      <c r="Y142" s="305">
        <f t="shared" si="126"/>
        <v>0</v>
      </c>
      <c r="Z142" s="305">
        <f t="shared" si="126"/>
        <v>0</v>
      </c>
      <c r="AA142" s="305">
        <f t="shared" si="126"/>
        <v>0</v>
      </c>
      <c r="AB142" s="305">
        <f t="shared" si="126"/>
        <v>0</v>
      </c>
      <c r="AC142" s="305">
        <f t="shared" si="126"/>
        <v>0</v>
      </c>
      <c r="AD142" s="305">
        <f t="shared" si="126"/>
        <v>0</v>
      </c>
      <c r="AE142" s="305">
        <f t="shared" si="126"/>
        <v>0</v>
      </c>
      <c r="AF142" s="305">
        <f t="shared" si="126"/>
        <v>0</v>
      </c>
      <c r="AG142" s="305">
        <f t="shared" si="126"/>
        <v>0</v>
      </c>
      <c r="AH142" s="305">
        <f t="shared" si="126"/>
        <v>0</v>
      </c>
      <c r="AI142" s="305">
        <f t="shared" si="126"/>
        <v>0</v>
      </c>
      <c r="AJ142" s="305">
        <f t="shared" si="126"/>
        <v>0</v>
      </c>
      <c r="AK142" s="305">
        <f t="shared" si="126"/>
        <v>0</v>
      </c>
      <c r="AL142" s="305">
        <f t="shared" si="126"/>
        <v>0</v>
      </c>
      <c r="AM142" s="305">
        <f t="shared" si="126"/>
        <v>0</v>
      </c>
      <c r="AN142" s="305">
        <f t="shared" si="126"/>
        <v>0</v>
      </c>
      <c r="AO142" s="305">
        <f t="shared" si="126"/>
        <v>0</v>
      </c>
      <c r="AP142" s="305">
        <f t="shared" si="126"/>
        <v>0</v>
      </c>
      <c r="AQ142" s="305">
        <f t="shared" si="126"/>
        <v>0</v>
      </c>
      <c r="AR142" s="305">
        <f t="shared" si="126"/>
        <v>0</v>
      </c>
      <c r="AS142" s="305">
        <f t="shared" si="126"/>
        <v>0</v>
      </c>
      <c r="AT142" s="305">
        <f t="shared" si="126"/>
        <v>0</v>
      </c>
      <c r="AU142" s="305">
        <f t="shared" si="126"/>
        <v>0</v>
      </c>
      <c r="AV142" s="305">
        <f t="shared" si="126"/>
        <v>0</v>
      </c>
      <c r="AW142" s="305">
        <f t="shared" si="126"/>
        <v>0</v>
      </c>
      <c r="AX142" s="305">
        <f t="shared" si="126"/>
        <v>0</v>
      </c>
      <c r="AY142" s="305">
        <f t="shared" si="126"/>
        <v>0</v>
      </c>
      <c r="AZ142" s="305">
        <f t="shared" si="126"/>
        <v>0</v>
      </c>
      <c r="BA142" s="305">
        <f t="shared" si="126"/>
        <v>0</v>
      </c>
      <c r="BB142" s="305">
        <f t="shared" si="126"/>
        <v>0</v>
      </c>
      <c r="BC142" s="305">
        <f t="shared" si="126"/>
        <v>0</v>
      </c>
      <c r="BD142" s="305">
        <f t="shared" si="126"/>
        <v>0</v>
      </c>
      <c r="BE142" s="305">
        <f t="shared" si="126"/>
        <v>0</v>
      </c>
      <c r="BF142" s="305">
        <f t="shared" si="126"/>
        <v>0</v>
      </c>
      <c r="BG142" s="305">
        <f t="shared" si="126"/>
        <v>0</v>
      </c>
      <c r="BH142" s="305">
        <f t="shared" si="126"/>
        <v>0</v>
      </c>
      <c r="BI142" s="305">
        <f t="shared" si="126"/>
        <v>0</v>
      </c>
      <c r="BJ142" s="305">
        <f t="shared" si="126"/>
        <v>0</v>
      </c>
      <c r="BK142" s="305">
        <f t="shared" si="126"/>
        <v>0</v>
      </c>
      <c r="BL142" s="305">
        <f t="shared" si="126"/>
        <v>0</v>
      </c>
      <c r="BM142" s="305">
        <f t="shared" si="126"/>
        <v>0</v>
      </c>
      <c r="BN142" s="305">
        <f t="shared" si="126"/>
        <v>0</v>
      </c>
      <c r="BO142" s="305">
        <f t="shared" si="126"/>
        <v>0</v>
      </c>
      <c r="BP142" s="305">
        <f t="shared" si="126"/>
        <v>0</v>
      </c>
      <c r="BQ142" s="305">
        <f t="shared" si="126"/>
        <v>0</v>
      </c>
      <c r="BR142" s="305">
        <f t="shared" ref="BR142:CA142" si="127" xml:space="preserve"> BR$68</f>
        <v>0</v>
      </c>
      <c r="BS142" s="305">
        <f t="shared" si="127"/>
        <v>0</v>
      </c>
      <c r="BT142" s="305">
        <f t="shared" si="127"/>
        <v>0</v>
      </c>
      <c r="BU142" s="305">
        <f t="shared" si="127"/>
        <v>0</v>
      </c>
      <c r="BV142" s="305">
        <f t="shared" si="127"/>
        <v>0</v>
      </c>
      <c r="BW142" s="305">
        <f t="shared" si="127"/>
        <v>0</v>
      </c>
      <c r="BX142" s="305">
        <f t="shared" si="127"/>
        <v>0</v>
      </c>
      <c r="BY142" s="305">
        <f t="shared" si="127"/>
        <v>0</v>
      </c>
      <c r="BZ142" s="305">
        <f t="shared" si="127"/>
        <v>0</v>
      </c>
      <c r="CA142" s="305">
        <f t="shared" si="127"/>
        <v>0</v>
      </c>
    </row>
    <row r="143" spans="1:79" s="303" customFormat="1">
      <c r="E143" s="305" t="str">
        <f xml:space="preserve"> E$92</f>
        <v>Operations period flag</v>
      </c>
      <c r="F143" s="305">
        <f t="shared" ref="F143:BQ143" si="128" xml:space="preserve"> F$92</f>
        <v>0</v>
      </c>
      <c r="G143" s="305" t="str">
        <f t="shared" si="128"/>
        <v>flag</v>
      </c>
      <c r="H143" s="305">
        <f t="shared" si="128"/>
        <v>20</v>
      </c>
      <c r="I143" s="305">
        <f t="shared" si="128"/>
        <v>0</v>
      </c>
      <c r="J143" s="305">
        <f t="shared" si="128"/>
        <v>0</v>
      </c>
      <c r="K143" s="305">
        <f t="shared" si="128"/>
        <v>0</v>
      </c>
      <c r="L143" s="305">
        <f t="shared" si="128"/>
        <v>0</v>
      </c>
      <c r="M143" s="305">
        <f t="shared" si="128"/>
        <v>0</v>
      </c>
      <c r="N143" s="305">
        <f t="shared" si="128"/>
        <v>0</v>
      </c>
      <c r="O143" s="305">
        <f t="shared" si="128"/>
        <v>0</v>
      </c>
      <c r="P143" s="305">
        <f t="shared" si="128"/>
        <v>0</v>
      </c>
      <c r="Q143" s="305">
        <f t="shared" si="128"/>
        <v>0</v>
      </c>
      <c r="R143" s="305">
        <f t="shared" si="128"/>
        <v>1</v>
      </c>
      <c r="S143" s="305">
        <f t="shared" si="128"/>
        <v>1</v>
      </c>
      <c r="T143" s="305">
        <f t="shared" si="128"/>
        <v>1</v>
      </c>
      <c r="U143" s="305">
        <f t="shared" si="128"/>
        <v>1</v>
      </c>
      <c r="V143" s="305">
        <f t="shared" si="128"/>
        <v>1</v>
      </c>
      <c r="W143" s="305">
        <f t="shared" si="128"/>
        <v>1</v>
      </c>
      <c r="X143" s="305">
        <f t="shared" si="128"/>
        <v>1</v>
      </c>
      <c r="Y143" s="305">
        <f t="shared" si="128"/>
        <v>1</v>
      </c>
      <c r="Z143" s="305">
        <f t="shared" si="128"/>
        <v>1</v>
      </c>
      <c r="AA143" s="305">
        <f t="shared" si="128"/>
        <v>1</v>
      </c>
      <c r="AB143" s="305">
        <f t="shared" si="128"/>
        <v>1</v>
      </c>
      <c r="AC143" s="305">
        <f t="shared" si="128"/>
        <v>1</v>
      </c>
      <c r="AD143" s="305">
        <f t="shared" si="128"/>
        <v>1</v>
      </c>
      <c r="AE143" s="305">
        <f t="shared" si="128"/>
        <v>1</v>
      </c>
      <c r="AF143" s="305">
        <f t="shared" si="128"/>
        <v>1</v>
      </c>
      <c r="AG143" s="305">
        <f t="shared" si="128"/>
        <v>1</v>
      </c>
      <c r="AH143" s="305">
        <f t="shared" si="128"/>
        <v>1</v>
      </c>
      <c r="AI143" s="305">
        <f t="shared" si="128"/>
        <v>1</v>
      </c>
      <c r="AJ143" s="305">
        <f t="shared" si="128"/>
        <v>1</v>
      </c>
      <c r="AK143" s="305">
        <f t="shared" si="128"/>
        <v>1</v>
      </c>
      <c r="AL143" s="305">
        <f t="shared" si="128"/>
        <v>0</v>
      </c>
      <c r="AM143" s="305">
        <f t="shared" si="128"/>
        <v>0</v>
      </c>
      <c r="AN143" s="305">
        <f t="shared" si="128"/>
        <v>0</v>
      </c>
      <c r="AO143" s="305">
        <f t="shared" si="128"/>
        <v>0</v>
      </c>
      <c r="AP143" s="305">
        <f t="shared" si="128"/>
        <v>0</v>
      </c>
      <c r="AQ143" s="305">
        <f t="shared" si="128"/>
        <v>0</v>
      </c>
      <c r="AR143" s="305">
        <f t="shared" si="128"/>
        <v>0</v>
      </c>
      <c r="AS143" s="305">
        <f t="shared" si="128"/>
        <v>0</v>
      </c>
      <c r="AT143" s="305">
        <f t="shared" si="128"/>
        <v>0</v>
      </c>
      <c r="AU143" s="305">
        <f t="shared" si="128"/>
        <v>0</v>
      </c>
      <c r="AV143" s="305">
        <f t="shared" si="128"/>
        <v>0</v>
      </c>
      <c r="AW143" s="305">
        <f t="shared" si="128"/>
        <v>0</v>
      </c>
      <c r="AX143" s="305">
        <f t="shared" si="128"/>
        <v>0</v>
      </c>
      <c r="AY143" s="305">
        <f t="shared" si="128"/>
        <v>0</v>
      </c>
      <c r="AZ143" s="305">
        <f t="shared" si="128"/>
        <v>0</v>
      </c>
      <c r="BA143" s="305">
        <f t="shared" si="128"/>
        <v>0</v>
      </c>
      <c r="BB143" s="305">
        <f t="shared" si="128"/>
        <v>0</v>
      </c>
      <c r="BC143" s="305">
        <f t="shared" si="128"/>
        <v>0</v>
      </c>
      <c r="BD143" s="305">
        <f t="shared" si="128"/>
        <v>0</v>
      </c>
      <c r="BE143" s="305">
        <f t="shared" si="128"/>
        <v>0</v>
      </c>
      <c r="BF143" s="305">
        <f t="shared" si="128"/>
        <v>0</v>
      </c>
      <c r="BG143" s="305">
        <f t="shared" si="128"/>
        <v>0</v>
      </c>
      <c r="BH143" s="305">
        <f t="shared" si="128"/>
        <v>0</v>
      </c>
      <c r="BI143" s="305">
        <f t="shared" si="128"/>
        <v>0</v>
      </c>
      <c r="BJ143" s="305">
        <f t="shared" si="128"/>
        <v>0</v>
      </c>
      <c r="BK143" s="305">
        <f t="shared" si="128"/>
        <v>0</v>
      </c>
      <c r="BL143" s="305">
        <f t="shared" si="128"/>
        <v>0</v>
      </c>
      <c r="BM143" s="305">
        <f t="shared" si="128"/>
        <v>0</v>
      </c>
      <c r="BN143" s="305">
        <f t="shared" si="128"/>
        <v>0</v>
      </c>
      <c r="BO143" s="305">
        <f t="shared" si="128"/>
        <v>0</v>
      </c>
      <c r="BP143" s="305">
        <f t="shared" si="128"/>
        <v>0</v>
      </c>
      <c r="BQ143" s="305">
        <f t="shared" si="128"/>
        <v>0</v>
      </c>
      <c r="BR143" s="305">
        <f t="shared" ref="BR143:CA143" si="129" xml:space="preserve"> BR$92</f>
        <v>0</v>
      </c>
      <c r="BS143" s="305">
        <f t="shared" si="129"/>
        <v>0</v>
      </c>
      <c r="BT143" s="305">
        <f t="shared" si="129"/>
        <v>0</v>
      </c>
      <c r="BU143" s="305">
        <f t="shared" si="129"/>
        <v>0</v>
      </c>
      <c r="BV143" s="305">
        <f t="shared" si="129"/>
        <v>0</v>
      </c>
      <c r="BW143" s="305">
        <f t="shared" si="129"/>
        <v>0</v>
      </c>
      <c r="BX143" s="305">
        <f t="shared" si="129"/>
        <v>0</v>
      </c>
      <c r="BY143" s="305">
        <f t="shared" si="129"/>
        <v>0</v>
      </c>
      <c r="BZ143" s="305">
        <f t="shared" si="129"/>
        <v>0</v>
      </c>
      <c r="CA143" s="305">
        <f t="shared" si="129"/>
        <v>0</v>
      </c>
    </row>
    <row r="144" spans="1:79" s="303" customFormat="1">
      <c r="E144" s="305" t="str">
        <f xml:space="preserve"> E$119</f>
        <v>Post operations period flag</v>
      </c>
      <c r="F144" s="305">
        <f t="shared" ref="F144:BQ144" si="130" xml:space="preserve"> F$119</f>
        <v>0</v>
      </c>
      <c r="G144" s="305" t="str">
        <f t="shared" si="130"/>
        <v>flag</v>
      </c>
      <c r="H144" s="305">
        <f t="shared" si="130"/>
        <v>42</v>
      </c>
      <c r="I144" s="305">
        <f t="shared" si="130"/>
        <v>0</v>
      </c>
      <c r="J144" s="305">
        <f t="shared" si="130"/>
        <v>0</v>
      </c>
      <c r="K144" s="305">
        <f t="shared" si="130"/>
        <v>0</v>
      </c>
      <c r="L144" s="305">
        <f t="shared" si="130"/>
        <v>0</v>
      </c>
      <c r="M144" s="305">
        <f t="shared" si="130"/>
        <v>0</v>
      </c>
      <c r="N144" s="305">
        <f t="shared" si="130"/>
        <v>0</v>
      </c>
      <c r="O144" s="305">
        <f t="shared" si="130"/>
        <v>0</v>
      </c>
      <c r="P144" s="305">
        <f t="shared" si="130"/>
        <v>0</v>
      </c>
      <c r="Q144" s="305">
        <f t="shared" si="130"/>
        <v>0</v>
      </c>
      <c r="R144" s="305">
        <f t="shared" si="130"/>
        <v>0</v>
      </c>
      <c r="S144" s="305">
        <f t="shared" si="130"/>
        <v>0</v>
      </c>
      <c r="T144" s="305">
        <f t="shared" si="130"/>
        <v>0</v>
      </c>
      <c r="U144" s="305">
        <f t="shared" si="130"/>
        <v>0</v>
      </c>
      <c r="V144" s="305">
        <f t="shared" si="130"/>
        <v>0</v>
      </c>
      <c r="W144" s="305">
        <f t="shared" si="130"/>
        <v>0</v>
      </c>
      <c r="X144" s="305">
        <f t="shared" si="130"/>
        <v>0</v>
      </c>
      <c r="Y144" s="305">
        <f t="shared" si="130"/>
        <v>0</v>
      </c>
      <c r="Z144" s="305">
        <f t="shared" si="130"/>
        <v>0</v>
      </c>
      <c r="AA144" s="305">
        <f t="shared" si="130"/>
        <v>0</v>
      </c>
      <c r="AB144" s="305">
        <f t="shared" si="130"/>
        <v>0</v>
      </c>
      <c r="AC144" s="305">
        <f t="shared" si="130"/>
        <v>0</v>
      </c>
      <c r="AD144" s="305">
        <f t="shared" si="130"/>
        <v>0</v>
      </c>
      <c r="AE144" s="305">
        <f t="shared" si="130"/>
        <v>0</v>
      </c>
      <c r="AF144" s="305">
        <f t="shared" si="130"/>
        <v>0</v>
      </c>
      <c r="AG144" s="305">
        <f t="shared" si="130"/>
        <v>0</v>
      </c>
      <c r="AH144" s="305">
        <f t="shared" si="130"/>
        <v>0</v>
      </c>
      <c r="AI144" s="305">
        <f t="shared" si="130"/>
        <v>0</v>
      </c>
      <c r="AJ144" s="305">
        <f t="shared" si="130"/>
        <v>0</v>
      </c>
      <c r="AK144" s="305">
        <f t="shared" si="130"/>
        <v>0</v>
      </c>
      <c r="AL144" s="305">
        <f t="shared" si="130"/>
        <v>1</v>
      </c>
      <c r="AM144" s="305">
        <f t="shared" si="130"/>
        <v>1</v>
      </c>
      <c r="AN144" s="305">
        <f t="shared" si="130"/>
        <v>1</v>
      </c>
      <c r="AO144" s="305">
        <f t="shared" si="130"/>
        <v>1</v>
      </c>
      <c r="AP144" s="305">
        <f t="shared" si="130"/>
        <v>1</v>
      </c>
      <c r="AQ144" s="305">
        <f t="shared" si="130"/>
        <v>1</v>
      </c>
      <c r="AR144" s="305">
        <f t="shared" si="130"/>
        <v>1</v>
      </c>
      <c r="AS144" s="305">
        <f t="shared" si="130"/>
        <v>1</v>
      </c>
      <c r="AT144" s="305">
        <f t="shared" si="130"/>
        <v>1</v>
      </c>
      <c r="AU144" s="305">
        <f t="shared" si="130"/>
        <v>1</v>
      </c>
      <c r="AV144" s="305">
        <f t="shared" si="130"/>
        <v>1</v>
      </c>
      <c r="AW144" s="305">
        <f t="shared" si="130"/>
        <v>1</v>
      </c>
      <c r="AX144" s="305">
        <f t="shared" si="130"/>
        <v>1</v>
      </c>
      <c r="AY144" s="305">
        <f t="shared" si="130"/>
        <v>1</v>
      </c>
      <c r="AZ144" s="305">
        <f t="shared" si="130"/>
        <v>1</v>
      </c>
      <c r="BA144" s="305">
        <f t="shared" si="130"/>
        <v>1</v>
      </c>
      <c r="BB144" s="305">
        <f t="shared" si="130"/>
        <v>1</v>
      </c>
      <c r="BC144" s="305">
        <f t="shared" si="130"/>
        <v>1</v>
      </c>
      <c r="BD144" s="305">
        <f t="shared" si="130"/>
        <v>1</v>
      </c>
      <c r="BE144" s="305">
        <f t="shared" si="130"/>
        <v>1</v>
      </c>
      <c r="BF144" s="305">
        <f t="shared" si="130"/>
        <v>1</v>
      </c>
      <c r="BG144" s="305">
        <f t="shared" si="130"/>
        <v>1</v>
      </c>
      <c r="BH144" s="305">
        <f t="shared" si="130"/>
        <v>1</v>
      </c>
      <c r="BI144" s="305">
        <f t="shared" si="130"/>
        <v>1</v>
      </c>
      <c r="BJ144" s="305">
        <f t="shared" si="130"/>
        <v>1</v>
      </c>
      <c r="BK144" s="305">
        <f t="shared" si="130"/>
        <v>1</v>
      </c>
      <c r="BL144" s="305">
        <f t="shared" si="130"/>
        <v>1</v>
      </c>
      <c r="BM144" s="305">
        <f t="shared" si="130"/>
        <v>1</v>
      </c>
      <c r="BN144" s="305">
        <f t="shared" si="130"/>
        <v>1</v>
      </c>
      <c r="BO144" s="305">
        <f t="shared" si="130"/>
        <v>1</v>
      </c>
      <c r="BP144" s="305">
        <f t="shared" si="130"/>
        <v>1</v>
      </c>
      <c r="BQ144" s="305">
        <f t="shared" si="130"/>
        <v>1</v>
      </c>
      <c r="BR144" s="305">
        <f t="shared" ref="BR144:CA144" si="131" xml:space="preserve"> BR$119</f>
        <v>1</v>
      </c>
      <c r="BS144" s="305">
        <f t="shared" si="131"/>
        <v>1</v>
      </c>
      <c r="BT144" s="305">
        <f t="shared" si="131"/>
        <v>1</v>
      </c>
      <c r="BU144" s="305">
        <f t="shared" si="131"/>
        <v>1</v>
      </c>
      <c r="BV144" s="305">
        <f t="shared" si="131"/>
        <v>1</v>
      </c>
      <c r="BW144" s="305">
        <f t="shared" si="131"/>
        <v>1</v>
      </c>
      <c r="BX144" s="305">
        <f t="shared" si="131"/>
        <v>1</v>
      </c>
      <c r="BY144" s="305">
        <f t="shared" si="131"/>
        <v>1</v>
      </c>
      <c r="BZ144" s="305">
        <f t="shared" si="131"/>
        <v>1</v>
      </c>
      <c r="CA144" s="305">
        <f t="shared" si="131"/>
        <v>1</v>
      </c>
    </row>
    <row r="145" spans="1:79" s="192" customFormat="1">
      <c r="E145" s="247" t="s">
        <v>140</v>
      </c>
      <c r="F145" s="247"/>
      <c r="G145" s="247" t="s">
        <v>3</v>
      </c>
      <c r="H145" s="247">
        <f xml:space="preserve"> SUM(J145:AW145)</f>
        <v>0</v>
      </c>
      <c r="I145" s="261"/>
      <c r="J145" s="261">
        <f xml:space="preserve"> IF(SUM(J141:J144) &gt; 1, 1, 0)</f>
        <v>0</v>
      </c>
      <c r="K145" s="261">
        <f t="shared" ref="K145:BV145" si="132" xml:space="preserve"> IF(SUM(K141:K144) &gt; 1, 1, 0)</f>
        <v>0</v>
      </c>
      <c r="L145" s="261">
        <f t="shared" si="132"/>
        <v>0</v>
      </c>
      <c r="M145" s="261">
        <f t="shared" si="132"/>
        <v>0</v>
      </c>
      <c r="N145" s="261">
        <f t="shared" si="132"/>
        <v>0</v>
      </c>
      <c r="O145" s="261">
        <f t="shared" si="132"/>
        <v>0</v>
      </c>
      <c r="P145" s="261">
        <f t="shared" si="132"/>
        <v>0</v>
      </c>
      <c r="Q145" s="261">
        <f t="shared" si="132"/>
        <v>0</v>
      </c>
      <c r="R145" s="261">
        <f t="shared" si="132"/>
        <v>0</v>
      </c>
      <c r="S145" s="261">
        <f t="shared" si="132"/>
        <v>0</v>
      </c>
      <c r="T145" s="261">
        <f t="shared" si="132"/>
        <v>0</v>
      </c>
      <c r="U145" s="261">
        <f t="shared" si="132"/>
        <v>0</v>
      </c>
      <c r="V145" s="261">
        <f t="shared" si="132"/>
        <v>0</v>
      </c>
      <c r="W145" s="261">
        <f t="shared" si="132"/>
        <v>0</v>
      </c>
      <c r="X145" s="261">
        <f t="shared" si="132"/>
        <v>0</v>
      </c>
      <c r="Y145" s="261">
        <f t="shared" si="132"/>
        <v>0</v>
      </c>
      <c r="Z145" s="261">
        <f t="shared" si="132"/>
        <v>0</v>
      </c>
      <c r="AA145" s="261">
        <f t="shared" si="132"/>
        <v>0</v>
      </c>
      <c r="AB145" s="261">
        <f t="shared" si="132"/>
        <v>0</v>
      </c>
      <c r="AC145" s="261">
        <f t="shared" si="132"/>
        <v>0</v>
      </c>
      <c r="AD145" s="261">
        <f t="shared" si="132"/>
        <v>0</v>
      </c>
      <c r="AE145" s="261">
        <f t="shared" si="132"/>
        <v>0</v>
      </c>
      <c r="AF145" s="261">
        <f t="shared" si="132"/>
        <v>0</v>
      </c>
      <c r="AG145" s="261">
        <f t="shared" si="132"/>
        <v>0</v>
      </c>
      <c r="AH145" s="261">
        <f t="shared" si="132"/>
        <v>0</v>
      </c>
      <c r="AI145" s="261">
        <f t="shared" si="132"/>
        <v>0</v>
      </c>
      <c r="AJ145" s="261">
        <f t="shared" si="132"/>
        <v>0</v>
      </c>
      <c r="AK145" s="261">
        <f t="shared" si="132"/>
        <v>0</v>
      </c>
      <c r="AL145" s="261">
        <f t="shared" si="132"/>
        <v>0</v>
      </c>
      <c r="AM145" s="261">
        <f t="shared" si="132"/>
        <v>0</v>
      </c>
      <c r="AN145" s="261">
        <f t="shared" si="132"/>
        <v>0</v>
      </c>
      <c r="AO145" s="261">
        <f t="shared" si="132"/>
        <v>0</v>
      </c>
      <c r="AP145" s="261">
        <f t="shared" si="132"/>
        <v>0</v>
      </c>
      <c r="AQ145" s="261">
        <f t="shared" si="132"/>
        <v>0</v>
      </c>
      <c r="AR145" s="261">
        <f t="shared" si="132"/>
        <v>0</v>
      </c>
      <c r="AS145" s="261">
        <f t="shared" si="132"/>
        <v>0</v>
      </c>
      <c r="AT145" s="261">
        <f t="shared" si="132"/>
        <v>0</v>
      </c>
      <c r="AU145" s="261">
        <f t="shared" si="132"/>
        <v>0</v>
      </c>
      <c r="AV145" s="261">
        <f t="shared" si="132"/>
        <v>0</v>
      </c>
      <c r="AW145" s="261">
        <f t="shared" si="132"/>
        <v>0</v>
      </c>
      <c r="AX145" s="261">
        <f t="shared" si="132"/>
        <v>0</v>
      </c>
      <c r="AY145" s="261">
        <f t="shared" si="132"/>
        <v>0</v>
      </c>
      <c r="AZ145" s="261">
        <f t="shared" si="132"/>
        <v>0</v>
      </c>
      <c r="BA145" s="261">
        <f t="shared" si="132"/>
        <v>0</v>
      </c>
      <c r="BB145" s="261">
        <f t="shared" si="132"/>
        <v>0</v>
      </c>
      <c r="BC145" s="261">
        <f t="shared" si="132"/>
        <v>0</v>
      </c>
      <c r="BD145" s="261">
        <f t="shared" si="132"/>
        <v>0</v>
      </c>
      <c r="BE145" s="261">
        <f t="shared" si="132"/>
        <v>0</v>
      </c>
      <c r="BF145" s="261">
        <f t="shared" si="132"/>
        <v>0</v>
      </c>
      <c r="BG145" s="261">
        <f t="shared" si="132"/>
        <v>0</v>
      </c>
      <c r="BH145" s="261">
        <f t="shared" si="132"/>
        <v>0</v>
      </c>
      <c r="BI145" s="261">
        <f t="shared" si="132"/>
        <v>0</v>
      </c>
      <c r="BJ145" s="261">
        <f t="shared" si="132"/>
        <v>0</v>
      </c>
      <c r="BK145" s="261">
        <f t="shared" si="132"/>
        <v>0</v>
      </c>
      <c r="BL145" s="261">
        <f t="shared" si="132"/>
        <v>0</v>
      </c>
      <c r="BM145" s="261">
        <f t="shared" si="132"/>
        <v>0</v>
      </c>
      <c r="BN145" s="261">
        <f t="shared" si="132"/>
        <v>0</v>
      </c>
      <c r="BO145" s="261">
        <f t="shared" si="132"/>
        <v>0</v>
      </c>
      <c r="BP145" s="261">
        <f t="shared" si="132"/>
        <v>0</v>
      </c>
      <c r="BQ145" s="261">
        <f t="shared" si="132"/>
        <v>0</v>
      </c>
      <c r="BR145" s="261">
        <f t="shared" si="132"/>
        <v>0</v>
      </c>
      <c r="BS145" s="261">
        <f t="shared" si="132"/>
        <v>0</v>
      </c>
      <c r="BT145" s="261">
        <f t="shared" si="132"/>
        <v>0</v>
      </c>
      <c r="BU145" s="261">
        <f t="shared" si="132"/>
        <v>0</v>
      </c>
      <c r="BV145" s="261">
        <f t="shared" si="132"/>
        <v>0</v>
      </c>
      <c r="BW145" s="261">
        <f xml:space="preserve"> IF(SUM(BW141:BW144) &gt; 1, 1, 0)</f>
        <v>0</v>
      </c>
      <c r="BX145" s="261">
        <f xml:space="preserve"> IF(SUM(BX141:BX144) &gt; 1, 1, 0)</f>
        <v>0</v>
      </c>
      <c r="BY145" s="261">
        <f xml:space="preserve"> IF(SUM(BY141:BY144) &gt; 1, 1, 0)</f>
        <v>0</v>
      </c>
      <c r="BZ145" s="261">
        <f xml:space="preserve"> IF(SUM(BZ141:BZ144) &gt; 1, 1, 0)</f>
        <v>0</v>
      </c>
      <c r="CA145" s="261">
        <f xml:space="preserve"> IF(SUM(CA141:CA144) &gt; 1, 1, 0)</f>
        <v>0</v>
      </c>
    </row>
    <row r="146" spans="1:79" s="192" customFormat="1">
      <c r="E146" s="247" t="s">
        <v>140</v>
      </c>
      <c r="F146" s="223">
        <f xml:space="preserve"> SUM( J145:CA145 )</f>
        <v>0</v>
      </c>
      <c r="G146" s="247" t="s">
        <v>27</v>
      </c>
      <c r="H146" s="247"/>
      <c r="I146" s="261"/>
      <c r="J146" s="261"/>
    </row>
    <row r="147" spans="1:79" s="192" customFormat="1"/>
    <row r="148" spans="1:79" s="192" customFormat="1"/>
    <row r="149" spans="1:79">
      <c r="A149" s="9" t="s">
        <v>33</v>
      </c>
    </row>
    <row r="151" spans="1:79">
      <c r="E151" s="25" t="str">
        <f xml:space="preserve"> E$11</f>
        <v>Model column total</v>
      </c>
      <c r="F151" s="25">
        <f xml:space="preserve"> F$11</f>
        <v>70</v>
      </c>
      <c r="G151" s="25" t="str">
        <f xml:space="preserve"> G$11</f>
        <v>columns</v>
      </c>
    </row>
    <row r="152" spans="1:79">
      <c r="D152" s="24" t="s">
        <v>21</v>
      </c>
      <c r="E152" s="279" t="str">
        <f xml:space="preserve"> E$146</f>
        <v>Period overlap flag</v>
      </c>
      <c r="F152" s="279">
        <f xml:space="preserve"> F$146</f>
        <v>0</v>
      </c>
      <c r="G152" s="279" t="str">
        <f xml:space="preserve"> G$146</f>
        <v>columns</v>
      </c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  <c r="AJ152" s="279"/>
      <c r="AK152" s="279"/>
      <c r="AL152" s="279"/>
      <c r="AM152" s="279"/>
      <c r="AN152" s="279"/>
      <c r="AO152" s="279"/>
      <c r="AP152" s="279"/>
      <c r="AQ152" s="279"/>
      <c r="AR152" s="279"/>
      <c r="AS152" s="279"/>
      <c r="AT152" s="279"/>
      <c r="AU152" s="279"/>
      <c r="AV152" s="279"/>
      <c r="AW152" s="279"/>
      <c r="AX152" s="279"/>
      <c r="AY152" s="279"/>
      <c r="AZ152" s="279"/>
      <c r="BA152" s="279"/>
      <c r="BB152" s="279"/>
      <c r="BC152" s="279"/>
      <c r="BD152" s="279"/>
      <c r="BE152" s="279"/>
      <c r="BF152" s="279"/>
      <c r="BG152" s="279"/>
      <c r="BH152" s="279"/>
      <c r="BI152" s="279"/>
      <c r="BJ152" s="279"/>
      <c r="BK152" s="279"/>
      <c r="BL152" s="279"/>
      <c r="BM152" s="279"/>
      <c r="BN152" s="279"/>
      <c r="BO152" s="279"/>
      <c r="BP152" s="279"/>
      <c r="BQ152" s="279"/>
      <c r="BR152" s="279"/>
      <c r="BS152" s="279"/>
      <c r="BT152" s="279"/>
      <c r="BU152" s="279"/>
      <c r="BV152" s="279"/>
      <c r="BW152" s="279"/>
      <c r="BX152" s="279"/>
      <c r="BY152" s="279"/>
      <c r="BZ152" s="279"/>
      <c r="CA152" s="279"/>
    </row>
    <row r="153" spans="1:79">
      <c r="D153" s="24" t="s">
        <v>108</v>
      </c>
      <c r="E153" s="279" t="str">
        <f xml:space="preserve"> E$46</f>
        <v>Feasibility period total</v>
      </c>
      <c r="F153" s="279">
        <f xml:space="preserve"> F$46</f>
        <v>5</v>
      </c>
      <c r="G153" s="279" t="str">
        <f xml:space="preserve"> G$46</f>
        <v>columns</v>
      </c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  <c r="AB153" s="279"/>
      <c r="AC153" s="279"/>
      <c r="AD153" s="279"/>
      <c r="AE153" s="279"/>
      <c r="AF153" s="279"/>
      <c r="AG153" s="279"/>
      <c r="AH153" s="279"/>
      <c r="AI153" s="279"/>
      <c r="AJ153" s="279"/>
      <c r="AK153" s="279"/>
      <c r="AL153" s="279"/>
      <c r="AM153" s="279"/>
      <c r="AN153" s="279"/>
      <c r="AO153" s="279"/>
      <c r="AP153" s="279"/>
      <c r="AQ153" s="279"/>
      <c r="AR153" s="279"/>
      <c r="AS153" s="279"/>
      <c r="AT153" s="279"/>
      <c r="AU153" s="279"/>
      <c r="AV153" s="279"/>
      <c r="AW153" s="279"/>
      <c r="AX153" s="279"/>
      <c r="AY153" s="279"/>
      <c r="AZ153" s="279"/>
      <c r="BA153" s="279"/>
      <c r="BB153" s="279"/>
      <c r="BC153" s="279"/>
      <c r="BD153" s="279"/>
      <c r="BE153" s="279"/>
      <c r="BF153" s="279"/>
      <c r="BG153" s="279"/>
      <c r="BH153" s="279"/>
      <c r="BI153" s="279"/>
      <c r="BJ153" s="279"/>
      <c r="BK153" s="279"/>
      <c r="BL153" s="279"/>
      <c r="BM153" s="279"/>
      <c r="BN153" s="279"/>
      <c r="BO153" s="279"/>
      <c r="BP153" s="279"/>
      <c r="BQ153" s="279"/>
      <c r="BR153" s="279"/>
      <c r="BS153" s="279"/>
      <c r="BT153" s="279"/>
      <c r="BU153" s="279"/>
      <c r="BV153" s="279"/>
      <c r="BW153" s="279"/>
      <c r="BX153" s="279"/>
      <c r="BY153" s="279"/>
      <c r="BZ153" s="279"/>
      <c r="CA153" s="279"/>
    </row>
    <row r="154" spans="1:79">
      <c r="D154" s="24" t="s">
        <v>108</v>
      </c>
      <c r="E154" s="25" t="str">
        <f xml:space="preserve"> E$69</f>
        <v>Development period total</v>
      </c>
      <c r="F154" s="25">
        <f xml:space="preserve"> F$69</f>
        <v>3</v>
      </c>
      <c r="G154" s="25" t="str">
        <f xml:space="preserve"> G$69</f>
        <v>columns</v>
      </c>
    </row>
    <row r="155" spans="1:79">
      <c r="D155" s="24" t="s">
        <v>108</v>
      </c>
      <c r="E155" s="267" t="str">
        <f xml:space="preserve"> E$93</f>
        <v>Operations period total</v>
      </c>
      <c r="F155" s="267">
        <f xml:space="preserve"> F$93</f>
        <v>20</v>
      </c>
      <c r="G155" s="267" t="str">
        <f xml:space="preserve"> G$93</f>
        <v>columns</v>
      </c>
    </row>
    <row r="156" spans="1:79">
      <c r="D156" s="24" t="s">
        <v>108</v>
      </c>
      <c r="E156" s="25" t="str">
        <f xml:space="preserve"> E$120</f>
        <v>Post operations period total</v>
      </c>
      <c r="F156" s="25">
        <f xml:space="preserve"> F$120</f>
        <v>42</v>
      </c>
      <c r="G156" s="25" t="str">
        <f xml:space="preserve"> G$120</f>
        <v>columns</v>
      </c>
    </row>
    <row r="157" spans="1:79">
      <c r="B157" s="5"/>
      <c r="E157" s="25" t="s">
        <v>28</v>
      </c>
      <c r="F157" s="101">
        <f xml:space="preserve"> IF(SUM( F151:F152) - SUM(F153:F156) &lt;&gt; 0, 1, 0)</f>
        <v>0</v>
      </c>
      <c r="G157" s="25" t="s">
        <v>26</v>
      </c>
    </row>
    <row r="158" spans="1:79">
      <c r="B158" s="5"/>
    </row>
    <row r="160" spans="1:79">
      <c r="A160" s="9" t="s">
        <v>214</v>
      </c>
    </row>
    <row r="162" spans="1:79">
      <c r="B162" s="1" t="s">
        <v>215</v>
      </c>
    </row>
    <row r="163" spans="1:79" s="42" customFormat="1">
      <c r="A163" s="38"/>
      <c r="B163" s="1"/>
      <c r="C163" s="43"/>
      <c r="D163" s="44"/>
      <c r="E163" s="253" t="str">
        <f xml:space="preserve"> Input!E$27</f>
        <v>Operations start date</v>
      </c>
      <c r="F163" s="253">
        <f xml:space="preserve"> Input!F$27</f>
        <v>47484</v>
      </c>
      <c r="G163" s="253" t="str">
        <f xml:space="preserve"> Input!G$27</f>
        <v>date</v>
      </c>
    </row>
    <row r="164" spans="1:79">
      <c r="E164" s="310" t="str">
        <f xml:space="preserve"> Input!E$158</f>
        <v>Senior debt term</v>
      </c>
      <c r="F164" s="310">
        <f xml:space="preserve"> Input!F$158</f>
        <v>7</v>
      </c>
      <c r="G164" s="310" t="str">
        <f xml:space="preserve"> Input!G$158</f>
        <v>years</v>
      </c>
      <c r="H164" s="310"/>
      <c r="I164" s="310"/>
      <c r="J164" s="310"/>
      <c r="K164" s="310"/>
      <c r="L164" s="310"/>
      <c r="M164" s="310"/>
      <c r="N164" s="310"/>
      <c r="O164" s="310"/>
      <c r="P164" s="310"/>
      <c r="Q164" s="310"/>
      <c r="R164" s="310"/>
      <c r="S164" s="310"/>
      <c r="T164" s="310"/>
      <c r="U164" s="310"/>
      <c r="V164" s="310"/>
      <c r="W164" s="310"/>
      <c r="X164" s="310"/>
      <c r="Y164" s="310"/>
      <c r="Z164" s="310"/>
      <c r="AA164" s="310"/>
      <c r="AB164" s="310"/>
      <c r="AC164" s="310"/>
      <c r="AD164" s="310"/>
      <c r="AE164" s="310"/>
      <c r="AF164" s="310"/>
      <c r="AG164" s="310"/>
      <c r="AH164" s="310"/>
      <c r="AI164" s="310"/>
      <c r="AJ164" s="310"/>
      <c r="AK164" s="310"/>
      <c r="AL164" s="310"/>
      <c r="AM164" s="310"/>
      <c r="AN164" s="310"/>
      <c r="AO164" s="310"/>
      <c r="AP164" s="310"/>
      <c r="AQ164" s="310"/>
      <c r="AR164" s="310"/>
      <c r="AS164" s="310"/>
      <c r="AT164" s="310"/>
      <c r="AU164" s="310"/>
      <c r="AV164" s="310"/>
      <c r="AW164" s="310"/>
      <c r="AX164" s="310"/>
      <c r="AY164" s="310"/>
      <c r="AZ164" s="310"/>
      <c r="BA164" s="310"/>
      <c r="BB164" s="310"/>
      <c r="BC164" s="310"/>
      <c r="BD164" s="310"/>
      <c r="BE164" s="310"/>
      <c r="BF164" s="310"/>
      <c r="BG164" s="310"/>
      <c r="BH164" s="310"/>
      <c r="BI164" s="310"/>
      <c r="BJ164" s="310"/>
      <c r="BK164" s="310"/>
      <c r="BL164" s="310"/>
      <c r="BM164" s="310"/>
      <c r="BN164" s="310"/>
      <c r="BO164" s="310"/>
      <c r="BP164" s="310"/>
      <c r="BQ164" s="310"/>
      <c r="BR164" s="310"/>
      <c r="BS164" s="310"/>
      <c r="BT164" s="310"/>
      <c r="BU164" s="310"/>
      <c r="BV164" s="310"/>
      <c r="BW164" s="310"/>
      <c r="BX164" s="310"/>
      <c r="BY164" s="310"/>
      <c r="BZ164" s="310"/>
      <c r="CA164" s="310"/>
    </row>
    <row r="165" spans="1:79" s="69" customFormat="1">
      <c r="A165" s="109"/>
      <c r="B165" s="1"/>
      <c r="C165" s="68"/>
      <c r="E165" s="70" t="s">
        <v>432</v>
      </c>
      <c r="F165" s="70">
        <f xml:space="preserve"> DATE(YEAR(F163) + F164, MONTH(F163), DAY(F163)-1)</f>
        <v>50040</v>
      </c>
      <c r="G165" s="70" t="s">
        <v>4</v>
      </c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</row>
    <row r="166" spans="1:79" s="17" customFormat="1">
      <c r="A166" s="1"/>
      <c r="B166" s="1"/>
      <c r="C166" s="15"/>
      <c r="D166" s="16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</row>
    <row r="167" spans="1:79" s="42" customFormat="1">
      <c r="A167" s="38"/>
      <c r="B167" s="1"/>
      <c r="C167" s="43"/>
      <c r="D167" s="44"/>
      <c r="E167" s="253" t="str">
        <f xml:space="preserve"> Input!E$27</f>
        <v>Operations start date</v>
      </c>
      <c r="F167" s="253">
        <f xml:space="preserve"> Input!F$27</f>
        <v>47484</v>
      </c>
      <c r="G167" s="253" t="str">
        <f xml:space="preserve"> Input!G$27</f>
        <v>date</v>
      </c>
    </row>
    <row r="168" spans="1:79" s="42" customFormat="1">
      <c r="A168" s="38"/>
      <c r="B168" s="1"/>
      <c r="C168" s="43"/>
      <c r="D168" s="44"/>
      <c r="E168" s="277" t="str">
        <f xml:space="preserve"> E$165</f>
        <v>Senior debt term end date</v>
      </c>
      <c r="F168" s="277">
        <f xml:space="preserve"> F$165</f>
        <v>50040</v>
      </c>
      <c r="G168" s="277" t="str">
        <f xml:space="preserve"> G$165</f>
        <v>date</v>
      </c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  <c r="AA168" s="277"/>
      <c r="AB168" s="277"/>
      <c r="AC168" s="277"/>
      <c r="AD168" s="277"/>
      <c r="AE168" s="277"/>
      <c r="AF168" s="277"/>
      <c r="AG168" s="277"/>
      <c r="AH168" s="277"/>
      <c r="AI168" s="277"/>
      <c r="AJ168" s="277"/>
      <c r="AK168" s="277"/>
      <c r="AL168" s="277"/>
      <c r="AM168" s="277"/>
      <c r="AN168" s="277"/>
      <c r="AO168" s="277"/>
      <c r="AP168" s="277"/>
      <c r="AQ168" s="277"/>
      <c r="AR168" s="277"/>
      <c r="AS168" s="277"/>
      <c r="AT168" s="277"/>
      <c r="AU168" s="277"/>
      <c r="AV168" s="277"/>
      <c r="AW168" s="277"/>
      <c r="AX168" s="277"/>
      <c r="AY168" s="277"/>
      <c r="AZ168" s="277"/>
      <c r="BA168" s="277"/>
      <c r="BB168" s="277"/>
      <c r="BC168" s="277"/>
      <c r="BD168" s="277"/>
      <c r="BE168" s="277"/>
      <c r="BF168" s="277"/>
      <c r="BG168" s="277"/>
      <c r="BH168" s="277"/>
      <c r="BI168" s="277"/>
      <c r="BJ168" s="277"/>
      <c r="BK168" s="277"/>
      <c r="BL168" s="277"/>
      <c r="BM168" s="277"/>
      <c r="BN168" s="277"/>
      <c r="BO168" s="277"/>
      <c r="BP168" s="277"/>
      <c r="BQ168" s="277"/>
      <c r="BR168" s="277"/>
      <c r="BS168" s="277"/>
      <c r="BT168" s="277"/>
      <c r="BU168" s="277"/>
      <c r="BV168" s="277"/>
      <c r="BW168" s="277"/>
      <c r="BX168" s="277"/>
      <c r="BY168" s="277"/>
      <c r="BZ168" s="277"/>
      <c r="CA168" s="277"/>
    </row>
    <row r="169" spans="1:79" s="17" customFormat="1">
      <c r="A169" s="1"/>
      <c r="B169" s="1"/>
      <c r="C169" s="15"/>
      <c r="D169" s="16"/>
      <c r="E169" s="272" t="str">
        <f xml:space="preserve"> E$22</f>
        <v>Model period beginning</v>
      </c>
      <c r="F169" s="272">
        <f t="shared" ref="F169:BQ169" si="133" xml:space="preserve"> F$22</f>
        <v>0</v>
      </c>
      <c r="G169" s="272" t="str">
        <f t="shared" si="133"/>
        <v>date</v>
      </c>
      <c r="H169" s="272">
        <f t="shared" si="133"/>
        <v>0</v>
      </c>
      <c r="I169" s="272">
        <f t="shared" si="133"/>
        <v>0</v>
      </c>
      <c r="J169" s="272">
        <f t="shared" si="133"/>
        <v>44562</v>
      </c>
      <c r="K169" s="272">
        <f t="shared" si="133"/>
        <v>44927</v>
      </c>
      <c r="L169" s="272">
        <f t="shared" si="133"/>
        <v>45292</v>
      </c>
      <c r="M169" s="272">
        <f t="shared" si="133"/>
        <v>45658</v>
      </c>
      <c r="N169" s="272">
        <f t="shared" si="133"/>
        <v>46023</v>
      </c>
      <c r="O169" s="272">
        <f t="shared" si="133"/>
        <v>46388</v>
      </c>
      <c r="P169" s="272">
        <f t="shared" si="133"/>
        <v>46753</v>
      </c>
      <c r="Q169" s="272">
        <f t="shared" si="133"/>
        <v>47119</v>
      </c>
      <c r="R169" s="272">
        <f t="shared" si="133"/>
        <v>47484</v>
      </c>
      <c r="S169" s="272">
        <f t="shared" si="133"/>
        <v>47849</v>
      </c>
      <c r="T169" s="272">
        <f t="shared" si="133"/>
        <v>48214</v>
      </c>
      <c r="U169" s="272">
        <f t="shared" si="133"/>
        <v>48580</v>
      </c>
      <c r="V169" s="272">
        <f t="shared" si="133"/>
        <v>48945</v>
      </c>
      <c r="W169" s="272">
        <f t="shared" si="133"/>
        <v>49310</v>
      </c>
      <c r="X169" s="272">
        <f t="shared" si="133"/>
        <v>49675</v>
      </c>
      <c r="Y169" s="272">
        <f t="shared" si="133"/>
        <v>50041</v>
      </c>
      <c r="Z169" s="272">
        <f t="shared" si="133"/>
        <v>50406</v>
      </c>
      <c r="AA169" s="272">
        <f t="shared" si="133"/>
        <v>50771</v>
      </c>
      <c r="AB169" s="272">
        <f t="shared" si="133"/>
        <v>51136</v>
      </c>
      <c r="AC169" s="272">
        <f t="shared" si="133"/>
        <v>51502</v>
      </c>
      <c r="AD169" s="272">
        <f t="shared" si="133"/>
        <v>51867</v>
      </c>
      <c r="AE169" s="272">
        <f t="shared" si="133"/>
        <v>52232</v>
      </c>
      <c r="AF169" s="272">
        <f t="shared" si="133"/>
        <v>52597</v>
      </c>
      <c r="AG169" s="272">
        <f t="shared" si="133"/>
        <v>52963</v>
      </c>
      <c r="AH169" s="272">
        <f t="shared" si="133"/>
        <v>53328</v>
      </c>
      <c r="AI169" s="272">
        <f t="shared" si="133"/>
        <v>53693</v>
      </c>
      <c r="AJ169" s="272">
        <f t="shared" si="133"/>
        <v>54058</v>
      </c>
      <c r="AK169" s="272">
        <f t="shared" si="133"/>
        <v>54424</v>
      </c>
      <c r="AL169" s="272">
        <f t="shared" si="133"/>
        <v>54789</v>
      </c>
      <c r="AM169" s="272">
        <f t="shared" si="133"/>
        <v>55154</v>
      </c>
      <c r="AN169" s="272">
        <f t="shared" si="133"/>
        <v>55519</v>
      </c>
      <c r="AO169" s="272">
        <f t="shared" si="133"/>
        <v>55885</v>
      </c>
      <c r="AP169" s="272">
        <f t="shared" si="133"/>
        <v>56250</v>
      </c>
      <c r="AQ169" s="272">
        <f t="shared" si="133"/>
        <v>56615</v>
      </c>
      <c r="AR169" s="272">
        <f t="shared" si="133"/>
        <v>56980</v>
      </c>
      <c r="AS169" s="272">
        <f t="shared" si="133"/>
        <v>57346</v>
      </c>
      <c r="AT169" s="272">
        <f t="shared" si="133"/>
        <v>57711</v>
      </c>
      <c r="AU169" s="272">
        <f t="shared" si="133"/>
        <v>58076</v>
      </c>
      <c r="AV169" s="272">
        <f t="shared" si="133"/>
        <v>58441</v>
      </c>
      <c r="AW169" s="272">
        <f t="shared" si="133"/>
        <v>58807</v>
      </c>
      <c r="AX169" s="272">
        <f t="shared" si="133"/>
        <v>59172</v>
      </c>
      <c r="AY169" s="272">
        <f t="shared" si="133"/>
        <v>59537</v>
      </c>
      <c r="AZ169" s="272">
        <f t="shared" si="133"/>
        <v>59902</v>
      </c>
      <c r="BA169" s="272">
        <f t="shared" si="133"/>
        <v>60268</v>
      </c>
      <c r="BB169" s="272">
        <f t="shared" si="133"/>
        <v>60633</v>
      </c>
      <c r="BC169" s="272">
        <f t="shared" si="133"/>
        <v>60998</v>
      </c>
      <c r="BD169" s="272">
        <f t="shared" si="133"/>
        <v>61363</v>
      </c>
      <c r="BE169" s="272">
        <f t="shared" si="133"/>
        <v>61729</v>
      </c>
      <c r="BF169" s="272">
        <f t="shared" si="133"/>
        <v>62094</v>
      </c>
      <c r="BG169" s="272">
        <f t="shared" si="133"/>
        <v>62459</v>
      </c>
      <c r="BH169" s="272">
        <f t="shared" si="133"/>
        <v>62824</v>
      </c>
      <c r="BI169" s="272">
        <f t="shared" si="133"/>
        <v>63190</v>
      </c>
      <c r="BJ169" s="272">
        <f t="shared" si="133"/>
        <v>63555</v>
      </c>
      <c r="BK169" s="272">
        <f t="shared" si="133"/>
        <v>63920</v>
      </c>
      <c r="BL169" s="272">
        <f t="shared" si="133"/>
        <v>64285</v>
      </c>
      <c r="BM169" s="272">
        <f t="shared" si="133"/>
        <v>64651</v>
      </c>
      <c r="BN169" s="272">
        <f t="shared" si="133"/>
        <v>65016</v>
      </c>
      <c r="BO169" s="272">
        <f t="shared" si="133"/>
        <v>65381</v>
      </c>
      <c r="BP169" s="272">
        <f t="shared" si="133"/>
        <v>65746</v>
      </c>
      <c r="BQ169" s="272">
        <f t="shared" si="133"/>
        <v>66112</v>
      </c>
      <c r="BR169" s="272">
        <f t="shared" ref="BR169:CA169" si="134" xml:space="preserve"> BR$22</f>
        <v>66477</v>
      </c>
      <c r="BS169" s="272">
        <f t="shared" si="134"/>
        <v>66842</v>
      </c>
      <c r="BT169" s="272">
        <f t="shared" si="134"/>
        <v>67207</v>
      </c>
      <c r="BU169" s="272">
        <f t="shared" si="134"/>
        <v>67573</v>
      </c>
      <c r="BV169" s="272">
        <f t="shared" si="134"/>
        <v>67938</v>
      </c>
      <c r="BW169" s="272">
        <f t="shared" si="134"/>
        <v>68303</v>
      </c>
      <c r="BX169" s="272">
        <f t="shared" si="134"/>
        <v>68668</v>
      </c>
      <c r="BY169" s="272">
        <f t="shared" si="134"/>
        <v>69034</v>
      </c>
      <c r="BZ169" s="272">
        <f t="shared" si="134"/>
        <v>69399</v>
      </c>
      <c r="CA169" s="272">
        <f t="shared" si="134"/>
        <v>69764</v>
      </c>
    </row>
    <row r="170" spans="1:79" s="17" customFormat="1">
      <c r="A170" s="1"/>
      <c r="B170" s="1"/>
      <c r="C170" s="15"/>
      <c r="D170" s="16"/>
      <c r="E170" s="272" t="str">
        <f xml:space="preserve"> E$63</f>
        <v>Model period ending</v>
      </c>
      <c r="F170" s="272">
        <f t="shared" ref="F170:BQ170" si="135" xml:space="preserve"> F$63</f>
        <v>0</v>
      </c>
      <c r="G170" s="272" t="str">
        <f t="shared" si="135"/>
        <v>date</v>
      </c>
      <c r="H170" s="272">
        <f t="shared" si="135"/>
        <v>0</v>
      </c>
      <c r="I170" s="272">
        <f t="shared" si="135"/>
        <v>0</v>
      </c>
      <c r="J170" s="272">
        <f t="shared" si="135"/>
        <v>44926</v>
      </c>
      <c r="K170" s="272">
        <f t="shared" si="135"/>
        <v>45291</v>
      </c>
      <c r="L170" s="272">
        <f t="shared" si="135"/>
        <v>45657</v>
      </c>
      <c r="M170" s="272">
        <f t="shared" si="135"/>
        <v>46022</v>
      </c>
      <c r="N170" s="272">
        <f t="shared" si="135"/>
        <v>46387</v>
      </c>
      <c r="O170" s="272">
        <f t="shared" si="135"/>
        <v>46752</v>
      </c>
      <c r="P170" s="272">
        <f t="shared" si="135"/>
        <v>47118</v>
      </c>
      <c r="Q170" s="272">
        <f t="shared" si="135"/>
        <v>47483</v>
      </c>
      <c r="R170" s="272">
        <f t="shared" si="135"/>
        <v>47848</v>
      </c>
      <c r="S170" s="272">
        <f t="shared" si="135"/>
        <v>48213</v>
      </c>
      <c r="T170" s="272">
        <f t="shared" si="135"/>
        <v>48579</v>
      </c>
      <c r="U170" s="272">
        <f t="shared" si="135"/>
        <v>48944</v>
      </c>
      <c r="V170" s="272">
        <f t="shared" si="135"/>
        <v>49309</v>
      </c>
      <c r="W170" s="272">
        <f t="shared" si="135"/>
        <v>49674</v>
      </c>
      <c r="X170" s="272">
        <f t="shared" si="135"/>
        <v>50040</v>
      </c>
      <c r="Y170" s="272">
        <f t="shared" si="135"/>
        <v>50405</v>
      </c>
      <c r="Z170" s="272">
        <f t="shared" si="135"/>
        <v>50770</v>
      </c>
      <c r="AA170" s="272">
        <f t="shared" si="135"/>
        <v>51135</v>
      </c>
      <c r="AB170" s="272">
        <f t="shared" si="135"/>
        <v>51501</v>
      </c>
      <c r="AC170" s="272">
        <f t="shared" si="135"/>
        <v>51866</v>
      </c>
      <c r="AD170" s="272">
        <f t="shared" si="135"/>
        <v>52231</v>
      </c>
      <c r="AE170" s="272">
        <f t="shared" si="135"/>
        <v>52596</v>
      </c>
      <c r="AF170" s="272">
        <f t="shared" si="135"/>
        <v>52962</v>
      </c>
      <c r="AG170" s="272">
        <f t="shared" si="135"/>
        <v>53327</v>
      </c>
      <c r="AH170" s="272">
        <f t="shared" si="135"/>
        <v>53692</v>
      </c>
      <c r="AI170" s="272">
        <f t="shared" si="135"/>
        <v>54057</v>
      </c>
      <c r="AJ170" s="272">
        <f t="shared" si="135"/>
        <v>54423</v>
      </c>
      <c r="AK170" s="272">
        <f t="shared" si="135"/>
        <v>54788</v>
      </c>
      <c r="AL170" s="272">
        <f t="shared" si="135"/>
        <v>55153</v>
      </c>
      <c r="AM170" s="272">
        <f t="shared" si="135"/>
        <v>55518</v>
      </c>
      <c r="AN170" s="272">
        <f t="shared" si="135"/>
        <v>55884</v>
      </c>
      <c r="AO170" s="272">
        <f t="shared" si="135"/>
        <v>56249</v>
      </c>
      <c r="AP170" s="272">
        <f t="shared" si="135"/>
        <v>56614</v>
      </c>
      <c r="AQ170" s="272">
        <f t="shared" si="135"/>
        <v>56979</v>
      </c>
      <c r="AR170" s="272">
        <f t="shared" si="135"/>
        <v>57345</v>
      </c>
      <c r="AS170" s="272">
        <f t="shared" si="135"/>
        <v>57710</v>
      </c>
      <c r="AT170" s="272">
        <f t="shared" si="135"/>
        <v>58075</v>
      </c>
      <c r="AU170" s="272">
        <f t="shared" si="135"/>
        <v>58440</v>
      </c>
      <c r="AV170" s="272">
        <f t="shared" si="135"/>
        <v>58806</v>
      </c>
      <c r="AW170" s="272">
        <f t="shared" si="135"/>
        <v>59171</v>
      </c>
      <c r="AX170" s="272">
        <f t="shared" si="135"/>
        <v>59536</v>
      </c>
      <c r="AY170" s="272">
        <f t="shared" si="135"/>
        <v>59901</v>
      </c>
      <c r="AZ170" s="272">
        <f t="shared" si="135"/>
        <v>60267</v>
      </c>
      <c r="BA170" s="272">
        <f t="shared" si="135"/>
        <v>60632</v>
      </c>
      <c r="BB170" s="272">
        <f t="shared" si="135"/>
        <v>60997</v>
      </c>
      <c r="BC170" s="272">
        <f t="shared" si="135"/>
        <v>61362</v>
      </c>
      <c r="BD170" s="272">
        <f t="shared" si="135"/>
        <v>61728</v>
      </c>
      <c r="BE170" s="272">
        <f t="shared" si="135"/>
        <v>62093</v>
      </c>
      <c r="BF170" s="272">
        <f t="shared" si="135"/>
        <v>62458</v>
      </c>
      <c r="BG170" s="272">
        <f t="shared" si="135"/>
        <v>62823</v>
      </c>
      <c r="BH170" s="272">
        <f t="shared" si="135"/>
        <v>63189</v>
      </c>
      <c r="BI170" s="272">
        <f t="shared" si="135"/>
        <v>63554</v>
      </c>
      <c r="BJ170" s="272">
        <f t="shared" si="135"/>
        <v>63919</v>
      </c>
      <c r="BK170" s="272">
        <f t="shared" si="135"/>
        <v>64284</v>
      </c>
      <c r="BL170" s="272">
        <f t="shared" si="135"/>
        <v>64650</v>
      </c>
      <c r="BM170" s="272">
        <f t="shared" si="135"/>
        <v>65015</v>
      </c>
      <c r="BN170" s="272">
        <f t="shared" si="135"/>
        <v>65380</v>
      </c>
      <c r="BO170" s="272">
        <f t="shared" si="135"/>
        <v>65745</v>
      </c>
      <c r="BP170" s="272">
        <f t="shared" si="135"/>
        <v>66111</v>
      </c>
      <c r="BQ170" s="272">
        <f t="shared" si="135"/>
        <v>66476</v>
      </c>
      <c r="BR170" s="272">
        <f t="shared" ref="BR170:CA170" si="136" xml:space="preserve"> BR$63</f>
        <v>66841</v>
      </c>
      <c r="BS170" s="272">
        <f t="shared" si="136"/>
        <v>67206</v>
      </c>
      <c r="BT170" s="272">
        <f t="shared" si="136"/>
        <v>67572</v>
      </c>
      <c r="BU170" s="272">
        <f t="shared" si="136"/>
        <v>67937</v>
      </c>
      <c r="BV170" s="272">
        <f t="shared" si="136"/>
        <v>68302</v>
      </c>
      <c r="BW170" s="272">
        <f t="shared" si="136"/>
        <v>68667</v>
      </c>
      <c r="BX170" s="272">
        <f t="shared" si="136"/>
        <v>69033</v>
      </c>
      <c r="BY170" s="272">
        <f t="shared" si="136"/>
        <v>69398</v>
      </c>
      <c r="BZ170" s="272">
        <f t="shared" si="136"/>
        <v>69763</v>
      </c>
      <c r="CA170" s="272">
        <f t="shared" si="136"/>
        <v>70128</v>
      </c>
    </row>
    <row r="171" spans="1:79" s="223" customFormat="1">
      <c r="A171" s="175"/>
      <c r="B171" s="175"/>
      <c r="C171" s="191"/>
      <c r="E171" s="223" t="s">
        <v>216</v>
      </c>
      <c r="G171" s="223" t="s">
        <v>51</v>
      </c>
      <c r="H171" s="223">
        <f xml:space="preserve"> SUM(J171:CA171)</f>
        <v>2557</v>
      </c>
      <c r="J171" s="223">
        <f t="shared" ref="J171:AO171" si="137" xml:space="preserve"> MAX(0, (MIN($F168, J170) - MAX($F167, J169) + 1))</f>
        <v>0</v>
      </c>
      <c r="K171" s="223">
        <f t="shared" si="137"/>
        <v>0</v>
      </c>
      <c r="L171" s="223">
        <f t="shared" si="137"/>
        <v>0</v>
      </c>
      <c r="M171" s="223">
        <f t="shared" si="137"/>
        <v>0</v>
      </c>
      <c r="N171" s="223">
        <f t="shared" si="137"/>
        <v>0</v>
      </c>
      <c r="O171" s="223">
        <f t="shared" si="137"/>
        <v>0</v>
      </c>
      <c r="P171" s="223">
        <f t="shared" si="137"/>
        <v>0</v>
      </c>
      <c r="Q171" s="223">
        <f t="shared" si="137"/>
        <v>0</v>
      </c>
      <c r="R171" s="223">
        <f t="shared" si="137"/>
        <v>365</v>
      </c>
      <c r="S171" s="223">
        <f t="shared" si="137"/>
        <v>365</v>
      </c>
      <c r="T171" s="223">
        <f t="shared" si="137"/>
        <v>366</v>
      </c>
      <c r="U171" s="223">
        <f t="shared" si="137"/>
        <v>365</v>
      </c>
      <c r="V171" s="223">
        <f t="shared" si="137"/>
        <v>365</v>
      </c>
      <c r="W171" s="223">
        <f t="shared" si="137"/>
        <v>365</v>
      </c>
      <c r="X171" s="223">
        <f t="shared" si="137"/>
        <v>366</v>
      </c>
      <c r="Y171" s="223">
        <f t="shared" si="137"/>
        <v>0</v>
      </c>
      <c r="Z171" s="223">
        <f t="shared" si="137"/>
        <v>0</v>
      </c>
      <c r="AA171" s="223">
        <f t="shared" si="137"/>
        <v>0</v>
      </c>
      <c r="AB171" s="223">
        <f t="shared" si="137"/>
        <v>0</v>
      </c>
      <c r="AC171" s="223">
        <f t="shared" si="137"/>
        <v>0</v>
      </c>
      <c r="AD171" s="223">
        <f t="shared" si="137"/>
        <v>0</v>
      </c>
      <c r="AE171" s="223">
        <f t="shared" si="137"/>
        <v>0</v>
      </c>
      <c r="AF171" s="223">
        <f t="shared" si="137"/>
        <v>0</v>
      </c>
      <c r="AG171" s="223">
        <f t="shared" si="137"/>
        <v>0</v>
      </c>
      <c r="AH171" s="223">
        <f t="shared" si="137"/>
        <v>0</v>
      </c>
      <c r="AI171" s="223">
        <f t="shared" si="137"/>
        <v>0</v>
      </c>
      <c r="AJ171" s="223">
        <f t="shared" si="137"/>
        <v>0</v>
      </c>
      <c r="AK171" s="223">
        <f t="shared" si="137"/>
        <v>0</v>
      </c>
      <c r="AL171" s="223">
        <f t="shared" si="137"/>
        <v>0</v>
      </c>
      <c r="AM171" s="223">
        <f t="shared" si="137"/>
        <v>0</v>
      </c>
      <c r="AN171" s="223">
        <f t="shared" si="137"/>
        <v>0</v>
      </c>
      <c r="AO171" s="223">
        <f t="shared" si="137"/>
        <v>0</v>
      </c>
      <c r="AP171" s="223">
        <f t="shared" ref="AP171:BU171" si="138" xml:space="preserve"> MAX(0, (MIN($F168, AP170) - MAX($F167, AP169) + 1))</f>
        <v>0</v>
      </c>
      <c r="AQ171" s="223">
        <f t="shared" si="138"/>
        <v>0</v>
      </c>
      <c r="AR171" s="223">
        <f t="shared" si="138"/>
        <v>0</v>
      </c>
      <c r="AS171" s="223">
        <f t="shared" si="138"/>
        <v>0</v>
      </c>
      <c r="AT171" s="223">
        <f t="shared" si="138"/>
        <v>0</v>
      </c>
      <c r="AU171" s="223">
        <f t="shared" si="138"/>
        <v>0</v>
      </c>
      <c r="AV171" s="223">
        <f t="shared" si="138"/>
        <v>0</v>
      </c>
      <c r="AW171" s="223">
        <f t="shared" si="138"/>
        <v>0</v>
      </c>
      <c r="AX171" s="223">
        <f t="shared" si="138"/>
        <v>0</v>
      </c>
      <c r="AY171" s="223">
        <f t="shared" si="138"/>
        <v>0</v>
      </c>
      <c r="AZ171" s="223">
        <f t="shared" si="138"/>
        <v>0</v>
      </c>
      <c r="BA171" s="223">
        <f t="shared" si="138"/>
        <v>0</v>
      </c>
      <c r="BB171" s="223">
        <f t="shared" si="138"/>
        <v>0</v>
      </c>
      <c r="BC171" s="223">
        <f t="shared" si="138"/>
        <v>0</v>
      </c>
      <c r="BD171" s="223">
        <f t="shared" si="138"/>
        <v>0</v>
      </c>
      <c r="BE171" s="223">
        <f t="shared" si="138"/>
        <v>0</v>
      </c>
      <c r="BF171" s="223">
        <f t="shared" si="138"/>
        <v>0</v>
      </c>
      <c r="BG171" s="223">
        <f t="shared" si="138"/>
        <v>0</v>
      </c>
      <c r="BH171" s="223">
        <f t="shared" si="138"/>
        <v>0</v>
      </c>
      <c r="BI171" s="223">
        <f t="shared" si="138"/>
        <v>0</v>
      </c>
      <c r="BJ171" s="223">
        <f t="shared" si="138"/>
        <v>0</v>
      </c>
      <c r="BK171" s="223">
        <f t="shared" si="138"/>
        <v>0</v>
      </c>
      <c r="BL171" s="223">
        <f t="shared" si="138"/>
        <v>0</v>
      </c>
      <c r="BM171" s="223">
        <f t="shared" si="138"/>
        <v>0</v>
      </c>
      <c r="BN171" s="223">
        <f t="shared" si="138"/>
        <v>0</v>
      </c>
      <c r="BO171" s="223">
        <f t="shared" si="138"/>
        <v>0</v>
      </c>
      <c r="BP171" s="223">
        <f t="shared" si="138"/>
        <v>0</v>
      </c>
      <c r="BQ171" s="223">
        <f t="shared" si="138"/>
        <v>0</v>
      </c>
      <c r="BR171" s="223">
        <f t="shared" si="138"/>
        <v>0</v>
      </c>
      <c r="BS171" s="223">
        <f t="shared" si="138"/>
        <v>0</v>
      </c>
      <c r="BT171" s="223">
        <f t="shared" si="138"/>
        <v>0</v>
      </c>
      <c r="BU171" s="223">
        <f t="shared" si="138"/>
        <v>0</v>
      </c>
      <c r="BV171" s="223">
        <f t="shared" ref="BV171:CA171" si="139" xml:space="preserve"> MAX(0, (MIN($F168, BV170) - MAX($F167, BV169) + 1))</f>
        <v>0</v>
      </c>
      <c r="BW171" s="223">
        <f t="shared" si="139"/>
        <v>0</v>
      </c>
      <c r="BX171" s="223">
        <f t="shared" si="139"/>
        <v>0</v>
      </c>
      <c r="BY171" s="223">
        <f t="shared" si="139"/>
        <v>0</v>
      </c>
      <c r="BZ171" s="223">
        <f t="shared" si="139"/>
        <v>0</v>
      </c>
      <c r="CA171" s="223">
        <f t="shared" si="139"/>
        <v>0</v>
      </c>
    </row>
    <row r="172" spans="1:79" s="214" customFormat="1">
      <c r="A172" s="175"/>
      <c r="B172" s="175"/>
      <c r="C172" s="222"/>
      <c r="E172" s="280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</row>
    <row r="173" spans="1:79" s="214" customFormat="1">
      <c r="A173" s="175"/>
      <c r="B173" s="175"/>
      <c r="C173" s="222"/>
      <c r="E173" s="281" t="str">
        <f xml:space="preserve"> E$171</f>
        <v>Days in hydrogen plant senior debt term period</v>
      </c>
      <c r="F173" s="281">
        <f t="shared" ref="F173:BQ173" si="140" xml:space="preserve"> F$171</f>
        <v>0</v>
      </c>
      <c r="G173" s="281" t="str">
        <f t="shared" si="140"/>
        <v>days</v>
      </c>
      <c r="H173" s="281">
        <f t="shared" si="140"/>
        <v>2557</v>
      </c>
      <c r="I173" s="281">
        <f t="shared" si="140"/>
        <v>0</v>
      </c>
      <c r="J173" s="281">
        <f t="shared" si="140"/>
        <v>0</v>
      </c>
      <c r="K173" s="281">
        <f t="shared" si="140"/>
        <v>0</v>
      </c>
      <c r="L173" s="281">
        <f t="shared" si="140"/>
        <v>0</v>
      </c>
      <c r="M173" s="281">
        <f t="shared" si="140"/>
        <v>0</v>
      </c>
      <c r="N173" s="281">
        <f t="shared" si="140"/>
        <v>0</v>
      </c>
      <c r="O173" s="281">
        <f t="shared" si="140"/>
        <v>0</v>
      </c>
      <c r="P173" s="281">
        <f t="shared" si="140"/>
        <v>0</v>
      </c>
      <c r="Q173" s="281">
        <f t="shared" si="140"/>
        <v>0</v>
      </c>
      <c r="R173" s="281">
        <f t="shared" si="140"/>
        <v>365</v>
      </c>
      <c r="S173" s="281">
        <f t="shared" si="140"/>
        <v>365</v>
      </c>
      <c r="T173" s="281">
        <f t="shared" si="140"/>
        <v>366</v>
      </c>
      <c r="U173" s="281">
        <f t="shared" si="140"/>
        <v>365</v>
      </c>
      <c r="V173" s="281">
        <f t="shared" si="140"/>
        <v>365</v>
      </c>
      <c r="W173" s="281">
        <f t="shared" si="140"/>
        <v>365</v>
      </c>
      <c r="X173" s="281">
        <f t="shared" si="140"/>
        <v>366</v>
      </c>
      <c r="Y173" s="281">
        <f t="shared" si="140"/>
        <v>0</v>
      </c>
      <c r="Z173" s="281">
        <f t="shared" si="140"/>
        <v>0</v>
      </c>
      <c r="AA173" s="281">
        <f t="shared" si="140"/>
        <v>0</v>
      </c>
      <c r="AB173" s="281">
        <f t="shared" si="140"/>
        <v>0</v>
      </c>
      <c r="AC173" s="281">
        <f t="shared" si="140"/>
        <v>0</v>
      </c>
      <c r="AD173" s="281">
        <f t="shared" si="140"/>
        <v>0</v>
      </c>
      <c r="AE173" s="281">
        <f t="shared" si="140"/>
        <v>0</v>
      </c>
      <c r="AF173" s="281">
        <f t="shared" si="140"/>
        <v>0</v>
      </c>
      <c r="AG173" s="281">
        <f t="shared" si="140"/>
        <v>0</v>
      </c>
      <c r="AH173" s="281">
        <f t="shared" si="140"/>
        <v>0</v>
      </c>
      <c r="AI173" s="281">
        <f t="shared" si="140"/>
        <v>0</v>
      </c>
      <c r="AJ173" s="281">
        <f t="shared" si="140"/>
        <v>0</v>
      </c>
      <c r="AK173" s="281">
        <f t="shared" si="140"/>
        <v>0</v>
      </c>
      <c r="AL173" s="281">
        <f t="shared" si="140"/>
        <v>0</v>
      </c>
      <c r="AM173" s="281">
        <f t="shared" si="140"/>
        <v>0</v>
      </c>
      <c r="AN173" s="281">
        <f t="shared" si="140"/>
        <v>0</v>
      </c>
      <c r="AO173" s="281">
        <f t="shared" si="140"/>
        <v>0</v>
      </c>
      <c r="AP173" s="281">
        <f t="shared" si="140"/>
        <v>0</v>
      </c>
      <c r="AQ173" s="281">
        <f t="shared" si="140"/>
        <v>0</v>
      </c>
      <c r="AR173" s="281">
        <f t="shared" si="140"/>
        <v>0</v>
      </c>
      <c r="AS173" s="281">
        <f t="shared" si="140"/>
        <v>0</v>
      </c>
      <c r="AT173" s="281">
        <f t="shared" si="140"/>
        <v>0</v>
      </c>
      <c r="AU173" s="281">
        <f t="shared" si="140"/>
        <v>0</v>
      </c>
      <c r="AV173" s="281">
        <f t="shared" si="140"/>
        <v>0</v>
      </c>
      <c r="AW173" s="281">
        <f t="shared" si="140"/>
        <v>0</v>
      </c>
      <c r="AX173" s="281">
        <f t="shared" si="140"/>
        <v>0</v>
      </c>
      <c r="AY173" s="281">
        <f t="shared" si="140"/>
        <v>0</v>
      </c>
      <c r="AZ173" s="281">
        <f t="shared" si="140"/>
        <v>0</v>
      </c>
      <c r="BA173" s="281">
        <f t="shared" si="140"/>
        <v>0</v>
      </c>
      <c r="BB173" s="281">
        <f t="shared" si="140"/>
        <v>0</v>
      </c>
      <c r="BC173" s="281">
        <f t="shared" si="140"/>
        <v>0</v>
      </c>
      <c r="BD173" s="281">
        <f t="shared" si="140"/>
        <v>0</v>
      </c>
      <c r="BE173" s="281">
        <f t="shared" si="140"/>
        <v>0</v>
      </c>
      <c r="BF173" s="281">
        <f t="shared" si="140"/>
        <v>0</v>
      </c>
      <c r="BG173" s="281">
        <f t="shared" si="140"/>
        <v>0</v>
      </c>
      <c r="BH173" s="281">
        <f t="shared" si="140"/>
        <v>0</v>
      </c>
      <c r="BI173" s="281">
        <f t="shared" si="140"/>
        <v>0</v>
      </c>
      <c r="BJ173" s="281">
        <f t="shared" si="140"/>
        <v>0</v>
      </c>
      <c r="BK173" s="281">
        <f t="shared" si="140"/>
        <v>0</v>
      </c>
      <c r="BL173" s="281">
        <f t="shared" si="140"/>
        <v>0</v>
      </c>
      <c r="BM173" s="281">
        <f t="shared" si="140"/>
        <v>0</v>
      </c>
      <c r="BN173" s="281">
        <f t="shared" si="140"/>
        <v>0</v>
      </c>
      <c r="BO173" s="281">
        <f t="shared" si="140"/>
        <v>0</v>
      </c>
      <c r="BP173" s="281">
        <f t="shared" si="140"/>
        <v>0</v>
      </c>
      <c r="BQ173" s="281">
        <f t="shared" si="140"/>
        <v>0</v>
      </c>
      <c r="BR173" s="281">
        <f t="shared" ref="BR173:CA173" si="141" xml:space="preserve"> BR$171</f>
        <v>0</v>
      </c>
      <c r="BS173" s="281">
        <f t="shared" si="141"/>
        <v>0</v>
      </c>
      <c r="BT173" s="281">
        <f t="shared" si="141"/>
        <v>0</v>
      </c>
      <c r="BU173" s="281">
        <f t="shared" si="141"/>
        <v>0</v>
      </c>
      <c r="BV173" s="281">
        <f t="shared" si="141"/>
        <v>0</v>
      </c>
      <c r="BW173" s="281">
        <f t="shared" si="141"/>
        <v>0</v>
      </c>
      <c r="BX173" s="281">
        <f t="shared" si="141"/>
        <v>0</v>
      </c>
      <c r="BY173" s="281">
        <f t="shared" si="141"/>
        <v>0</v>
      </c>
      <c r="BZ173" s="281">
        <f t="shared" si="141"/>
        <v>0</v>
      </c>
      <c r="CA173" s="281">
        <f t="shared" si="141"/>
        <v>0</v>
      </c>
    </row>
    <row r="174" spans="1:79" s="214" customFormat="1">
      <c r="A174" s="175"/>
      <c r="B174" s="175"/>
      <c r="C174" s="222"/>
      <c r="E174" s="223" t="str">
        <f xml:space="preserve"> E$27</f>
        <v>Days in model period</v>
      </c>
      <c r="F174" s="223">
        <f t="shared" ref="F174:BQ174" si="142" xml:space="preserve"> F$27</f>
        <v>0</v>
      </c>
      <c r="G174" s="223" t="str">
        <f t="shared" si="142"/>
        <v>days</v>
      </c>
      <c r="H174" s="223">
        <f t="shared" si="142"/>
        <v>0</v>
      </c>
      <c r="I174" s="223">
        <f t="shared" si="142"/>
        <v>0</v>
      </c>
      <c r="J174" s="223">
        <f t="shared" si="142"/>
        <v>365</v>
      </c>
      <c r="K174" s="223">
        <f t="shared" si="142"/>
        <v>365</v>
      </c>
      <c r="L174" s="223">
        <f t="shared" si="142"/>
        <v>366</v>
      </c>
      <c r="M174" s="223">
        <f t="shared" si="142"/>
        <v>365</v>
      </c>
      <c r="N174" s="223">
        <f t="shared" si="142"/>
        <v>365</v>
      </c>
      <c r="O174" s="223">
        <f t="shared" si="142"/>
        <v>365</v>
      </c>
      <c r="P174" s="223">
        <f t="shared" si="142"/>
        <v>366</v>
      </c>
      <c r="Q174" s="223">
        <f t="shared" si="142"/>
        <v>365</v>
      </c>
      <c r="R174" s="223">
        <f t="shared" si="142"/>
        <v>365</v>
      </c>
      <c r="S174" s="223">
        <f t="shared" si="142"/>
        <v>365</v>
      </c>
      <c r="T174" s="223">
        <f t="shared" si="142"/>
        <v>366</v>
      </c>
      <c r="U174" s="223">
        <f t="shared" si="142"/>
        <v>365</v>
      </c>
      <c r="V174" s="223">
        <f t="shared" si="142"/>
        <v>365</v>
      </c>
      <c r="W174" s="223">
        <f t="shared" si="142"/>
        <v>365</v>
      </c>
      <c r="X174" s="223">
        <f t="shared" si="142"/>
        <v>366</v>
      </c>
      <c r="Y174" s="223">
        <f t="shared" si="142"/>
        <v>365</v>
      </c>
      <c r="Z174" s="223">
        <f t="shared" si="142"/>
        <v>365</v>
      </c>
      <c r="AA174" s="223">
        <f t="shared" si="142"/>
        <v>365</v>
      </c>
      <c r="AB174" s="223">
        <f t="shared" si="142"/>
        <v>366</v>
      </c>
      <c r="AC174" s="223">
        <f t="shared" si="142"/>
        <v>365</v>
      </c>
      <c r="AD174" s="223">
        <f t="shared" si="142"/>
        <v>365</v>
      </c>
      <c r="AE174" s="223">
        <f t="shared" si="142"/>
        <v>365</v>
      </c>
      <c r="AF174" s="223">
        <f t="shared" si="142"/>
        <v>366</v>
      </c>
      <c r="AG174" s="223">
        <f t="shared" si="142"/>
        <v>365</v>
      </c>
      <c r="AH174" s="223">
        <f t="shared" si="142"/>
        <v>365</v>
      </c>
      <c r="AI174" s="223">
        <f t="shared" si="142"/>
        <v>365</v>
      </c>
      <c r="AJ174" s="223">
        <f t="shared" si="142"/>
        <v>366</v>
      </c>
      <c r="AK174" s="223">
        <f t="shared" si="142"/>
        <v>365</v>
      </c>
      <c r="AL174" s="223">
        <f t="shared" si="142"/>
        <v>365</v>
      </c>
      <c r="AM174" s="223">
        <f t="shared" si="142"/>
        <v>365</v>
      </c>
      <c r="AN174" s="223">
        <f t="shared" si="142"/>
        <v>366</v>
      </c>
      <c r="AO174" s="223">
        <f t="shared" si="142"/>
        <v>365</v>
      </c>
      <c r="AP174" s="223">
        <f t="shared" si="142"/>
        <v>365</v>
      </c>
      <c r="AQ174" s="223">
        <f t="shared" si="142"/>
        <v>365</v>
      </c>
      <c r="AR174" s="223">
        <f t="shared" si="142"/>
        <v>366</v>
      </c>
      <c r="AS174" s="223">
        <f t="shared" si="142"/>
        <v>365</v>
      </c>
      <c r="AT174" s="223">
        <f t="shared" si="142"/>
        <v>365</v>
      </c>
      <c r="AU174" s="223">
        <f t="shared" si="142"/>
        <v>365</v>
      </c>
      <c r="AV174" s="223">
        <f t="shared" si="142"/>
        <v>366</v>
      </c>
      <c r="AW174" s="223">
        <f t="shared" si="142"/>
        <v>365</v>
      </c>
      <c r="AX174" s="223">
        <f t="shared" si="142"/>
        <v>365</v>
      </c>
      <c r="AY174" s="223">
        <f t="shared" si="142"/>
        <v>365</v>
      </c>
      <c r="AZ174" s="223">
        <f t="shared" si="142"/>
        <v>366</v>
      </c>
      <c r="BA174" s="223">
        <f t="shared" si="142"/>
        <v>365</v>
      </c>
      <c r="BB174" s="223">
        <f t="shared" si="142"/>
        <v>365</v>
      </c>
      <c r="BC174" s="223">
        <f t="shared" si="142"/>
        <v>365</v>
      </c>
      <c r="BD174" s="223">
        <f t="shared" si="142"/>
        <v>366</v>
      </c>
      <c r="BE174" s="223">
        <f t="shared" si="142"/>
        <v>365</v>
      </c>
      <c r="BF174" s="223">
        <f t="shared" si="142"/>
        <v>365</v>
      </c>
      <c r="BG174" s="223">
        <f t="shared" si="142"/>
        <v>365</v>
      </c>
      <c r="BH174" s="223">
        <f t="shared" si="142"/>
        <v>366</v>
      </c>
      <c r="BI174" s="223">
        <f t="shared" si="142"/>
        <v>365</v>
      </c>
      <c r="BJ174" s="223">
        <f t="shared" si="142"/>
        <v>365</v>
      </c>
      <c r="BK174" s="223">
        <f t="shared" si="142"/>
        <v>365</v>
      </c>
      <c r="BL174" s="223">
        <f t="shared" si="142"/>
        <v>366</v>
      </c>
      <c r="BM174" s="223">
        <f t="shared" si="142"/>
        <v>365</v>
      </c>
      <c r="BN174" s="223">
        <f t="shared" si="142"/>
        <v>365</v>
      </c>
      <c r="BO174" s="223">
        <f t="shared" si="142"/>
        <v>365</v>
      </c>
      <c r="BP174" s="223">
        <f t="shared" si="142"/>
        <v>366</v>
      </c>
      <c r="BQ174" s="223">
        <f t="shared" si="142"/>
        <v>365</v>
      </c>
      <c r="BR174" s="223">
        <f t="shared" ref="BR174:CA174" si="143" xml:space="preserve"> BR$27</f>
        <v>365</v>
      </c>
      <c r="BS174" s="223">
        <f t="shared" si="143"/>
        <v>365</v>
      </c>
      <c r="BT174" s="223">
        <f t="shared" si="143"/>
        <v>366</v>
      </c>
      <c r="BU174" s="223">
        <f t="shared" si="143"/>
        <v>365</v>
      </c>
      <c r="BV174" s="223">
        <f t="shared" si="143"/>
        <v>365</v>
      </c>
      <c r="BW174" s="223">
        <f t="shared" si="143"/>
        <v>365</v>
      </c>
      <c r="BX174" s="223">
        <f t="shared" si="143"/>
        <v>366</v>
      </c>
      <c r="BY174" s="223">
        <f t="shared" si="143"/>
        <v>365</v>
      </c>
      <c r="BZ174" s="223">
        <f t="shared" si="143"/>
        <v>365</v>
      </c>
      <c r="CA174" s="223">
        <f t="shared" si="143"/>
        <v>365</v>
      </c>
    </row>
    <row r="175" spans="1:79" s="273" customFormat="1">
      <c r="A175" s="308"/>
      <c r="B175" s="308"/>
      <c r="C175" s="309"/>
      <c r="E175" s="731" t="s">
        <v>433</v>
      </c>
      <c r="F175" s="403"/>
      <c r="G175" s="731" t="s">
        <v>44</v>
      </c>
      <c r="H175" s="731">
        <f xml:space="preserve"> SUM(J175:CA175)</f>
        <v>7</v>
      </c>
      <c r="I175" s="403"/>
      <c r="J175" s="764">
        <f xml:space="preserve"> IF(J174 &gt; 0, J173 / J174, 0)</f>
        <v>0</v>
      </c>
      <c r="K175" s="764">
        <f t="shared" ref="K175:BV175" si="144" xml:space="preserve"> IF(K174 &gt; 0, K173 / K174, 0)</f>
        <v>0</v>
      </c>
      <c r="L175" s="764">
        <f t="shared" si="144"/>
        <v>0</v>
      </c>
      <c r="M175" s="764">
        <f t="shared" si="144"/>
        <v>0</v>
      </c>
      <c r="N175" s="764">
        <f t="shared" si="144"/>
        <v>0</v>
      </c>
      <c r="O175" s="764">
        <f t="shared" si="144"/>
        <v>0</v>
      </c>
      <c r="P175" s="764">
        <f t="shared" si="144"/>
        <v>0</v>
      </c>
      <c r="Q175" s="764">
        <f t="shared" si="144"/>
        <v>0</v>
      </c>
      <c r="R175" s="764">
        <f t="shared" si="144"/>
        <v>1</v>
      </c>
      <c r="S175" s="764">
        <f t="shared" si="144"/>
        <v>1</v>
      </c>
      <c r="T175" s="764">
        <f t="shared" si="144"/>
        <v>1</v>
      </c>
      <c r="U175" s="764">
        <f t="shared" si="144"/>
        <v>1</v>
      </c>
      <c r="V175" s="764">
        <f t="shared" si="144"/>
        <v>1</v>
      </c>
      <c r="W175" s="764">
        <f t="shared" si="144"/>
        <v>1</v>
      </c>
      <c r="X175" s="764">
        <f t="shared" si="144"/>
        <v>1</v>
      </c>
      <c r="Y175" s="764">
        <f t="shared" si="144"/>
        <v>0</v>
      </c>
      <c r="Z175" s="764">
        <f t="shared" si="144"/>
        <v>0</v>
      </c>
      <c r="AA175" s="764">
        <f t="shared" si="144"/>
        <v>0</v>
      </c>
      <c r="AB175" s="764">
        <f t="shared" si="144"/>
        <v>0</v>
      </c>
      <c r="AC175" s="764">
        <f t="shared" si="144"/>
        <v>0</v>
      </c>
      <c r="AD175" s="764">
        <f t="shared" si="144"/>
        <v>0</v>
      </c>
      <c r="AE175" s="764">
        <f t="shared" si="144"/>
        <v>0</v>
      </c>
      <c r="AF175" s="764">
        <f t="shared" si="144"/>
        <v>0</v>
      </c>
      <c r="AG175" s="764">
        <f t="shared" si="144"/>
        <v>0</v>
      </c>
      <c r="AH175" s="764">
        <f t="shared" si="144"/>
        <v>0</v>
      </c>
      <c r="AI175" s="764">
        <f t="shared" si="144"/>
        <v>0</v>
      </c>
      <c r="AJ175" s="764">
        <f t="shared" si="144"/>
        <v>0</v>
      </c>
      <c r="AK175" s="764">
        <f t="shared" si="144"/>
        <v>0</v>
      </c>
      <c r="AL175" s="764">
        <f t="shared" si="144"/>
        <v>0</v>
      </c>
      <c r="AM175" s="764">
        <f t="shared" si="144"/>
        <v>0</v>
      </c>
      <c r="AN175" s="764">
        <f t="shared" si="144"/>
        <v>0</v>
      </c>
      <c r="AO175" s="764">
        <f t="shared" si="144"/>
        <v>0</v>
      </c>
      <c r="AP175" s="764">
        <f t="shared" si="144"/>
        <v>0</v>
      </c>
      <c r="AQ175" s="764">
        <f t="shared" si="144"/>
        <v>0</v>
      </c>
      <c r="AR175" s="764">
        <f t="shared" si="144"/>
        <v>0</v>
      </c>
      <c r="AS175" s="764">
        <f t="shared" si="144"/>
        <v>0</v>
      </c>
      <c r="AT175" s="764">
        <f t="shared" si="144"/>
        <v>0</v>
      </c>
      <c r="AU175" s="764">
        <f t="shared" si="144"/>
        <v>0</v>
      </c>
      <c r="AV175" s="764">
        <f t="shared" si="144"/>
        <v>0</v>
      </c>
      <c r="AW175" s="764">
        <f t="shared" si="144"/>
        <v>0</v>
      </c>
      <c r="AX175" s="764">
        <f t="shared" si="144"/>
        <v>0</v>
      </c>
      <c r="AY175" s="764">
        <f t="shared" si="144"/>
        <v>0</v>
      </c>
      <c r="AZ175" s="764">
        <f t="shared" si="144"/>
        <v>0</v>
      </c>
      <c r="BA175" s="764">
        <f t="shared" si="144"/>
        <v>0</v>
      </c>
      <c r="BB175" s="764">
        <f t="shared" si="144"/>
        <v>0</v>
      </c>
      <c r="BC175" s="764">
        <f t="shared" si="144"/>
        <v>0</v>
      </c>
      <c r="BD175" s="764">
        <f t="shared" si="144"/>
        <v>0</v>
      </c>
      <c r="BE175" s="764">
        <f t="shared" si="144"/>
        <v>0</v>
      </c>
      <c r="BF175" s="764">
        <f t="shared" si="144"/>
        <v>0</v>
      </c>
      <c r="BG175" s="764">
        <f t="shared" si="144"/>
        <v>0</v>
      </c>
      <c r="BH175" s="764">
        <f t="shared" si="144"/>
        <v>0</v>
      </c>
      <c r="BI175" s="764">
        <f t="shared" si="144"/>
        <v>0</v>
      </c>
      <c r="BJ175" s="764">
        <f t="shared" si="144"/>
        <v>0</v>
      </c>
      <c r="BK175" s="764">
        <f t="shared" si="144"/>
        <v>0</v>
      </c>
      <c r="BL175" s="764">
        <f t="shared" si="144"/>
        <v>0</v>
      </c>
      <c r="BM175" s="764">
        <f t="shared" si="144"/>
        <v>0</v>
      </c>
      <c r="BN175" s="764">
        <f t="shared" si="144"/>
        <v>0</v>
      </c>
      <c r="BO175" s="764">
        <f t="shared" si="144"/>
        <v>0</v>
      </c>
      <c r="BP175" s="764">
        <f t="shared" si="144"/>
        <v>0</v>
      </c>
      <c r="BQ175" s="764">
        <f t="shared" si="144"/>
        <v>0</v>
      </c>
      <c r="BR175" s="764">
        <f t="shared" si="144"/>
        <v>0</v>
      </c>
      <c r="BS175" s="764">
        <f t="shared" si="144"/>
        <v>0</v>
      </c>
      <c r="BT175" s="764">
        <f t="shared" si="144"/>
        <v>0</v>
      </c>
      <c r="BU175" s="764">
        <f t="shared" si="144"/>
        <v>0</v>
      </c>
      <c r="BV175" s="764">
        <f t="shared" si="144"/>
        <v>0</v>
      </c>
      <c r="BW175" s="764">
        <f xml:space="preserve"> IF(BW174 &gt; 0, BW173 / BW174, 0)</f>
        <v>0</v>
      </c>
      <c r="BX175" s="764">
        <f xml:space="preserve"> IF(BX174 &gt; 0, BX173 / BX174, 0)</f>
        <v>0</v>
      </c>
      <c r="BY175" s="764">
        <f xml:space="preserve"> IF(BY174 &gt; 0, BY173 / BY174, 0)</f>
        <v>0</v>
      </c>
      <c r="BZ175" s="764">
        <f xml:space="preserve"> IF(BZ174 &gt; 0, BZ173 / BZ174, 0)</f>
        <v>0</v>
      </c>
      <c r="CA175" s="764">
        <f xml:space="preserve"> IF(CA174 &gt; 0, CA173 / CA174, 0)</f>
        <v>0</v>
      </c>
    </row>
    <row r="178" spans="1:79">
      <c r="A178" s="9" t="s">
        <v>649</v>
      </c>
    </row>
    <row r="180" spans="1:79">
      <c r="E180" s="310" t="str">
        <f xml:space="preserve"> Input!E$66</f>
        <v>Electrolyser stack replacement period</v>
      </c>
      <c r="F180" s="310">
        <f xml:space="preserve"> Input!F$66</f>
        <v>8</v>
      </c>
      <c r="G180" s="310" t="str">
        <f xml:space="preserve"> Input!G$66</f>
        <v>years</v>
      </c>
    </row>
    <row r="181" spans="1:79">
      <c r="E181" s="267" t="str">
        <f xml:space="preserve"> E$92</f>
        <v>Operations period flag</v>
      </c>
      <c r="F181" s="267">
        <f t="shared" ref="F181:BQ181" si="145" xml:space="preserve"> F$92</f>
        <v>0</v>
      </c>
      <c r="G181" s="267" t="str">
        <f t="shared" si="145"/>
        <v>flag</v>
      </c>
      <c r="H181" s="267">
        <f t="shared" si="145"/>
        <v>20</v>
      </c>
      <c r="I181" s="267">
        <f t="shared" si="145"/>
        <v>0</v>
      </c>
      <c r="J181" s="267">
        <f t="shared" si="145"/>
        <v>0</v>
      </c>
      <c r="K181" s="267">
        <f t="shared" si="145"/>
        <v>0</v>
      </c>
      <c r="L181" s="267">
        <f t="shared" si="145"/>
        <v>0</v>
      </c>
      <c r="M181" s="267">
        <f t="shared" si="145"/>
        <v>0</v>
      </c>
      <c r="N181" s="267">
        <f t="shared" si="145"/>
        <v>0</v>
      </c>
      <c r="O181" s="267">
        <f t="shared" si="145"/>
        <v>0</v>
      </c>
      <c r="P181" s="267">
        <f t="shared" si="145"/>
        <v>0</v>
      </c>
      <c r="Q181" s="267">
        <f t="shared" si="145"/>
        <v>0</v>
      </c>
      <c r="R181" s="267">
        <f t="shared" si="145"/>
        <v>1</v>
      </c>
      <c r="S181" s="267">
        <f t="shared" si="145"/>
        <v>1</v>
      </c>
      <c r="T181" s="267">
        <f t="shared" si="145"/>
        <v>1</v>
      </c>
      <c r="U181" s="267">
        <f t="shared" si="145"/>
        <v>1</v>
      </c>
      <c r="V181" s="267">
        <f t="shared" si="145"/>
        <v>1</v>
      </c>
      <c r="W181" s="267">
        <f t="shared" si="145"/>
        <v>1</v>
      </c>
      <c r="X181" s="267">
        <f t="shared" si="145"/>
        <v>1</v>
      </c>
      <c r="Y181" s="267">
        <f t="shared" si="145"/>
        <v>1</v>
      </c>
      <c r="Z181" s="267">
        <f t="shared" si="145"/>
        <v>1</v>
      </c>
      <c r="AA181" s="267">
        <f t="shared" si="145"/>
        <v>1</v>
      </c>
      <c r="AB181" s="267">
        <f t="shared" si="145"/>
        <v>1</v>
      </c>
      <c r="AC181" s="267">
        <f t="shared" si="145"/>
        <v>1</v>
      </c>
      <c r="AD181" s="267">
        <f t="shared" si="145"/>
        <v>1</v>
      </c>
      <c r="AE181" s="267">
        <f t="shared" si="145"/>
        <v>1</v>
      </c>
      <c r="AF181" s="267">
        <f t="shared" si="145"/>
        <v>1</v>
      </c>
      <c r="AG181" s="267">
        <f t="shared" si="145"/>
        <v>1</v>
      </c>
      <c r="AH181" s="267">
        <f t="shared" si="145"/>
        <v>1</v>
      </c>
      <c r="AI181" s="267">
        <f t="shared" si="145"/>
        <v>1</v>
      </c>
      <c r="AJ181" s="267">
        <f t="shared" si="145"/>
        <v>1</v>
      </c>
      <c r="AK181" s="267">
        <f t="shared" si="145"/>
        <v>1</v>
      </c>
      <c r="AL181" s="267">
        <f t="shared" si="145"/>
        <v>0</v>
      </c>
      <c r="AM181" s="267">
        <f t="shared" si="145"/>
        <v>0</v>
      </c>
      <c r="AN181" s="267">
        <f t="shared" si="145"/>
        <v>0</v>
      </c>
      <c r="AO181" s="267">
        <f t="shared" si="145"/>
        <v>0</v>
      </c>
      <c r="AP181" s="267">
        <f t="shared" si="145"/>
        <v>0</v>
      </c>
      <c r="AQ181" s="267">
        <f t="shared" si="145"/>
        <v>0</v>
      </c>
      <c r="AR181" s="267">
        <f t="shared" si="145"/>
        <v>0</v>
      </c>
      <c r="AS181" s="267">
        <f t="shared" si="145"/>
        <v>0</v>
      </c>
      <c r="AT181" s="267">
        <f t="shared" si="145"/>
        <v>0</v>
      </c>
      <c r="AU181" s="267">
        <f t="shared" si="145"/>
        <v>0</v>
      </c>
      <c r="AV181" s="267">
        <f t="shared" si="145"/>
        <v>0</v>
      </c>
      <c r="AW181" s="267">
        <f t="shared" si="145"/>
        <v>0</v>
      </c>
      <c r="AX181" s="267">
        <f t="shared" si="145"/>
        <v>0</v>
      </c>
      <c r="AY181" s="267">
        <f t="shared" si="145"/>
        <v>0</v>
      </c>
      <c r="AZ181" s="267">
        <f t="shared" si="145"/>
        <v>0</v>
      </c>
      <c r="BA181" s="267">
        <f t="shared" si="145"/>
        <v>0</v>
      </c>
      <c r="BB181" s="267">
        <f t="shared" si="145"/>
        <v>0</v>
      </c>
      <c r="BC181" s="267">
        <f t="shared" si="145"/>
        <v>0</v>
      </c>
      <c r="BD181" s="267">
        <f t="shared" si="145"/>
        <v>0</v>
      </c>
      <c r="BE181" s="267">
        <f t="shared" si="145"/>
        <v>0</v>
      </c>
      <c r="BF181" s="267">
        <f t="shared" si="145"/>
        <v>0</v>
      </c>
      <c r="BG181" s="267">
        <f t="shared" si="145"/>
        <v>0</v>
      </c>
      <c r="BH181" s="267">
        <f t="shared" si="145"/>
        <v>0</v>
      </c>
      <c r="BI181" s="267">
        <f t="shared" si="145"/>
        <v>0</v>
      </c>
      <c r="BJ181" s="267">
        <f t="shared" si="145"/>
        <v>0</v>
      </c>
      <c r="BK181" s="267">
        <f t="shared" si="145"/>
        <v>0</v>
      </c>
      <c r="BL181" s="267">
        <f t="shared" si="145"/>
        <v>0</v>
      </c>
      <c r="BM181" s="267">
        <f t="shared" si="145"/>
        <v>0</v>
      </c>
      <c r="BN181" s="267">
        <f t="shared" si="145"/>
        <v>0</v>
      </c>
      <c r="BO181" s="267">
        <f t="shared" si="145"/>
        <v>0</v>
      </c>
      <c r="BP181" s="267">
        <f t="shared" si="145"/>
        <v>0</v>
      </c>
      <c r="BQ181" s="267">
        <f t="shared" si="145"/>
        <v>0</v>
      </c>
      <c r="BR181" s="267">
        <f t="shared" ref="BR181:CA181" si="146" xml:space="preserve"> BR$92</f>
        <v>0</v>
      </c>
      <c r="BS181" s="267">
        <f t="shared" si="146"/>
        <v>0</v>
      </c>
      <c r="BT181" s="267">
        <f t="shared" si="146"/>
        <v>0</v>
      </c>
      <c r="BU181" s="267">
        <f t="shared" si="146"/>
        <v>0</v>
      </c>
      <c r="BV181" s="267">
        <f t="shared" si="146"/>
        <v>0</v>
      </c>
      <c r="BW181" s="267">
        <f t="shared" si="146"/>
        <v>0</v>
      </c>
      <c r="BX181" s="267">
        <f t="shared" si="146"/>
        <v>0</v>
      </c>
      <c r="BY181" s="267">
        <f t="shared" si="146"/>
        <v>0</v>
      </c>
      <c r="BZ181" s="267">
        <f t="shared" si="146"/>
        <v>0</v>
      </c>
      <c r="CA181" s="267">
        <f t="shared" si="146"/>
        <v>0</v>
      </c>
    </row>
    <row r="182" spans="1:79">
      <c r="E182" s="267" t="str">
        <f xml:space="preserve"> E$96</f>
        <v>Operations period counter</v>
      </c>
      <c r="F182" s="267">
        <f t="shared" ref="F182:BQ182" si="147" xml:space="preserve"> F$96</f>
        <v>0</v>
      </c>
      <c r="G182" s="267" t="str">
        <f t="shared" si="147"/>
        <v>counter</v>
      </c>
      <c r="H182" s="267">
        <f t="shared" si="147"/>
        <v>0</v>
      </c>
      <c r="I182" s="267">
        <f t="shared" si="147"/>
        <v>0</v>
      </c>
      <c r="J182" s="267">
        <f t="shared" si="147"/>
        <v>0</v>
      </c>
      <c r="K182" s="267">
        <f t="shared" si="147"/>
        <v>0</v>
      </c>
      <c r="L182" s="267">
        <f t="shared" si="147"/>
        <v>0</v>
      </c>
      <c r="M182" s="267">
        <f t="shared" si="147"/>
        <v>0</v>
      </c>
      <c r="N182" s="267">
        <f t="shared" si="147"/>
        <v>0</v>
      </c>
      <c r="O182" s="267">
        <f t="shared" si="147"/>
        <v>0</v>
      </c>
      <c r="P182" s="267">
        <f t="shared" si="147"/>
        <v>0</v>
      </c>
      <c r="Q182" s="267">
        <f t="shared" si="147"/>
        <v>0</v>
      </c>
      <c r="R182" s="267">
        <f t="shared" si="147"/>
        <v>1</v>
      </c>
      <c r="S182" s="267">
        <f t="shared" si="147"/>
        <v>2</v>
      </c>
      <c r="T182" s="267">
        <f t="shared" si="147"/>
        <v>3</v>
      </c>
      <c r="U182" s="267">
        <f t="shared" si="147"/>
        <v>4</v>
      </c>
      <c r="V182" s="267">
        <f t="shared" si="147"/>
        <v>5</v>
      </c>
      <c r="W182" s="267">
        <f t="shared" si="147"/>
        <v>6</v>
      </c>
      <c r="X182" s="267">
        <f t="shared" si="147"/>
        <v>7</v>
      </c>
      <c r="Y182" s="267">
        <f t="shared" si="147"/>
        <v>8</v>
      </c>
      <c r="Z182" s="267">
        <f t="shared" si="147"/>
        <v>9</v>
      </c>
      <c r="AA182" s="267">
        <f t="shared" si="147"/>
        <v>10</v>
      </c>
      <c r="AB182" s="267">
        <f t="shared" si="147"/>
        <v>11</v>
      </c>
      <c r="AC182" s="267">
        <f t="shared" si="147"/>
        <v>12</v>
      </c>
      <c r="AD182" s="267">
        <f t="shared" si="147"/>
        <v>13</v>
      </c>
      <c r="AE182" s="267">
        <f t="shared" si="147"/>
        <v>14</v>
      </c>
      <c r="AF182" s="267">
        <f t="shared" si="147"/>
        <v>15</v>
      </c>
      <c r="AG182" s="267">
        <f t="shared" si="147"/>
        <v>16</v>
      </c>
      <c r="AH182" s="267">
        <f t="shared" si="147"/>
        <v>17</v>
      </c>
      <c r="AI182" s="267">
        <f t="shared" si="147"/>
        <v>18</v>
      </c>
      <c r="AJ182" s="267">
        <f t="shared" si="147"/>
        <v>19</v>
      </c>
      <c r="AK182" s="267">
        <f t="shared" si="147"/>
        <v>20</v>
      </c>
      <c r="AL182" s="267">
        <f t="shared" si="147"/>
        <v>0</v>
      </c>
      <c r="AM182" s="267">
        <f t="shared" si="147"/>
        <v>0</v>
      </c>
      <c r="AN182" s="267">
        <f t="shared" si="147"/>
        <v>0</v>
      </c>
      <c r="AO182" s="267">
        <f t="shared" si="147"/>
        <v>0</v>
      </c>
      <c r="AP182" s="267">
        <f t="shared" si="147"/>
        <v>0</v>
      </c>
      <c r="AQ182" s="267">
        <f t="shared" si="147"/>
        <v>0</v>
      </c>
      <c r="AR182" s="267">
        <f t="shared" si="147"/>
        <v>0</v>
      </c>
      <c r="AS182" s="267">
        <f t="shared" si="147"/>
        <v>0</v>
      </c>
      <c r="AT182" s="267">
        <f t="shared" si="147"/>
        <v>0</v>
      </c>
      <c r="AU182" s="267">
        <f t="shared" si="147"/>
        <v>0</v>
      </c>
      <c r="AV182" s="267">
        <f t="shared" si="147"/>
        <v>0</v>
      </c>
      <c r="AW182" s="267">
        <f t="shared" si="147"/>
        <v>0</v>
      </c>
      <c r="AX182" s="267">
        <f t="shared" si="147"/>
        <v>0</v>
      </c>
      <c r="AY182" s="267">
        <f t="shared" si="147"/>
        <v>0</v>
      </c>
      <c r="AZ182" s="267">
        <f t="shared" si="147"/>
        <v>0</v>
      </c>
      <c r="BA182" s="267">
        <f t="shared" si="147"/>
        <v>0</v>
      </c>
      <c r="BB182" s="267">
        <f t="shared" si="147"/>
        <v>0</v>
      </c>
      <c r="BC182" s="267">
        <f t="shared" si="147"/>
        <v>0</v>
      </c>
      <c r="BD182" s="267">
        <f t="shared" si="147"/>
        <v>0</v>
      </c>
      <c r="BE182" s="267">
        <f t="shared" si="147"/>
        <v>0</v>
      </c>
      <c r="BF182" s="267">
        <f t="shared" si="147"/>
        <v>0</v>
      </c>
      <c r="BG182" s="267">
        <f t="shared" si="147"/>
        <v>0</v>
      </c>
      <c r="BH182" s="267">
        <f t="shared" si="147"/>
        <v>0</v>
      </c>
      <c r="BI182" s="267">
        <f t="shared" si="147"/>
        <v>0</v>
      </c>
      <c r="BJ182" s="267">
        <f t="shared" si="147"/>
        <v>0</v>
      </c>
      <c r="BK182" s="267">
        <f t="shared" si="147"/>
        <v>0</v>
      </c>
      <c r="BL182" s="267">
        <f t="shared" si="147"/>
        <v>0</v>
      </c>
      <c r="BM182" s="267">
        <f t="shared" si="147"/>
        <v>0</v>
      </c>
      <c r="BN182" s="267">
        <f t="shared" si="147"/>
        <v>0</v>
      </c>
      <c r="BO182" s="267">
        <f t="shared" si="147"/>
        <v>0</v>
      </c>
      <c r="BP182" s="267">
        <f t="shared" si="147"/>
        <v>0</v>
      </c>
      <c r="BQ182" s="267">
        <f t="shared" si="147"/>
        <v>0</v>
      </c>
      <c r="BR182" s="267">
        <f t="shared" ref="BR182:CA182" si="148" xml:space="preserve"> BR$96</f>
        <v>0</v>
      </c>
      <c r="BS182" s="267">
        <f t="shared" si="148"/>
        <v>0</v>
      </c>
      <c r="BT182" s="267">
        <f t="shared" si="148"/>
        <v>0</v>
      </c>
      <c r="BU182" s="267">
        <f t="shared" si="148"/>
        <v>0</v>
      </c>
      <c r="BV182" s="267">
        <f t="shared" si="148"/>
        <v>0</v>
      </c>
      <c r="BW182" s="267">
        <f t="shared" si="148"/>
        <v>0</v>
      </c>
      <c r="BX182" s="267">
        <f t="shared" si="148"/>
        <v>0</v>
      </c>
      <c r="BY182" s="267">
        <f t="shared" si="148"/>
        <v>0</v>
      </c>
      <c r="BZ182" s="267">
        <f t="shared" si="148"/>
        <v>0</v>
      </c>
      <c r="CA182" s="267">
        <f t="shared" si="148"/>
        <v>0</v>
      </c>
    </row>
    <row r="183" spans="1:79" s="246" customFormat="1">
      <c r="A183" s="242"/>
      <c r="B183" s="243"/>
      <c r="C183" s="244"/>
      <c r="D183" s="245"/>
      <c r="E183" s="692" t="s">
        <v>651</v>
      </c>
      <c r="G183" s="692" t="s">
        <v>3</v>
      </c>
      <c r="H183" s="692">
        <f xml:space="preserve"> SUM(J183:CA183)</f>
        <v>2</v>
      </c>
      <c r="J183" s="705">
        <f xml:space="preserve"> IF( J181 = 1, ( MOD( J182, $F180 ) = 0 ) * 1, 0 )</f>
        <v>0</v>
      </c>
      <c r="K183" s="705">
        <f t="shared" ref="K183:BV183" si="149" xml:space="preserve"> IF( K181 = 1, ( MOD( K182, $F180 ) = 0 ) * 1, 0 )</f>
        <v>0</v>
      </c>
      <c r="L183" s="705">
        <f t="shared" si="149"/>
        <v>0</v>
      </c>
      <c r="M183" s="705">
        <f t="shared" si="149"/>
        <v>0</v>
      </c>
      <c r="N183" s="705">
        <f t="shared" si="149"/>
        <v>0</v>
      </c>
      <c r="O183" s="705">
        <f t="shared" si="149"/>
        <v>0</v>
      </c>
      <c r="P183" s="705">
        <f t="shared" si="149"/>
        <v>0</v>
      </c>
      <c r="Q183" s="705">
        <f t="shared" si="149"/>
        <v>0</v>
      </c>
      <c r="R183" s="705">
        <f t="shared" si="149"/>
        <v>0</v>
      </c>
      <c r="S183" s="705">
        <f t="shared" si="149"/>
        <v>0</v>
      </c>
      <c r="T183" s="705">
        <f t="shared" si="149"/>
        <v>0</v>
      </c>
      <c r="U183" s="705">
        <f t="shared" si="149"/>
        <v>0</v>
      </c>
      <c r="V183" s="705">
        <f t="shared" si="149"/>
        <v>0</v>
      </c>
      <c r="W183" s="705">
        <f t="shared" si="149"/>
        <v>0</v>
      </c>
      <c r="X183" s="705">
        <f t="shared" si="149"/>
        <v>0</v>
      </c>
      <c r="Y183" s="705">
        <f t="shared" si="149"/>
        <v>1</v>
      </c>
      <c r="Z183" s="705">
        <f t="shared" si="149"/>
        <v>0</v>
      </c>
      <c r="AA183" s="705">
        <f t="shared" si="149"/>
        <v>0</v>
      </c>
      <c r="AB183" s="705">
        <f t="shared" si="149"/>
        <v>0</v>
      </c>
      <c r="AC183" s="705">
        <f t="shared" si="149"/>
        <v>0</v>
      </c>
      <c r="AD183" s="705">
        <f t="shared" si="149"/>
        <v>0</v>
      </c>
      <c r="AE183" s="705">
        <f t="shared" si="149"/>
        <v>0</v>
      </c>
      <c r="AF183" s="705">
        <f t="shared" si="149"/>
        <v>0</v>
      </c>
      <c r="AG183" s="705">
        <f t="shared" si="149"/>
        <v>1</v>
      </c>
      <c r="AH183" s="705">
        <f t="shared" si="149"/>
        <v>0</v>
      </c>
      <c r="AI183" s="705">
        <f t="shared" si="149"/>
        <v>0</v>
      </c>
      <c r="AJ183" s="705">
        <f t="shared" si="149"/>
        <v>0</v>
      </c>
      <c r="AK183" s="705">
        <f t="shared" si="149"/>
        <v>0</v>
      </c>
      <c r="AL183" s="705">
        <f t="shared" si="149"/>
        <v>0</v>
      </c>
      <c r="AM183" s="705">
        <f t="shared" si="149"/>
        <v>0</v>
      </c>
      <c r="AN183" s="705">
        <f t="shared" si="149"/>
        <v>0</v>
      </c>
      <c r="AO183" s="705">
        <f t="shared" si="149"/>
        <v>0</v>
      </c>
      <c r="AP183" s="705">
        <f t="shared" si="149"/>
        <v>0</v>
      </c>
      <c r="AQ183" s="705">
        <f t="shared" si="149"/>
        <v>0</v>
      </c>
      <c r="AR183" s="705">
        <f t="shared" si="149"/>
        <v>0</v>
      </c>
      <c r="AS183" s="705">
        <f t="shared" si="149"/>
        <v>0</v>
      </c>
      <c r="AT183" s="705">
        <f t="shared" si="149"/>
        <v>0</v>
      </c>
      <c r="AU183" s="705">
        <f t="shared" si="149"/>
        <v>0</v>
      </c>
      <c r="AV183" s="705">
        <f t="shared" si="149"/>
        <v>0</v>
      </c>
      <c r="AW183" s="705">
        <f t="shared" si="149"/>
        <v>0</v>
      </c>
      <c r="AX183" s="705">
        <f t="shared" si="149"/>
        <v>0</v>
      </c>
      <c r="AY183" s="705">
        <f t="shared" si="149"/>
        <v>0</v>
      </c>
      <c r="AZ183" s="705">
        <f t="shared" si="149"/>
        <v>0</v>
      </c>
      <c r="BA183" s="705">
        <f t="shared" si="149"/>
        <v>0</v>
      </c>
      <c r="BB183" s="705">
        <f t="shared" si="149"/>
        <v>0</v>
      </c>
      <c r="BC183" s="705">
        <f t="shared" si="149"/>
        <v>0</v>
      </c>
      <c r="BD183" s="705">
        <f t="shared" si="149"/>
        <v>0</v>
      </c>
      <c r="BE183" s="705">
        <f t="shared" si="149"/>
        <v>0</v>
      </c>
      <c r="BF183" s="705">
        <f t="shared" si="149"/>
        <v>0</v>
      </c>
      <c r="BG183" s="705">
        <f t="shared" si="149"/>
        <v>0</v>
      </c>
      <c r="BH183" s="705">
        <f t="shared" si="149"/>
        <v>0</v>
      </c>
      <c r="BI183" s="705">
        <f t="shared" si="149"/>
        <v>0</v>
      </c>
      <c r="BJ183" s="705">
        <f t="shared" si="149"/>
        <v>0</v>
      </c>
      <c r="BK183" s="705">
        <f t="shared" si="149"/>
        <v>0</v>
      </c>
      <c r="BL183" s="705">
        <f t="shared" si="149"/>
        <v>0</v>
      </c>
      <c r="BM183" s="705">
        <f t="shared" si="149"/>
        <v>0</v>
      </c>
      <c r="BN183" s="705">
        <f t="shared" si="149"/>
        <v>0</v>
      </c>
      <c r="BO183" s="705">
        <f t="shared" si="149"/>
        <v>0</v>
      </c>
      <c r="BP183" s="705">
        <f t="shared" si="149"/>
        <v>0</v>
      </c>
      <c r="BQ183" s="705">
        <f t="shared" si="149"/>
        <v>0</v>
      </c>
      <c r="BR183" s="705">
        <f t="shared" si="149"/>
        <v>0</v>
      </c>
      <c r="BS183" s="705">
        <f t="shared" si="149"/>
        <v>0</v>
      </c>
      <c r="BT183" s="705">
        <f t="shared" si="149"/>
        <v>0</v>
      </c>
      <c r="BU183" s="705">
        <f t="shared" si="149"/>
        <v>0</v>
      </c>
      <c r="BV183" s="705">
        <f t="shared" si="149"/>
        <v>0</v>
      </c>
      <c r="BW183" s="705">
        <f t="shared" ref="BW183:CA183" si="150" xml:space="preserve"> IF( BW181 = 1, ( MOD( BW182, $F180 ) = 0 ) * 1, 0 )</f>
        <v>0</v>
      </c>
      <c r="BX183" s="705">
        <f t="shared" si="150"/>
        <v>0</v>
      </c>
      <c r="BY183" s="705">
        <f t="shared" si="150"/>
        <v>0</v>
      </c>
      <c r="BZ183" s="705">
        <f t="shared" si="150"/>
        <v>0</v>
      </c>
      <c r="CA183" s="705">
        <f t="shared" si="150"/>
        <v>0</v>
      </c>
    </row>
    <row r="185" spans="1:79">
      <c r="E185" s="310" t="str">
        <f xml:space="preserve"> Input!E$66</f>
        <v>Electrolyser stack replacement period</v>
      </c>
      <c r="F185" s="310">
        <f xml:space="preserve"> Input!F$66</f>
        <v>8</v>
      </c>
      <c r="G185" s="310" t="str">
        <f xml:space="preserve"> Input!G$66</f>
        <v>years</v>
      </c>
    </row>
    <row r="186" spans="1:79">
      <c r="E186" s="267" t="str">
        <f xml:space="preserve"> E$96</f>
        <v>Operations period counter</v>
      </c>
      <c r="F186" s="267">
        <f t="shared" ref="F186:BQ186" si="151" xml:space="preserve"> F$96</f>
        <v>0</v>
      </c>
      <c r="G186" s="267" t="str">
        <f t="shared" si="151"/>
        <v>counter</v>
      </c>
      <c r="H186" s="267">
        <f t="shared" si="151"/>
        <v>0</v>
      </c>
      <c r="I186" s="267">
        <f t="shared" si="151"/>
        <v>0</v>
      </c>
      <c r="J186" s="267">
        <f t="shared" si="151"/>
        <v>0</v>
      </c>
      <c r="K186" s="267">
        <f t="shared" si="151"/>
        <v>0</v>
      </c>
      <c r="L186" s="267">
        <f t="shared" si="151"/>
        <v>0</v>
      </c>
      <c r="M186" s="267">
        <f t="shared" si="151"/>
        <v>0</v>
      </c>
      <c r="N186" s="267">
        <f t="shared" si="151"/>
        <v>0</v>
      </c>
      <c r="O186" s="267">
        <f t="shared" si="151"/>
        <v>0</v>
      </c>
      <c r="P186" s="267">
        <f t="shared" si="151"/>
        <v>0</v>
      </c>
      <c r="Q186" s="267">
        <f t="shared" si="151"/>
        <v>0</v>
      </c>
      <c r="R186" s="267">
        <f t="shared" si="151"/>
        <v>1</v>
      </c>
      <c r="S186" s="267">
        <f t="shared" si="151"/>
        <v>2</v>
      </c>
      <c r="T186" s="267">
        <f t="shared" si="151"/>
        <v>3</v>
      </c>
      <c r="U186" s="267">
        <f t="shared" si="151"/>
        <v>4</v>
      </c>
      <c r="V186" s="267">
        <f t="shared" si="151"/>
        <v>5</v>
      </c>
      <c r="W186" s="267">
        <f t="shared" si="151"/>
        <v>6</v>
      </c>
      <c r="X186" s="267">
        <f t="shared" si="151"/>
        <v>7</v>
      </c>
      <c r="Y186" s="267">
        <f t="shared" si="151"/>
        <v>8</v>
      </c>
      <c r="Z186" s="267">
        <f t="shared" si="151"/>
        <v>9</v>
      </c>
      <c r="AA186" s="267">
        <f t="shared" si="151"/>
        <v>10</v>
      </c>
      <c r="AB186" s="267">
        <f t="shared" si="151"/>
        <v>11</v>
      </c>
      <c r="AC186" s="267">
        <f t="shared" si="151"/>
        <v>12</v>
      </c>
      <c r="AD186" s="267">
        <f t="shared" si="151"/>
        <v>13</v>
      </c>
      <c r="AE186" s="267">
        <f t="shared" si="151"/>
        <v>14</v>
      </c>
      <c r="AF186" s="267">
        <f t="shared" si="151"/>
        <v>15</v>
      </c>
      <c r="AG186" s="267">
        <f t="shared" si="151"/>
        <v>16</v>
      </c>
      <c r="AH186" s="267">
        <f t="shared" si="151"/>
        <v>17</v>
      </c>
      <c r="AI186" s="267">
        <f t="shared" si="151"/>
        <v>18</v>
      </c>
      <c r="AJ186" s="267">
        <f t="shared" si="151"/>
        <v>19</v>
      </c>
      <c r="AK186" s="267">
        <f t="shared" si="151"/>
        <v>20</v>
      </c>
      <c r="AL186" s="267">
        <f t="shared" si="151"/>
        <v>0</v>
      </c>
      <c r="AM186" s="267">
        <f t="shared" si="151"/>
        <v>0</v>
      </c>
      <c r="AN186" s="267">
        <f t="shared" si="151"/>
        <v>0</v>
      </c>
      <c r="AO186" s="267">
        <f t="shared" si="151"/>
        <v>0</v>
      </c>
      <c r="AP186" s="267">
        <f t="shared" si="151"/>
        <v>0</v>
      </c>
      <c r="AQ186" s="267">
        <f t="shared" si="151"/>
        <v>0</v>
      </c>
      <c r="AR186" s="267">
        <f t="shared" si="151"/>
        <v>0</v>
      </c>
      <c r="AS186" s="267">
        <f t="shared" si="151"/>
        <v>0</v>
      </c>
      <c r="AT186" s="267">
        <f t="shared" si="151"/>
        <v>0</v>
      </c>
      <c r="AU186" s="267">
        <f t="shared" si="151"/>
        <v>0</v>
      </c>
      <c r="AV186" s="267">
        <f t="shared" si="151"/>
        <v>0</v>
      </c>
      <c r="AW186" s="267">
        <f t="shared" si="151"/>
        <v>0</v>
      </c>
      <c r="AX186" s="267">
        <f t="shared" si="151"/>
        <v>0</v>
      </c>
      <c r="AY186" s="267">
        <f t="shared" si="151"/>
        <v>0</v>
      </c>
      <c r="AZ186" s="267">
        <f t="shared" si="151"/>
        <v>0</v>
      </c>
      <c r="BA186" s="267">
        <f t="shared" si="151"/>
        <v>0</v>
      </c>
      <c r="BB186" s="267">
        <f t="shared" si="151"/>
        <v>0</v>
      </c>
      <c r="BC186" s="267">
        <f t="shared" si="151"/>
        <v>0</v>
      </c>
      <c r="BD186" s="267">
        <f t="shared" si="151"/>
        <v>0</v>
      </c>
      <c r="BE186" s="267">
        <f t="shared" si="151"/>
        <v>0</v>
      </c>
      <c r="BF186" s="267">
        <f t="shared" si="151"/>
        <v>0</v>
      </c>
      <c r="BG186" s="267">
        <f t="shared" si="151"/>
        <v>0</v>
      </c>
      <c r="BH186" s="267">
        <f t="shared" si="151"/>
        <v>0</v>
      </c>
      <c r="BI186" s="267">
        <f t="shared" si="151"/>
        <v>0</v>
      </c>
      <c r="BJ186" s="267">
        <f t="shared" si="151"/>
        <v>0</v>
      </c>
      <c r="BK186" s="267">
        <f t="shared" si="151"/>
        <v>0</v>
      </c>
      <c r="BL186" s="267">
        <f t="shared" si="151"/>
        <v>0</v>
      </c>
      <c r="BM186" s="267">
        <f t="shared" si="151"/>
        <v>0</v>
      </c>
      <c r="BN186" s="267">
        <f t="shared" si="151"/>
        <v>0</v>
      </c>
      <c r="BO186" s="267">
        <f t="shared" si="151"/>
        <v>0</v>
      </c>
      <c r="BP186" s="267">
        <f t="shared" si="151"/>
        <v>0</v>
      </c>
      <c r="BQ186" s="267">
        <f t="shared" si="151"/>
        <v>0</v>
      </c>
      <c r="BR186" s="267">
        <f t="shared" ref="BR186:CA186" si="152" xml:space="preserve"> BR$96</f>
        <v>0</v>
      </c>
      <c r="BS186" s="267">
        <f t="shared" si="152"/>
        <v>0</v>
      </c>
      <c r="BT186" s="267">
        <f t="shared" si="152"/>
        <v>0</v>
      </c>
      <c r="BU186" s="267">
        <f t="shared" si="152"/>
        <v>0</v>
      </c>
      <c r="BV186" s="267">
        <f t="shared" si="152"/>
        <v>0</v>
      </c>
      <c r="BW186" s="267">
        <f t="shared" si="152"/>
        <v>0</v>
      </c>
      <c r="BX186" s="267">
        <f t="shared" si="152"/>
        <v>0</v>
      </c>
      <c r="BY186" s="267">
        <f t="shared" si="152"/>
        <v>0</v>
      </c>
      <c r="BZ186" s="267">
        <f t="shared" si="152"/>
        <v>0</v>
      </c>
      <c r="CA186" s="267">
        <f t="shared" si="152"/>
        <v>0</v>
      </c>
    </row>
    <row r="187" spans="1:79">
      <c r="E187" s="267" t="str">
        <f xml:space="preserve"> E$183</f>
        <v>Electrolyser retrofit flag</v>
      </c>
      <c r="F187" s="267">
        <f t="shared" ref="F187:BQ187" si="153" xml:space="preserve"> F$183</f>
        <v>0</v>
      </c>
      <c r="G187" s="267" t="str">
        <f t="shared" si="153"/>
        <v>flag</v>
      </c>
      <c r="H187" s="267">
        <f t="shared" si="153"/>
        <v>2</v>
      </c>
      <c r="I187" s="267">
        <f t="shared" si="153"/>
        <v>0</v>
      </c>
      <c r="J187" s="267">
        <f t="shared" si="153"/>
        <v>0</v>
      </c>
      <c r="K187" s="267">
        <f t="shared" si="153"/>
        <v>0</v>
      </c>
      <c r="L187" s="267">
        <f t="shared" si="153"/>
        <v>0</v>
      </c>
      <c r="M187" s="267">
        <f t="shared" si="153"/>
        <v>0</v>
      </c>
      <c r="N187" s="267">
        <f t="shared" si="153"/>
        <v>0</v>
      </c>
      <c r="O187" s="267">
        <f t="shared" si="153"/>
        <v>0</v>
      </c>
      <c r="P187" s="267">
        <f t="shared" si="153"/>
        <v>0</v>
      </c>
      <c r="Q187" s="267">
        <f t="shared" si="153"/>
        <v>0</v>
      </c>
      <c r="R187" s="267">
        <f t="shared" si="153"/>
        <v>0</v>
      </c>
      <c r="S187" s="267">
        <f t="shared" si="153"/>
        <v>0</v>
      </c>
      <c r="T187" s="267">
        <f t="shared" si="153"/>
        <v>0</v>
      </c>
      <c r="U187" s="267">
        <f t="shared" si="153"/>
        <v>0</v>
      </c>
      <c r="V187" s="267">
        <f t="shared" si="153"/>
        <v>0</v>
      </c>
      <c r="W187" s="267">
        <f t="shared" si="153"/>
        <v>0</v>
      </c>
      <c r="X187" s="267">
        <f t="shared" si="153"/>
        <v>0</v>
      </c>
      <c r="Y187" s="267">
        <f t="shared" si="153"/>
        <v>1</v>
      </c>
      <c r="Z187" s="267">
        <f t="shared" si="153"/>
        <v>0</v>
      </c>
      <c r="AA187" s="267">
        <f t="shared" si="153"/>
        <v>0</v>
      </c>
      <c r="AB187" s="267">
        <f t="shared" si="153"/>
        <v>0</v>
      </c>
      <c r="AC187" s="267">
        <f t="shared" si="153"/>
        <v>0</v>
      </c>
      <c r="AD187" s="267">
        <f t="shared" si="153"/>
        <v>0</v>
      </c>
      <c r="AE187" s="267">
        <f t="shared" si="153"/>
        <v>0</v>
      </c>
      <c r="AF187" s="267">
        <f t="shared" si="153"/>
        <v>0</v>
      </c>
      <c r="AG187" s="267">
        <f t="shared" si="153"/>
        <v>1</v>
      </c>
      <c r="AH187" s="267">
        <f t="shared" si="153"/>
        <v>0</v>
      </c>
      <c r="AI187" s="267">
        <f t="shared" si="153"/>
        <v>0</v>
      </c>
      <c r="AJ187" s="267">
        <f t="shared" si="153"/>
        <v>0</v>
      </c>
      <c r="AK187" s="267">
        <f t="shared" si="153"/>
        <v>0</v>
      </c>
      <c r="AL187" s="267">
        <f t="shared" si="153"/>
        <v>0</v>
      </c>
      <c r="AM187" s="267">
        <f t="shared" si="153"/>
        <v>0</v>
      </c>
      <c r="AN187" s="267">
        <f t="shared" si="153"/>
        <v>0</v>
      </c>
      <c r="AO187" s="267">
        <f t="shared" si="153"/>
        <v>0</v>
      </c>
      <c r="AP187" s="267">
        <f t="shared" si="153"/>
        <v>0</v>
      </c>
      <c r="AQ187" s="267">
        <f t="shared" si="153"/>
        <v>0</v>
      </c>
      <c r="AR187" s="267">
        <f t="shared" si="153"/>
        <v>0</v>
      </c>
      <c r="AS187" s="267">
        <f t="shared" si="153"/>
        <v>0</v>
      </c>
      <c r="AT187" s="267">
        <f t="shared" si="153"/>
        <v>0</v>
      </c>
      <c r="AU187" s="267">
        <f t="shared" si="153"/>
        <v>0</v>
      </c>
      <c r="AV187" s="267">
        <f t="shared" si="153"/>
        <v>0</v>
      </c>
      <c r="AW187" s="267">
        <f t="shared" si="153"/>
        <v>0</v>
      </c>
      <c r="AX187" s="267">
        <f t="shared" si="153"/>
        <v>0</v>
      </c>
      <c r="AY187" s="267">
        <f t="shared" si="153"/>
        <v>0</v>
      </c>
      <c r="AZ187" s="267">
        <f t="shared" si="153"/>
        <v>0</v>
      </c>
      <c r="BA187" s="267">
        <f t="shared" si="153"/>
        <v>0</v>
      </c>
      <c r="BB187" s="267">
        <f t="shared" si="153"/>
        <v>0</v>
      </c>
      <c r="BC187" s="267">
        <f t="shared" si="153"/>
        <v>0</v>
      </c>
      <c r="BD187" s="267">
        <f t="shared" si="153"/>
        <v>0</v>
      </c>
      <c r="BE187" s="267">
        <f t="shared" si="153"/>
        <v>0</v>
      </c>
      <c r="BF187" s="267">
        <f t="shared" si="153"/>
        <v>0</v>
      </c>
      <c r="BG187" s="267">
        <f t="shared" si="153"/>
        <v>0</v>
      </c>
      <c r="BH187" s="267">
        <f t="shared" si="153"/>
        <v>0</v>
      </c>
      <c r="BI187" s="267">
        <f t="shared" si="153"/>
        <v>0</v>
      </c>
      <c r="BJ187" s="267">
        <f t="shared" si="153"/>
        <v>0</v>
      </c>
      <c r="BK187" s="267">
        <f t="shared" si="153"/>
        <v>0</v>
      </c>
      <c r="BL187" s="267">
        <f t="shared" si="153"/>
        <v>0</v>
      </c>
      <c r="BM187" s="267">
        <f t="shared" si="153"/>
        <v>0</v>
      </c>
      <c r="BN187" s="267">
        <f t="shared" si="153"/>
        <v>0</v>
      </c>
      <c r="BO187" s="267">
        <f t="shared" si="153"/>
        <v>0</v>
      </c>
      <c r="BP187" s="267">
        <f t="shared" si="153"/>
        <v>0</v>
      </c>
      <c r="BQ187" s="267">
        <f t="shared" si="153"/>
        <v>0</v>
      </c>
      <c r="BR187" s="267">
        <f t="shared" ref="BR187:CA187" si="154" xml:space="preserve"> BR$183</f>
        <v>0</v>
      </c>
      <c r="BS187" s="267">
        <f t="shared" si="154"/>
        <v>0</v>
      </c>
      <c r="BT187" s="267">
        <f t="shared" si="154"/>
        <v>0</v>
      </c>
      <c r="BU187" s="267">
        <f t="shared" si="154"/>
        <v>0</v>
      </c>
      <c r="BV187" s="267">
        <f t="shared" si="154"/>
        <v>0</v>
      </c>
      <c r="BW187" s="267">
        <f t="shared" si="154"/>
        <v>0</v>
      </c>
      <c r="BX187" s="267">
        <f t="shared" si="154"/>
        <v>0</v>
      </c>
      <c r="BY187" s="267">
        <f t="shared" si="154"/>
        <v>0</v>
      </c>
      <c r="BZ187" s="267">
        <f t="shared" si="154"/>
        <v>0</v>
      </c>
      <c r="CA187" s="267">
        <f t="shared" si="154"/>
        <v>0</v>
      </c>
    </row>
    <row r="188" spans="1:79" s="246" customFormat="1">
      <c r="A188" s="242"/>
      <c r="B188" s="243"/>
      <c r="C188" s="244"/>
      <c r="D188" s="245"/>
      <c r="E188" s="692" t="s">
        <v>652</v>
      </c>
      <c r="H188" s="692">
        <f xml:space="preserve"> SUM(J188:CA188)</f>
        <v>12</v>
      </c>
      <c r="J188" s="765" cm="1">
        <f t="array" ref="J188" xml:space="preserve"> IF( AND( J186 &gt; 0, J186 &lt;= MAX( $J$186:$CA$186 - $F185 )), 1, 0 )</f>
        <v>0</v>
      </c>
      <c r="K188" s="765" cm="1">
        <f t="array" ref="K188" xml:space="preserve"> IF( AND( K186 &gt; 0, K186 &lt;= MAX( $J$186:$CA$186 - $F185 )), 1, 0 )</f>
        <v>0</v>
      </c>
      <c r="L188" s="765" cm="1">
        <f t="array" ref="L188" xml:space="preserve"> IF( AND( L186 &gt; 0, L186 &lt;= MAX( $J$186:$CA$186 - $F185 )), 1, 0 )</f>
        <v>0</v>
      </c>
      <c r="M188" s="765" cm="1">
        <f t="array" ref="M188" xml:space="preserve"> IF( AND( M186 &gt; 0, M186 &lt;= MAX( $J$186:$CA$186 - $F185 )), 1, 0 )</f>
        <v>0</v>
      </c>
      <c r="N188" s="765" cm="1">
        <f t="array" ref="N188" xml:space="preserve"> IF( AND( N186 &gt; 0, N186 &lt;= MAX( $J$186:$CA$186 - $F185 )), 1, 0 )</f>
        <v>0</v>
      </c>
      <c r="O188" s="765" cm="1">
        <f t="array" ref="O188" xml:space="preserve"> IF( AND( O186 &gt; 0, O186 &lt;= MAX( $J$186:$CA$186 - $F185 )), 1, 0 )</f>
        <v>0</v>
      </c>
      <c r="P188" s="765" cm="1">
        <f t="array" ref="P188" xml:space="preserve"> IF( AND( P186 &gt; 0, P186 &lt;= MAX( $J$186:$CA$186 - $F185 )), 1, 0 )</f>
        <v>0</v>
      </c>
      <c r="Q188" s="765" cm="1">
        <f t="array" ref="Q188" xml:space="preserve"> IF( AND( Q186 &gt; 0, Q186 &lt;= MAX( $J$186:$CA$186 - $F185 )), 1, 0 )</f>
        <v>0</v>
      </c>
      <c r="R188" s="765" cm="1">
        <f t="array" ref="R188" xml:space="preserve"> IF( AND( R186 &gt; 0, R186 &lt;= MAX( $J$186:$CA$186 - $F185 )), 1, 0 )</f>
        <v>1</v>
      </c>
      <c r="S188" s="765" cm="1">
        <f t="array" ref="S188" xml:space="preserve"> IF( AND( S186 &gt; 0, S186 &lt;= MAX( $J$186:$CA$186 - $F185 )), 1, 0 )</f>
        <v>1</v>
      </c>
      <c r="T188" s="765" cm="1">
        <f t="array" ref="T188" xml:space="preserve"> IF( AND( T186 &gt; 0, T186 &lt;= MAX( $J$186:$CA$186 - $F185 )), 1, 0 )</f>
        <v>1</v>
      </c>
      <c r="U188" s="765" cm="1">
        <f t="array" ref="U188" xml:space="preserve"> IF( AND( U186 &gt; 0, U186 &lt;= MAX( $J$186:$CA$186 - $F185 )), 1, 0 )</f>
        <v>1</v>
      </c>
      <c r="V188" s="765" cm="1">
        <f t="array" ref="V188" xml:space="preserve"> IF( AND( V186 &gt; 0, V186 &lt;= MAX( $J$186:$CA$186 - $F185 )), 1, 0 )</f>
        <v>1</v>
      </c>
      <c r="W188" s="765" cm="1">
        <f t="array" ref="W188" xml:space="preserve"> IF( AND( W186 &gt; 0, W186 &lt;= MAX( $J$186:$CA$186 - $F185 )), 1, 0 )</f>
        <v>1</v>
      </c>
      <c r="X188" s="765" cm="1">
        <f t="array" ref="X188" xml:space="preserve"> IF( AND( X186 &gt; 0, X186 &lt;= MAX( $J$186:$CA$186 - $F185 )), 1, 0 )</f>
        <v>1</v>
      </c>
      <c r="Y188" s="765" cm="1">
        <f t="array" ref="Y188" xml:space="preserve"> IF( AND( Y186 &gt; 0, Y186 &lt;= MAX( $J$186:$CA$186 - $F185 )), 1, 0 )</f>
        <v>1</v>
      </c>
      <c r="Z188" s="765" cm="1">
        <f t="array" ref="Z188" xml:space="preserve"> IF( AND( Z186 &gt; 0, Z186 &lt;= MAX( $J$186:$CA$186 - $F185 )), 1, 0 )</f>
        <v>1</v>
      </c>
      <c r="AA188" s="765" cm="1">
        <f t="array" ref="AA188" xml:space="preserve"> IF( AND( AA186 &gt; 0, AA186 &lt;= MAX( $J$186:$CA$186 - $F185 )), 1, 0 )</f>
        <v>1</v>
      </c>
      <c r="AB188" s="765" cm="1">
        <f t="array" ref="AB188" xml:space="preserve"> IF( AND( AB186 &gt; 0, AB186 &lt;= MAX( $J$186:$CA$186 - $F185 )), 1, 0 )</f>
        <v>1</v>
      </c>
      <c r="AC188" s="765" cm="1">
        <f t="array" ref="AC188" xml:space="preserve"> IF( AND( AC186 &gt; 0, AC186 &lt;= MAX( $J$186:$CA$186 - $F185 )), 1, 0 )</f>
        <v>1</v>
      </c>
      <c r="AD188" s="765" cm="1">
        <f t="array" ref="AD188" xml:space="preserve"> IF( AND( AD186 &gt; 0, AD186 &lt;= MAX( $J$186:$CA$186 - $F185 )), 1, 0 )</f>
        <v>0</v>
      </c>
      <c r="AE188" s="765" cm="1">
        <f t="array" ref="AE188" xml:space="preserve"> IF( AND( AE186 &gt; 0, AE186 &lt;= MAX( $J$186:$CA$186 - $F185 )), 1, 0 )</f>
        <v>0</v>
      </c>
      <c r="AF188" s="765" cm="1">
        <f t="array" ref="AF188" xml:space="preserve"> IF( AND( AF186 &gt; 0, AF186 &lt;= MAX( $J$186:$CA$186 - $F185 )), 1, 0 )</f>
        <v>0</v>
      </c>
      <c r="AG188" s="765" cm="1">
        <f t="array" ref="AG188" xml:space="preserve"> IF( AND( AG186 &gt; 0, AG186 &lt;= MAX( $J$186:$CA$186 - $F185 )), 1, 0 )</f>
        <v>0</v>
      </c>
      <c r="AH188" s="765" cm="1">
        <f t="array" ref="AH188" xml:space="preserve"> IF( AND( AH186 &gt; 0, AH186 &lt;= MAX( $J$186:$CA$186 - $F185 )), 1, 0 )</f>
        <v>0</v>
      </c>
      <c r="AI188" s="765" cm="1">
        <f t="array" ref="AI188" xml:space="preserve"> IF( AND( AI186 &gt; 0, AI186 &lt;= MAX( $J$186:$CA$186 - $F185 )), 1, 0 )</f>
        <v>0</v>
      </c>
      <c r="AJ188" s="765" cm="1">
        <f t="array" ref="AJ188" xml:space="preserve"> IF( AND( AJ186 &gt; 0, AJ186 &lt;= MAX( $J$186:$CA$186 - $F185 )), 1, 0 )</f>
        <v>0</v>
      </c>
      <c r="AK188" s="765" cm="1">
        <f t="array" ref="AK188" xml:space="preserve"> IF( AND( AK186 &gt; 0, AK186 &lt;= MAX( $J$186:$CA$186 - $F185 )), 1, 0 )</f>
        <v>0</v>
      </c>
      <c r="AL188" s="765" cm="1">
        <f t="array" ref="AL188" xml:space="preserve"> IF( AND( AL186 &gt; 0, AL186 &lt;= MAX( $J$186:$CA$186 - $F185 )), 1, 0 )</f>
        <v>0</v>
      </c>
      <c r="AM188" s="765" cm="1">
        <f t="array" ref="AM188" xml:space="preserve"> IF( AND( AM186 &gt; 0, AM186 &lt;= MAX( $J$186:$CA$186 - $F185 )), 1, 0 )</f>
        <v>0</v>
      </c>
      <c r="AN188" s="765" cm="1">
        <f t="array" ref="AN188" xml:space="preserve"> IF( AND( AN186 &gt; 0, AN186 &lt;= MAX( $J$186:$CA$186 - $F185 )), 1, 0 )</f>
        <v>0</v>
      </c>
      <c r="AO188" s="765" cm="1">
        <f t="array" ref="AO188" xml:space="preserve"> IF( AND( AO186 &gt; 0, AO186 &lt;= MAX( $J$186:$CA$186 - $F185 )), 1, 0 )</f>
        <v>0</v>
      </c>
      <c r="AP188" s="765" cm="1">
        <f t="array" ref="AP188" xml:space="preserve"> IF( AND( AP186 &gt; 0, AP186 &lt;= MAX( $J$186:$CA$186 - $F185 )), 1, 0 )</f>
        <v>0</v>
      </c>
      <c r="AQ188" s="765" cm="1">
        <f t="array" ref="AQ188" xml:space="preserve"> IF( AND( AQ186 &gt; 0, AQ186 &lt;= MAX( $J$186:$CA$186 - $F185 )), 1, 0 )</f>
        <v>0</v>
      </c>
      <c r="AR188" s="765" cm="1">
        <f t="array" ref="AR188" xml:space="preserve"> IF( AND( AR186 &gt; 0, AR186 &lt;= MAX( $J$186:$CA$186 - $F185 )), 1, 0 )</f>
        <v>0</v>
      </c>
      <c r="AS188" s="765" cm="1">
        <f t="array" ref="AS188" xml:space="preserve"> IF( AND( AS186 &gt; 0, AS186 &lt;= MAX( $J$186:$CA$186 - $F185 )), 1, 0 )</f>
        <v>0</v>
      </c>
      <c r="AT188" s="765" cm="1">
        <f t="array" ref="AT188" xml:space="preserve"> IF( AND( AT186 &gt; 0, AT186 &lt;= MAX( $J$186:$CA$186 - $F185 )), 1, 0 )</f>
        <v>0</v>
      </c>
      <c r="AU188" s="765" cm="1">
        <f t="array" ref="AU188" xml:space="preserve"> IF( AND( AU186 &gt; 0, AU186 &lt;= MAX( $J$186:$CA$186 - $F185 )), 1, 0 )</f>
        <v>0</v>
      </c>
      <c r="AV188" s="765" cm="1">
        <f t="array" ref="AV188" xml:space="preserve"> IF( AND( AV186 &gt; 0, AV186 &lt;= MAX( $J$186:$CA$186 - $F185 )), 1, 0 )</f>
        <v>0</v>
      </c>
      <c r="AW188" s="765" cm="1">
        <f t="array" ref="AW188" xml:space="preserve"> IF( AND( AW186 &gt; 0, AW186 &lt;= MAX( $J$186:$CA$186 - $F185 )), 1, 0 )</f>
        <v>0</v>
      </c>
      <c r="AX188" s="765" cm="1">
        <f t="array" ref="AX188" xml:space="preserve"> IF( AND( AX186 &gt; 0, AX186 &lt;= MAX( $J$186:$CA$186 - $F185 )), 1, 0 )</f>
        <v>0</v>
      </c>
      <c r="AY188" s="765" cm="1">
        <f t="array" ref="AY188" xml:space="preserve"> IF( AND( AY186 &gt; 0, AY186 &lt;= MAX( $J$186:$CA$186 - $F185 )), 1, 0 )</f>
        <v>0</v>
      </c>
      <c r="AZ188" s="765" cm="1">
        <f t="array" ref="AZ188" xml:space="preserve"> IF( AND( AZ186 &gt; 0, AZ186 &lt;= MAX( $J$186:$CA$186 - $F185 )), 1, 0 )</f>
        <v>0</v>
      </c>
      <c r="BA188" s="765" cm="1">
        <f t="array" ref="BA188" xml:space="preserve"> IF( AND( BA186 &gt; 0, BA186 &lt;= MAX( $J$186:$CA$186 - $F185 )), 1, 0 )</f>
        <v>0</v>
      </c>
      <c r="BB188" s="765" cm="1">
        <f t="array" ref="BB188" xml:space="preserve"> IF( AND( BB186 &gt; 0, BB186 &lt;= MAX( $J$186:$CA$186 - $F185 )), 1, 0 )</f>
        <v>0</v>
      </c>
      <c r="BC188" s="765" cm="1">
        <f t="array" ref="BC188" xml:space="preserve"> IF( AND( BC186 &gt; 0, BC186 &lt;= MAX( $J$186:$CA$186 - $F185 )), 1, 0 )</f>
        <v>0</v>
      </c>
      <c r="BD188" s="765" cm="1">
        <f t="array" ref="BD188" xml:space="preserve"> IF( AND( BD186 &gt; 0, BD186 &lt;= MAX( $J$186:$CA$186 - $F185 )), 1, 0 )</f>
        <v>0</v>
      </c>
      <c r="BE188" s="765" cm="1">
        <f t="array" ref="BE188" xml:space="preserve"> IF( AND( BE186 &gt; 0, BE186 &lt;= MAX( $J$186:$CA$186 - $F185 )), 1, 0 )</f>
        <v>0</v>
      </c>
      <c r="BF188" s="765" cm="1">
        <f t="array" ref="BF188" xml:space="preserve"> IF( AND( BF186 &gt; 0, BF186 &lt;= MAX( $J$186:$CA$186 - $F185 )), 1, 0 )</f>
        <v>0</v>
      </c>
      <c r="BG188" s="765" cm="1">
        <f t="array" ref="BG188" xml:space="preserve"> IF( AND( BG186 &gt; 0, BG186 &lt;= MAX( $J$186:$CA$186 - $F185 )), 1, 0 )</f>
        <v>0</v>
      </c>
      <c r="BH188" s="765" cm="1">
        <f t="array" ref="BH188" xml:space="preserve"> IF( AND( BH186 &gt; 0, BH186 &lt;= MAX( $J$186:$CA$186 - $F185 )), 1, 0 )</f>
        <v>0</v>
      </c>
      <c r="BI188" s="765" cm="1">
        <f t="array" ref="BI188" xml:space="preserve"> IF( AND( BI186 &gt; 0, BI186 &lt;= MAX( $J$186:$CA$186 - $F185 )), 1, 0 )</f>
        <v>0</v>
      </c>
      <c r="BJ188" s="765" cm="1">
        <f t="array" ref="BJ188" xml:space="preserve"> IF( AND( BJ186 &gt; 0, BJ186 &lt;= MAX( $J$186:$CA$186 - $F185 )), 1, 0 )</f>
        <v>0</v>
      </c>
      <c r="BK188" s="765" cm="1">
        <f t="array" ref="BK188" xml:space="preserve"> IF( AND( BK186 &gt; 0, BK186 &lt;= MAX( $J$186:$CA$186 - $F185 )), 1, 0 )</f>
        <v>0</v>
      </c>
      <c r="BL188" s="765" cm="1">
        <f t="array" ref="BL188" xml:space="preserve"> IF( AND( BL186 &gt; 0, BL186 &lt;= MAX( $J$186:$CA$186 - $F185 )), 1, 0 )</f>
        <v>0</v>
      </c>
      <c r="BM188" s="765" cm="1">
        <f t="array" ref="BM188" xml:space="preserve"> IF( AND( BM186 &gt; 0, BM186 &lt;= MAX( $J$186:$CA$186 - $F185 )), 1, 0 )</f>
        <v>0</v>
      </c>
      <c r="BN188" s="765" cm="1">
        <f t="array" ref="BN188" xml:space="preserve"> IF( AND( BN186 &gt; 0, BN186 &lt;= MAX( $J$186:$CA$186 - $F185 )), 1, 0 )</f>
        <v>0</v>
      </c>
      <c r="BO188" s="765" cm="1">
        <f t="array" ref="BO188" xml:space="preserve"> IF( AND( BO186 &gt; 0, BO186 &lt;= MAX( $J$186:$CA$186 - $F185 )), 1, 0 )</f>
        <v>0</v>
      </c>
      <c r="BP188" s="765" cm="1">
        <f t="array" ref="BP188" xml:space="preserve"> IF( AND( BP186 &gt; 0, BP186 &lt;= MAX( $J$186:$CA$186 - $F185 )), 1, 0 )</f>
        <v>0</v>
      </c>
      <c r="BQ188" s="765" cm="1">
        <f t="array" ref="BQ188" xml:space="preserve"> IF( AND( BQ186 &gt; 0, BQ186 &lt;= MAX( $J$186:$CA$186 - $F185 )), 1, 0 )</f>
        <v>0</v>
      </c>
      <c r="BR188" s="765" cm="1">
        <f t="array" ref="BR188" xml:space="preserve"> IF( AND( BR186 &gt; 0, BR186 &lt;= MAX( $J$186:$CA$186 - $F185 )), 1, 0 )</f>
        <v>0</v>
      </c>
      <c r="BS188" s="765" cm="1">
        <f t="array" ref="BS188" xml:space="preserve"> IF( AND( BS186 &gt; 0, BS186 &lt;= MAX( $J$186:$CA$186 - $F185 )), 1, 0 )</f>
        <v>0</v>
      </c>
      <c r="BT188" s="765" cm="1">
        <f t="array" ref="BT188" xml:space="preserve"> IF( AND( BT186 &gt; 0, BT186 &lt;= MAX( $J$186:$CA$186 - $F185 )), 1, 0 )</f>
        <v>0</v>
      </c>
      <c r="BU188" s="765" cm="1">
        <f t="array" ref="BU188" xml:space="preserve"> IF( AND( BU186 &gt; 0, BU186 &lt;= MAX( $J$186:$CA$186 - $F185 )), 1, 0 )</f>
        <v>0</v>
      </c>
      <c r="BV188" s="765" cm="1">
        <f t="array" ref="BV188" xml:space="preserve"> IF( AND( BV186 &gt; 0, BV186 &lt;= MAX( $J$186:$CA$186 - $F185 )), 1, 0 )</f>
        <v>0</v>
      </c>
      <c r="BW188" s="765" cm="1">
        <f t="array" ref="BW188" xml:space="preserve"> IF( AND( BW186 &gt; 0, BW186 &lt;= MAX( $J$186:$CA$186 - $F185 )), 1, 0 )</f>
        <v>0</v>
      </c>
      <c r="BX188" s="765" cm="1">
        <f t="array" ref="BX188" xml:space="preserve"> IF( AND( BX186 &gt; 0, BX186 &lt;= MAX( $J$186:$CA$186 - $F185 )), 1, 0 )</f>
        <v>0</v>
      </c>
      <c r="BY188" s="765" cm="1">
        <f t="array" ref="BY188" xml:space="preserve"> IF( AND( BY186 &gt; 0, BY186 &lt;= MAX( $J$186:$CA$186 - $F185 )), 1, 0 )</f>
        <v>0</v>
      </c>
      <c r="BZ188" s="765" cm="1">
        <f t="array" ref="BZ188" xml:space="preserve"> IF( AND( BZ186 &gt; 0, BZ186 &lt;= MAX( $J$186:$CA$186 - $F185 )), 1, 0 )</f>
        <v>0</v>
      </c>
      <c r="CA188" s="765" cm="1">
        <f t="array" ref="CA188" xml:space="preserve"> IF( AND( CA186 &gt; 0, CA186 &lt;= MAX( $J$186:$CA$186 - $F185 )), 1, 0 )</f>
        <v>0</v>
      </c>
    </row>
    <row r="190" spans="1:79">
      <c r="E190" s="267" t="str">
        <f xml:space="preserve"> E$80</f>
        <v>Operations period start flag</v>
      </c>
      <c r="F190" s="267">
        <f t="shared" ref="F190:BQ190" si="155" xml:space="preserve"> F$80</f>
        <v>0</v>
      </c>
      <c r="G190" s="267" t="str">
        <f t="shared" si="155"/>
        <v>flag</v>
      </c>
      <c r="H190" s="267">
        <f t="shared" si="155"/>
        <v>1</v>
      </c>
      <c r="I190" s="267">
        <f t="shared" si="155"/>
        <v>0</v>
      </c>
      <c r="J190" s="267">
        <f t="shared" si="155"/>
        <v>0</v>
      </c>
      <c r="K190" s="267">
        <f t="shared" si="155"/>
        <v>0</v>
      </c>
      <c r="L190" s="267">
        <f t="shared" si="155"/>
        <v>0</v>
      </c>
      <c r="M190" s="267">
        <f t="shared" si="155"/>
        <v>0</v>
      </c>
      <c r="N190" s="267">
        <f t="shared" si="155"/>
        <v>0</v>
      </c>
      <c r="O190" s="267">
        <f t="shared" si="155"/>
        <v>0</v>
      </c>
      <c r="P190" s="267">
        <f t="shared" si="155"/>
        <v>0</v>
      </c>
      <c r="Q190" s="267">
        <f t="shared" si="155"/>
        <v>0</v>
      </c>
      <c r="R190" s="267">
        <f t="shared" si="155"/>
        <v>1</v>
      </c>
      <c r="S190" s="267">
        <f t="shared" si="155"/>
        <v>0</v>
      </c>
      <c r="T190" s="267">
        <f t="shared" si="155"/>
        <v>0</v>
      </c>
      <c r="U190" s="267">
        <f t="shared" si="155"/>
        <v>0</v>
      </c>
      <c r="V190" s="267">
        <f t="shared" si="155"/>
        <v>0</v>
      </c>
      <c r="W190" s="267">
        <f t="shared" si="155"/>
        <v>0</v>
      </c>
      <c r="X190" s="267">
        <f t="shared" si="155"/>
        <v>0</v>
      </c>
      <c r="Y190" s="267">
        <f t="shared" si="155"/>
        <v>0</v>
      </c>
      <c r="Z190" s="267">
        <f t="shared" si="155"/>
        <v>0</v>
      </c>
      <c r="AA190" s="267">
        <f t="shared" si="155"/>
        <v>0</v>
      </c>
      <c r="AB190" s="267">
        <f t="shared" si="155"/>
        <v>0</v>
      </c>
      <c r="AC190" s="267">
        <f t="shared" si="155"/>
        <v>0</v>
      </c>
      <c r="AD190" s="267">
        <f t="shared" si="155"/>
        <v>0</v>
      </c>
      <c r="AE190" s="267">
        <f t="shared" si="155"/>
        <v>0</v>
      </c>
      <c r="AF190" s="267">
        <f t="shared" si="155"/>
        <v>0</v>
      </c>
      <c r="AG190" s="267">
        <f t="shared" si="155"/>
        <v>0</v>
      </c>
      <c r="AH190" s="267">
        <f t="shared" si="155"/>
        <v>0</v>
      </c>
      <c r="AI190" s="267">
        <f t="shared" si="155"/>
        <v>0</v>
      </c>
      <c r="AJ190" s="267">
        <f t="shared" si="155"/>
        <v>0</v>
      </c>
      <c r="AK190" s="267">
        <f t="shared" si="155"/>
        <v>0</v>
      </c>
      <c r="AL190" s="267">
        <f t="shared" si="155"/>
        <v>0</v>
      </c>
      <c r="AM190" s="267">
        <f t="shared" si="155"/>
        <v>0</v>
      </c>
      <c r="AN190" s="267">
        <f t="shared" si="155"/>
        <v>0</v>
      </c>
      <c r="AO190" s="267">
        <f t="shared" si="155"/>
        <v>0</v>
      </c>
      <c r="AP190" s="267">
        <f t="shared" si="155"/>
        <v>0</v>
      </c>
      <c r="AQ190" s="267">
        <f t="shared" si="155"/>
        <v>0</v>
      </c>
      <c r="AR190" s="267">
        <f t="shared" si="155"/>
        <v>0</v>
      </c>
      <c r="AS190" s="267">
        <f t="shared" si="155"/>
        <v>0</v>
      </c>
      <c r="AT190" s="267">
        <f t="shared" si="155"/>
        <v>0</v>
      </c>
      <c r="AU190" s="267">
        <f t="shared" si="155"/>
        <v>0</v>
      </c>
      <c r="AV190" s="267">
        <f t="shared" si="155"/>
        <v>0</v>
      </c>
      <c r="AW190" s="267">
        <f t="shared" si="155"/>
        <v>0</v>
      </c>
      <c r="AX190" s="267">
        <f t="shared" si="155"/>
        <v>0</v>
      </c>
      <c r="AY190" s="267">
        <f t="shared" si="155"/>
        <v>0</v>
      </c>
      <c r="AZ190" s="267">
        <f t="shared" si="155"/>
        <v>0</v>
      </c>
      <c r="BA190" s="267">
        <f t="shared" si="155"/>
        <v>0</v>
      </c>
      <c r="BB190" s="267">
        <f t="shared" si="155"/>
        <v>0</v>
      </c>
      <c r="BC190" s="267">
        <f t="shared" si="155"/>
        <v>0</v>
      </c>
      <c r="BD190" s="267">
        <f t="shared" si="155"/>
        <v>0</v>
      </c>
      <c r="BE190" s="267">
        <f t="shared" si="155"/>
        <v>0</v>
      </c>
      <c r="BF190" s="267">
        <f t="shared" si="155"/>
        <v>0</v>
      </c>
      <c r="BG190" s="267">
        <f t="shared" si="155"/>
        <v>0</v>
      </c>
      <c r="BH190" s="267">
        <f t="shared" si="155"/>
        <v>0</v>
      </c>
      <c r="BI190" s="267">
        <f t="shared" si="155"/>
        <v>0</v>
      </c>
      <c r="BJ190" s="267">
        <f t="shared" si="155"/>
        <v>0</v>
      </c>
      <c r="BK190" s="267">
        <f t="shared" si="155"/>
        <v>0</v>
      </c>
      <c r="BL190" s="267">
        <f t="shared" si="155"/>
        <v>0</v>
      </c>
      <c r="BM190" s="267">
        <f t="shared" si="155"/>
        <v>0</v>
      </c>
      <c r="BN190" s="267">
        <f t="shared" si="155"/>
        <v>0</v>
      </c>
      <c r="BO190" s="267">
        <f t="shared" si="155"/>
        <v>0</v>
      </c>
      <c r="BP190" s="267">
        <f t="shared" si="155"/>
        <v>0</v>
      </c>
      <c r="BQ190" s="267">
        <f t="shared" si="155"/>
        <v>0</v>
      </c>
      <c r="BR190" s="267">
        <f t="shared" ref="BR190:CA190" si="156" xml:space="preserve"> BR$80</f>
        <v>0</v>
      </c>
      <c r="BS190" s="267">
        <f t="shared" si="156"/>
        <v>0</v>
      </c>
      <c r="BT190" s="267">
        <f t="shared" si="156"/>
        <v>0</v>
      </c>
      <c r="BU190" s="267">
        <f t="shared" si="156"/>
        <v>0</v>
      </c>
      <c r="BV190" s="267">
        <f t="shared" si="156"/>
        <v>0</v>
      </c>
      <c r="BW190" s="267">
        <f t="shared" si="156"/>
        <v>0</v>
      </c>
      <c r="BX190" s="267">
        <f t="shared" si="156"/>
        <v>0</v>
      </c>
      <c r="BY190" s="267">
        <f t="shared" si="156"/>
        <v>0</v>
      </c>
      <c r="BZ190" s="267">
        <f t="shared" si="156"/>
        <v>0</v>
      </c>
      <c r="CA190" s="267">
        <f t="shared" si="156"/>
        <v>0</v>
      </c>
    </row>
    <row r="191" spans="1:79">
      <c r="E191" s="267" t="str">
        <f xml:space="preserve"> E$183</f>
        <v>Electrolyser retrofit flag</v>
      </c>
      <c r="F191" s="267">
        <f t="shared" ref="F191:BQ191" si="157" xml:space="preserve"> F$183</f>
        <v>0</v>
      </c>
      <c r="G191" s="267" t="str">
        <f t="shared" si="157"/>
        <v>flag</v>
      </c>
      <c r="H191" s="267">
        <f t="shared" si="157"/>
        <v>2</v>
      </c>
      <c r="I191" s="267">
        <f t="shared" si="157"/>
        <v>0</v>
      </c>
      <c r="J191" s="267">
        <f t="shared" si="157"/>
        <v>0</v>
      </c>
      <c r="K191" s="267">
        <f t="shared" si="157"/>
        <v>0</v>
      </c>
      <c r="L191" s="267">
        <f t="shared" si="157"/>
        <v>0</v>
      </c>
      <c r="M191" s="267">
        <f t="shared" si="157"/>
        <v>0</v>
      </c>
      <c r="N191" s="267">
        <f t="shared" si="157"/>
        <v>0</v>
      </c>
      <c r="O191" s="267">
        <f t="shared" si="157"/>
        <v>0</v>
      </c>
      <c r="P191" s="267">
        <f t="shared" si="157"/>
        <v>0</v>
      </c>
      <c r="Q191" s="267">
        <f t="shared" si="157"/>
        <v>0</v>
      </c>
      <c r="R191" s="267">
        <f t="shared" si="157"/>
        <v>0</v>
      </c>
      <c r="S191" s="267">
        <f t="shared" si="157"/>
        <v>0</v>
      </c>
      <c r="T191" s="267">
        <f t="shared" si="157"/>
        <v>0</v>
      </c>
      <c r="U191" s="267">
        <f t="shared" si="157"/>
        <v>0</v>
      </c>
      <c r="V191" s="267">
        <f t="shared" si="157"/>
        <v>0</v>
      </c>
      <c r="W191" s="267">
        <f t="shared" si="157"/>
        <v>0</v>
      </c>
      <c r="X191" s="267">
        <f t="shared" si="157"/>
        <v>0</v>
      </c>
      <c r="Y191" s="267">
        <f t="shared" si="157"/>
        <v>1</v>
      </c>
      <c r="Z191" s="267">
        <f t="shared" si="157"/>
        <v>0</v>
      </c>
      <c r="AA191" s="267">
        <f t="shared" si="157"/>
        <v>0</v>
      </c>
      <c r="AB191" s="267">
        <f t="shared" si="157"/>
        <v>0</v>
      </c>
      <c r="AC191" s="267">
        <f t="shared" si="157"/>
        <v>0</v>
      </c>
      <c r="AD191" s="267">
        <f t="shared" si="157"/>
        <v>0</v>
      </c>
      <c r="AE191" s="267">
        <f t="shared" si="157"/>
        <v>0</v>
      </c>
      <c r="AF191" s="267">
        <f t="shared" si="157"/>
        <v>0</v>
      </c>
      <c r="AG191" s="267">
        <f t="shared" si="157"/>
        <v>1</v>
      </c>
      <c r="AH191" s="267">
        <f t="shared" si="157"/>
        <v>0</v>
      </c>
      <c r="AI191" s="267">
        <f t="shared" si="157"/>
        <v>0</v>
      </c>
      <c r="AJ191" s="267">
        <f t="shared" si="157"/>
        <v>0</v>
      </c>
      <c r="AK191" s="267">
        <f t="shared" si="157"/>
        <v>0</v>
      </c>
      <c r="AL191" s="267">
        <f t="shared" si="157"/>
        <v>0</v>
      </c>
      <c r="AM191" s="267">
        <f t="shared" si="157"/>
        <v>0</v>
      </c>
      <c r="AN191" s="267">
        <f t="shared" si="157"/>
        <v>0</v>
      </c>
      <c r="AO191" s="267">
        <f t="shared" si="157"/>
        <v>0</v>
      </c>
      <c r="AP191" s="267">
        <f t="shared" si="157"/>
        <v>0</v>
      </c>
      <c r="AQ191" s="267">
        <f t="shared" si="157"/>
        <v>0</v>
      </c>
      <c r="AR191" s="267">
        <f t="shared" si="157"/>
        <v>0</v>
      </c>
      <c r="AS191" s="267">
        <f t="shared" si="157"/>
        <v>0</v>
      </c>
      <c r="AT191" s="267">
        <f t="shared" si="157"/>
        <v>0</v>
      </c>
      <c r="AU191" s="267">
        <f t="shared" si="157"/>
        <v>0</v>
      </c>
      <c r="AV191" s="267">
        <f t="shared" si="157"/>
        <v>0</v>
      </c>
      <c r="AW191" s="267">
        <f t="shared" si="157"/>
        <v>0</v>
      </c>
      <c r="AX191" s="267">
        <f t="shared" si="157"/>
        <v>0</v>
      </c>
      <c r="AY191" s="267">
        <f t="shared" si="157"/>
        <v>0</v>
      </c>
      <c r="AZ191" s="267">
        <f t="shared" si="157"/>
        <v>0</v>
      </c>
      <c r="BA191" s="267">
        <f t="shared" si="157"/>
        <v>0</v>
      </c>
      <c r="BB191" s="267">
        <f t="shared" si="157"/>
        <v>0</v>
      </c>
      <c r="BC191" s="267">
        <f t="shared" si="157"/>
        <v>0</v>
      </c>
      <c r="BD191" s="267">
        <f t="shared" si="157"/>
        <v>0</v>
      </c>
      <c r="BE191" s="267">
        <f t="shared" si="157"/>
        <v>0</v>
      </c>
      <c r="BF191" s="267">
        <f t="shared" si="157"/>
        <v>0</v>
      </c>
      <c r="BG191" s="267">
        <f t="shared" si="157"/>
        <v>0</v>
      </c>
      <c r="BH191" s="267">
        <f t="shared" si="157"/>
        <v>0</v>
      </c>
      <c r="BI191" s="267">
        <f t="shared" si="157"/>
        <v>0</v>
      </c>
      <c r="BJ191" s="267">
        <f t="shared" si="157"/>
        <v>0</v>
      </c>
      <c r="BK191" s="267">
        <f t="shared" si="157"/>
        <v>0</v>
      </c>
      <c r="BL191" s="267">
        <f t="shared" si="157"/>
        <v>0</v>
      </c>
      <c r="BM191" s="267">
        <f t="shared" si="157"/>
        <v>0</v>
      </c>
      <c r="BN191" s="267">
        <f t="shared" si="157"/>
        <v>0</v>
      </c>
      <c r="BO191" s="267">
        <f t="shared" si="157"/>
        <v>0</v>
      </c>
      <c r="BP191" s="267">
        <f t="shared" si="157"/>
        <v>0</v>
      </c>
      <c r="BQ191" s="267">
        <f t="shared" si="157"/>
        <v>0</v>
      </c>
      <c r="BR191" s="267">
        <f t="shared" ref="BR191:CA191" si="158" xml:space="preserve"> BR$183</f>
        <v>0</v>
      </c>
      <c r="BS191" s="267">
        <f t="shared" si="158"/>
        <v>0</v>
      </c>
      <c r="BT191" s="267">
        <f t="shared" si="158"/>
        <v>0</v>
      </c>
      <c r="BU191" s="267">
        <f t="shared" si="158"/>
        <v>0</v>
      </c>
      <c r="BV191" s="267">
        <f t="shared" si="158"/>
        <v>0</v>
      </c>
      <c r="BW191" s="267">
        <f t="shared" si="158"/>
        <v>0</v>
      </c>
      <c r="BX191" s="267">
        <f t="shared" si="158"/>
        <v>0</v>
      </c>
      <c r="BY191" s="267">
        <f t="shared" si="158"/>
        <v>0</v>
      </c>
      <c r="BZ191" s="267">
        <f t="shared" si="158"/>
        <v>0</v>
      </c>
      <c r="CA191" s="267">
        <f t="shared" si="158"/>
        <v>0</v>
      </c>
    </row>
    <row r="192" spans="1:79">
      <c r="E192" s="267" t="str">
        <f xml:space="preserve"> E$188</f>
        <v>Electrolyser retrofit period flag</v>
      </c>
      <c r="F192" s="267">
        <f t="shared" ref="F192:BQ192" si="159" xml:space="preserve"> F$188</f>
        <v>0</v>
      </c>
      <c r="G192" s="267">
        <f t="shared" si="159"/>
        <v>0</v>
      </c>
      <c r="H192" s="267">
        <f t="shared" si="159"/>
        <v>12</v>
      </c>
      <c r="I192" s="267">
        <f t="shared" si="159"/>
        <v>0</v>
      </c>
      <c r="J192" s="267">
        <f t="shared" si="159"/>
        <v>0</v>
      </c>
      <c r="K192" s="267">
        <f t="shared" si="159"/>
        <v>0</v>
      </c>
      <c r="L192" s="267">
        <f t="shared" si="159"/>
        <v>0</v>
      </c>
      <c r="M192" s="267">
        <f t="shared" si="159"/>
        <v>0</v>
      </c>
      <c r="N192" s="267">
        <f t="shared" si="159"/>
        <v>0</v>
      </c>
      <c r="O192" s="267">
        <f t="shared" si="159"/>
        <v>0</v>
      </c>
      <c r="P192" s="267">
        <f t="shared" si="159"/>
        <v>0</v>
      </c>
      <c r="Q192" s="267">
        <f t="shared" si="159"/>
        <v>0</v>
      </c>
      <c r="R192" s="267">
        <f t="shared" si="159"/>
        <v>1</v>
      </c>
      <c r="S192" s="267">
        <f t="shared" si="159"/>
        <v>1</v>
      </c>
      <c r="T192" s="267">
        <f t="shared" si="159"/>
        <v>1</v>
      </c>
      <c r="U192" s="267">
        <f t="shared" si="159"/>
        <v>1</v>
      </c>
      <c r="V192" s="267">
        <f t="shared" si="159"/>
        <v>1</v>
      </c>
      <c r="W192" s="267">
        <f t="shared" si="159"/>
        <v>1</v>
      </c>
      <c r="X192" s="267">
        <f t="shared" si="159"/>
        <v>1</v>
      </c>
      <c r="Y192" s="267">
        <f t="shared" si="159"/>
        <v>1</v>
      </c>
      <c r="Z192" s="267">
        <f t="shared" si="159"/>
        <v>1</v>
      </c>
      <c r="AA192" s="267">
        <f t="shared" si="159"/>
        <v>1</v>
      </c>
      <c r="AB192" s="267">
        <f t="shared" si="159"/>
        <v>1</v>
      </c>
      <c r="AC192" s="267">
        <f t="shared" si="159"/>
        <v>1</v>
      </c>
      <c r="AD192" s="267">
        <f t="shared" si="159"/>
        <v>0</v>
      </c>
      <c r="AE192" s="267">
        <f t="shared" si="159"/>
        <v>0</v>
      </c>
      <c r="AF192" s="267">
        <f t="shared" si="159"/>
        <v>0</v>
      </c>
      <c r="AG192" s="267">
        <f t="shared" si="159"/>
        <v>0</v>
      </c>
      <c r="AH192" s="267">
        <f t="shared" si="159"/>
        <v>0</v>
      </c>
      <c r="AI192" s="267">
        <f t="shared" si="159"/>
        <v>0</v>
      </c>
      <c r="AJ192" s="267">
        <f t="shared" si="159"/>
        <v>0</v>
      </c>
      <c r="AK192" s="267">
        <f t="shared" si="159"/>
        <v>0</v>
      </c>
      <c r="AL192" s="267">
        <f t="shared" si="159"/>
        <v>0</v>
      </c>
      <c r="AM192" s="267">
        <f t="shared" si="159"/>
        <v>0</v>
      </c>
      <c r="AN192" s="267">
        <f t="shared" si="159"/>
        <v>0</v>
      </c>
      <c r="AO192" s="267">
        <f t="shared" si="159"/>
        <v>0</v>
      </c>
      <c r="AP192" s="267">
        <f t="shared" si="159"/>
        <v>0</v>
      </c>
      <c r="AQ192" s="267">
        <f t="shared" si="159"/>
        <v>0</v>
      </c>
      <c r="AR192" s="267">
        <f t="shared" si="159"/>
        <v>0</v>
      </c>
      <c r="AS192" s="267">
        <f t="shared" si="159"/>
        <v>0</v>
      </c>
      <c r="AT192" s="267">
        <f t="shared" si="159"/>
        <v>0</v>
      </c>
      <c r="AU192" s="267">
        <f t="shared" si="159"/>
        <v>0</v>
      </c>
      <c r="AV192" s="267">
        <f t="shared" si="159"/>
        <v>0</v>
      </c>
      <c r="AW192" s="267">
        <f t="shared" si="159"/>
        <v>0</v>
      </c>
      <c r="AX192" s="267">
        <f t="shared" si="159"/>
        <v>0</v>
      </c>
      <c r="AY192" s="267">
        <f t="shared" si="159"/>
        <v>0</v>
      </c>
      <c r="AZ192" s="267">
        <f t="shared" si="159"/>
        <v>0</v>
      </c>
      <c r="BA192" s="267">
        <f t="shared" si="159"/>
        <v>0</v>
      </c>
      <c r="BB192" s="267">
        <f t="shared" si="159"/>
        <v>0</v>
      </c>
      <c r="BC192" s="267">
        <f t="shared" si="159"/>
        <v>0</v>
      </c>
      <c r="BD192" s="267">
        <f t="shared" si="159"/>
        <v>0</v>
      </c>
      <c r="BE192" s="267">
        <f t="shared" si="159"/>
        <v>0</v>
      </c>
      <c r="BF192" s="267">
        <f t="shared" si="159"/>
        <v>0</v>
      </c>
      <c r="BG192" s="267">
        <f t="shared" si="159"/>
        <v>0</v>
      </c>
      <c r="BH192" s="267">
        <f t="shared" si="159"/>
        <v>0</v>
      </c>
      <c r="BI192" s="267">
        <f t="shared" si="159"/>
        <v>0</v>
      </c>
      <c r="BJ192" s="267">
        <f t="shared" si="159"/>
        <v>0</v>
      </c>
      <c r="BK192" s="267">
        <f t="shared" si="159"/>
        <v>0</v>
      </c>
      <c r="BL192" s="267">
        <f t="shared" si="159"/>
        <v>0</v>
      </c>
      <c r="BM192" s="267">
        <f t="shared" si="159"/>
        <v>0</v>
      </c>
      <c r="BN192" s="267">
        <f t="shared" si="159"/>
        <v>0</v>
      </c>
      <c r="BO192" s="267">
        <f t="shared" si="159"/>
        <v>0</v>
      </c>
      <c r="BP192" s="267">
        <f t="shared" si="159"/>
        <v>0</v>
      </c>
      <c r="BQ192" s="267">
        <f t="shared" si="159"/>
        <v>0</v>
      </c>
      <c r="BR192" s="267">
        <f t="shared" ref="BR192:CA192" si="160" xml:space="preserve"> BR$188</f>
        <v>0</v>
      </c>
      <c r="BS192" s="267">
        <f t="shared" si="160"/>
        <v>0</v>
      </c>
      <c r="BT192" s="267">
        <f t="shared" si="160"/>
        <v>0</v>
      </c>
      <c r="BU192" s="267">
        <f t="shared" si="160"/>
        <v>0</v>
      </c>
      <c r="BV192" s="267">
        <f t="shared" si="160"/>
        <v>0</v>
      </c>
      <c r="BW192" s="267">
        <f t="shared" si="160"/>
        <v>0</v>
      </c>
      <c r="BX192" s="267">
        <f t="shared" si="160"/>
        <v>0</v>
      </c>
      <c r="BY192" s="267">
        <f t="shared" si="160"/>
        <v>0</v>
      </c>
      <c r="BZ192" s="267">
        <f t="shared" si="160"/>
        <v>0</v>
      </c>
      <c r="CA192" s="267">
        <f t="shared" si="160"/>
        <v>0</v>
      </c>
    </row>
    <row r="193" spans="1:79" s="246" customFormat="1">
      <c r="A193" s="242"/>
      <c r="B193" s="243"/>
      <c r="C193" s="244"/>
      <c r="D193" s="245"/>
      <c r="E193" s="692" t="s">
        <v>646</v>
      </c>
      <c r="G193" s="692" t="s">
        <v>653</v>
      </c>
      <c r="I193" s="668"/>
      <c r="J193" s="717">
        <f xml:space="preserve"> ( SUM( J190:J191) + I193 ) * J192</f>
        <v>0</v>
      </c>
      <c r="K193" s="717">
        <f t="shared" ref="K193:BV193" si="161" xml:space="preserve"> ( SUM( K190:K191) + J193 ) * K192</f>
        <v>0</v>
      </c>
      <c r="L193" s="717">
        <f t="shared" si="161"/>
        <v>0</v>
      </c>
      <c r="M193" s="717">
        <f t="shared" si="161"/>
        <v>0</v>
      </c>
      <c r="N193" s="717">
        <f t="shared" si="161"/>
        <v>0</v>
      </c>
      <c r="O193" s="717">
        <f t="shared" si="161"/>
        <v>0</v>
      </c>
      <c r="P193" s="717">
        <f t="shared" si="161"/>
        <v>0</v>
      </c>
      <c r="Q193" s="717">
        <f t="shared" si="161"/>
        <v>0</v>
      </c>
      <c r="R193" s="717">
        <f t="shared" si="161"/>
        <v>1</v>
      </c>
      <c r="S193" s="717">
        <f t="shared" si="161"/>
        <v>1</v>
      </c>
      <c r="T193" s="717">
        <f t="shared" si="161"/>
        <v>1</v>
      </c>
      <c r="U193" s="717">
        <f t="shared" si="161"/>
        <v>1</v>
      </c>
      <c r="V193" s="717">
        <f t="shared" si="161"/>
        <v>1</v>
      </c>
      <c r="W193" s="717">
        <f t="shared" si="161"/>
        <v>1</v>
      </c>
      <c r="X193" s="717">
        <f t="shared" si="161"/>
        <v>1</v>
      </c>
      <c r="Y193" s="717">
        <f t="shared" si="161"/>
        <v>2</v>
      </c>
      <c r="Z193" s="717">
        <f t="shared" si="161"/>
        <v>2</v>
      </c>
      <c r="AA193" s="717">
        <f t="shared" si="161"/>
        <v>2</v>
      </c>
      <c r="AB193" s="717">
        <f t="shared" si="161"/>
        <v>2</v>
      </c>
      <c r="AC193" s="717">
        <f t="shared" si="161"/>
        <v>2</v>
      </c>
      <c r="AD193" s="717">
        <f t="shared" si="161"/>
        <v>0</v>
      </c>
      <c r="AE193" s="717">
        <f t="shared" si="161"/>
        <v>0</v>
      </c>
      <c r="AF193" s="717">
        <f t="shared" si="161"/>
        <v>0</v>
      </c>
      <c r="AG193" s="717">
        <f t="shared" si="161"/>
        <v>0</v>
      </c>
      <c r="AH193" s="717">
        <f t="shared" si="161"/>
        <v>0</v>
      </c>
      <c r="AI193" s="717">
        <f t="shared" si="161"/>
        <v>0</v>
      </c>
      <c r="AJ193" s="717">
        <f t="shared" si="161"/>
        <v>0</v>
      </c>
      <c r="AK193" s="717">
        <f t="shared" si="161"/>
        <v>0</v>
      </c>
      <c r="AL193" s="717">
        <f t="shared" si="161"/>
        <v>0</v>
      </c>
      <c r="AM193" s="717">
        <f t="shared" si="161"/>
        <v>0</v>
      </c>
      <c r="AN193" s="717">
        <f t="shared" si="161"/>
        <v>0</v>
      </c>
      <c r="AO193" s="717">
        <f t="shared" si="161"/>
        <v>0</v>
      </c>
      <c r="AP193" s="717">
        <f t="shared" si="161"/>
        <v>0</v>
      </c>
      <c r="AQ193" s="717">
        <f t="shared" si="161"/>
        <v>0</v>
      </c>
      <c r="AR193" s="717">
        <f t="shared" si="161"/>
        <v>0</v>
      </c>
      <c r="AS193" s="717">
        <f t="shared" si="161"/>
        <v>0</v>
      </c>
      <c r="AT193" s="717">
        <f t="shared" si="161"/>
        <v>0</v>
      </c>
      <c r="AU193" s="717">
        <f t="shared" si="161"/>
        <v>0</v>
      </c>
      <c r="AV193" s="717">
        <f t="shared" si="161"/>
        <v>0</v>
      </c>
      <c r="AW193" s="717">
        <f t="shared" si="161"/>
        <v>0</v>
      </c>
      <c r="AX193" s="717">
        <f t="shared" si="161"/>
        <v>0</v>
      </c>
      <c r="AY193" s="717">
        <f t="shared" si="161"/>
        <v>0</v>
      </c>
      <c r="AZ193" s="717">
        <f t="shared" si="161"/>
        <v>0</v>
      </c>
      <c r="BA193" s="717">
        <f t="shared" si="161"/>
        <v>0</v>
      </c>
      <c r="BB193" s="717">
        <f t="shared" si="161"/>
        <v>0</v>
      </c>
      <c r="BC193" s="717">
        <f t="shared" si="161"/>
        <v>0</v>
      </c>
      <c r="BD193" s="717">
        <f t="shared" si="161"/>
        <v>0</v>
      </c>
      <c r="BE193" s="717">
        <f t="shared" si="161"/>
        <v>0</v>
      </c>
      <c r="BF193" s="717">
        <f t="shared" si="161"/>
        <v>0</v>
      </c>
      <c r="BG193" s="717">
        <f t="shared" si="161"/>
        <v>0</v>
      </c>
      <c r="BH193" s="717">
        <f t="shared" si="161"/>
        <v>0</v>
      </c>
      <c r="BI193" s="717">
        <f t="shared" si="161"/>
        <v>0</v>
      </c>
      <c r="BJ193" s="717">
        <f t="shared" si="161"/>
        <v>0</v>
      </c>
      <c r="BK193" s="717">
        <f t="shared" si="161"/>
        <v>0</v>
      </c>
      <c r="BL193" s="717">
        <f t="shared" si="161"/>
        <v>0</v>
      </c>
      <c r="BM193" s="717">
        <f t="shared" si="161"/>
        <v>0</v>
      </c>
      <c r="BN193" s="717">
        <f t="shared" si="161"/>
        <v>0</v>
      </c>
      <c r="BO193" s="717">
        <f t="shared" si="161"/>
        <v>0</v>
      </c>
      <c r="BP193" s="717">
        <f t="shared" si="161"/>
        <v>0</v>
      </c>
      <c r="BQ193" s="717">
        <f t="shared" si="161"/>
        <v>0</v>
      </c>
      <c r="BR193" s="717">
        <f t="shared" si="161"/>
        <v>0</v>
      </c>
      <c r="BS193" s="717">
        <f t="shared" si="161"/>
        <v>0</v>
      </c>
      <c r="BT193" s="717">
        <f t="shared" si="161"/>
        <v>0</v>
      </c>
      <c r="BU193" s="717">
        <f t="shared" si="161"/>
        <v>0</v>
      </c>
      <c r="BV193" s="717">
        <f t="shared" si="161"/>
        <v>0</v>
      </c>
      <c r="BW193" s="717">
        <f t="shared" ref="BW193:CA193" si="162" xml:space="preserve"> ( SUM( BW190:BW191) + BV193 ) * BW192</f>
        <v>0</v>
      </c>
      <c r="BX193" s="717">
        <f t="shared" si="162"/>
        <v>0</v>
      </c>
      <c r="BY193" s="717">
        <f t="shared" si="162"/>
        <v>0</v>
      </c>
      <c r="BZ193" s="717">
        <f t="shared" si="162"/>
        <v>0</v>
      </c>
      <c r="CA193" s="717">
        <f t="shared" si="162"/>
        <v>0</v>
      </c>
    </row>
    <row r="196" spans="1:79">
      <c r="A196" s="9" t="s">
        <v>300</v>
      </c>
    </row>
  </sheetData>
  <phoneticPr fontId="3" type="noConversion"/>
  <conditionalFormatting sqref="F157 F2">
    <cfRule type="cellIs" dxfId="201" priority="4" stopIfTrue="1" operator="notEqual">
      <formula>0</formula>
    </cfRule>
    <cfRule type="cellIs" dxfId="200" priority="5" stopIfTrue="1" operator="equal">
      <formula>""</formula>
    </cfRule>
  </conditionalFormatting>
  <conditionalFormatting sqref="F3:F4">
    <cfRule type="cellIs" dxfId="199" priority="8" stopIfTrue="1" operator="notEqual">
      <formula>0</formula>
    </cfRule>
    <cfRule type="cellIs" dxfId="198" priority="9" stopIfTrue="1" operator="equal">
      <formula>""</formula>
    </cfRule>
  </conditionalFormatting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ignoredErrors>
    <ignoredError xmlns:x16r3="http://schemas.microsoft.com/office/spreadsheetml/2018/08/main" sqref="F44:I44 F106:I106" x16r3:misleadingForma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3" stopIfTrue="1" operator="equal" id="{6CD4AE73-CD90-4B93-A4C5-5E1628FB0734}">
            <xm:f>Input!$F$205</xm:f>
            <x14:dxf>
              <fill>
                <patternFill>
                  <bgColor indexed="47"/>
                </patternFill>
              </fill>
            </x14:dxf>
          </x14:cfRule>
          <x14:cfRule type="cellIs" priority="244" stopIfTrue="1" operator="equal" id="{793D8492-30BB-4543-9BED-765C2FE0FA57}">
            <xm:f>Input!$F$206</xm:f>
            <x14:dxf>
              <fill>
                <patternFill>
                  <bgColor indexed="44"/>
                </patternFill>
              </fill>
            </x14:dxf>
          </x14:cfRule>
          <xm:sqref>J3:CA3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outlinePr summaryBelow="0" summaryRight="0"/>
  </sheetPr>
  <dimension ref="A1:CA34"/>
  <sheetViews>
    <sheetView defaultGridColor="0" colorId="22" zoomScale="80" zoomScaleNormal="8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J31" activeCellId="8" sqref="E21 G21 J21:CA21 E26 G26 J26:CA26 E31 G31 J31:CA31"/>
    </sheetView>
  </sheetViews>
  <sheetFormatPr defaultColWidth="0" defaultRowHeight="12.75"/>
  <cols>
    <col min="1" max="1" width="1.42578125" style="9" customWidth="1"/>
    <col min="2" max="2" width="1.42578125" style="1" customWidth="1"/>
    <col min="3" max="3" width="1.42578125" style="51" customWidth="1"/>
    <col min="4" max="4" width="1.42578125" style="3" customWidth="1"/>
    <col min="5" max="5" width="40.5703125" style="4" customWidth="1"/>
    <col min="6" max="6" width="12.5703125" style="4" customWidth="1"/>
    <col min="7" max="8" width="11.5703125" style="4" customWidth="1"/>
    <col min="9" max="9" width="2.5703125" style="4" customWidth="1"/>
    <col min="10" max="79" width="11.5703125" style="4" customWidth="1"/>
    <col min="80" max="16384" width="0" style="4" hidden="1"/>
  </cols>
  <sheetData>
    <row r="1" spans="1:79" ht="26.25">
      <c r="A1" s="64" t="str">
        <f ca="1" xml:space="preserve"> RIGHT(CELL("filename", A1), LEN(CELL("filename", A1)) - SEARCH("]", CELL("filename", A1)))</f>
        <v>Esc</v>
      </c>
    </row>
    <row r="2" spans="1:79" s="66" customFormat="1">
      <c r="A2" s="62"/>
      <c r="B2" s="63"/>
      <c r="C2" s="65"/>
      <c r="E2" s="103" t="str">
        <f xml:space="preserve"> Time!E$23</f>
        <v>Model period ending</v>
      </c>
      <c r="F2" s="101">
        <f xml:space="preserve"> Check!$F$9</f>
        <v>0</v>
      </c>
      <c r="G2" s="106" t="s">
        <v>30</v>
      </c>
      <c r="J2" s="66">
        <f xml:space="preserve"> Time!J$23</f>
        <v>44926</v>
      </c>
      <c r="K2" s="66">
        <f xml:space="preserve"> Time!K$23</f>
        <v>45291</v>
      </c>
      <c r="L2" s="66">
        <f xml:space="preserve"> Time!L$23</f>
        <v>45657</v>
      </c>
      <c r="M2" s="66">
        <f xml:space="preserve"> Time!M$23</f>
        <v>46022</v>
      </c>
      <c r="N2" s="66">
        <f xml:space="preserve"> Time!N$23</f>
        <v>46387</v>
      </c>
      <c r="O2" s="66">
        <f xml:space="preserve"> Time!O$23</f>
        <v>46752</v>
      </c>
      <c r="P2" s="66">
        <f xml:space="preserve"> Time!P$23</f>
        <v>47118</v>
      </c>
      <c r="Q2" s="66">
        <f xml:space="preserve"> Time!Q$23</f>
        <v>47483</v>
      </c>
      <c r="R2" s="66">
        <f xml:space="preserve"> Time!R$23</f>
        <v>47848</v>
      </c>
      <c r="S2" s="66">
        <f xml:space="preserve"> Time!S$23</f>
        <v>48213</v>
      </c>
      <c r="T2" s="66">
        <f xml:space="preserve"> Time!T$23</f>
        <v>48579</v>
      </c>
      <c r="U2" s="66">
        <f xml:space="preserve"> Time!U$23</f>
        <v>48944</v>
      </c>
      <c r="V2" s="66">
        <f xml:space="preserve"> Time!V$23</f>
        <v>49309</v>
      </c>
      <c r="W2" s="66">
        <f xml:space="preserve"> Time!W$23</f>
        <v>49674</v>
      </c>
      <c r="X2" s="66">
        <f xml:space="preserve"> Time!X$23</f>
        <v>50040</v>
      </c>
      <c r="Y2" s="66">
        <f xml:space="preserve"> Time!Y$23</f>
        <v>50405</v>
      </c>
      <c r="Z2" s="66">
        <f xml:space="preserve"> Time!Z$23</f>
        <v>50770</v>
      </c>
      <c r="AA2" s="66">
        <f xml:space="preserve"> Time!AA$23</f>
        <v>51135</v>
      </c>
      <c r="AB2" s="66">
        <f xml:space="preserve"> Time!AB$23</f>
        <v>51501</v>
      </c>
      <c r="AC2" s="66">
        <f xml:space="preserve"> Time!AC$23</f>
        <v>51866</v>
      </c>
      <c r="AD2" s="66">
        <f xml:space="preserve"> Time!AD$23</f>
        <v>52231</v>
      </c>
      <c r="AE2" s="66">
        <f xml:space="preserve"> Time!AE$23</f>
        <v>52596</v>
      </c>
      <c r="AF2" s="66">
        <f xml:space="preserve"> Time!AF$23</f>
        <v>52962</v>
      </c>
      <c r="AG2" s="66">
        <f xml:space="preserve"> Time!AG$23</f>
        <v>53327</v>
      </c>
      <c r="AH2" s="66">
        <f xml:space="preserve"> Time!AH$23</f>
        <v>53692</v>
      </c>
      <c r="AI2" s="66">
        <f xml:space="preserve"> Time!AI$23</f>
        <v>54057</v>
      </c>
      <c r="AJ2" s="66">
        <f xml:space="preserve"> Time!AJ$23</f>
        <v>54423</v>
      </c>
      <c r="AK2" s="66">
        <f xml:space="preserve"> Time!AK$23</f>
        <v>54788</v>
      </c>
      <c r="AL2" s="66">
        <f xml:space="preserve"> Time!AL$23</f>
        <v>55153</v>
      </c>
      <c r="AM2" s="66">
        <f xml:space="preserve"> Time!AM$23</f>
        <v>55518</v>
      </c>
      <c r="AN2" s="66">
        <f xml:space="preserve"> Time!AN$23</f>
        <v>55884</v>
      </c>
      <c r="AO2" s="66">
        <f xml:space="preserve"> Time!AO$23</f>
        <v>56249</v>
      </c>
      <c r="AP2" s="66">
        <f xml:space="preserve"> Time!AP$23</f>
        <v>56614</v>
      </c>
      <c r="AQ2" s="66">
        <f xml:space="preserve"> Time!AQ$23</f>
        <v>56979</v>
      </c>
      <c r="AR2" s="66">
        <f xml:space="preserve"> Time!AR$23</f>
        <v>57345</v>
      </c>
      <c r="AS2" s="66">
        <f xml:space="preserve"> Time!AS$23</f>
        <v>57710</v>
      </c>
      <c r="AT2" s="66">
        <f xml:space="preserve"> Time!AT$23</f>
        <v>58075</v>
      </c>
      <c r="AU2" s="66">
        <f xml:space="preserve"> Time!AU$23</f>
        <v>58440</v>
      </c>
      <c r="AV2" s="66">
        <f xml:space="preserve"> Time!AV$23</f>
        <v>58806</v>
      </c>
      <c r="AW2" s="66">
        <f xml:space="preserve"> Time!AW$23</f>
        <v>59171</v>
      </c>
      <c r="AX2" s="66">
        <f xml:space="preserve"> Time!AX$23</f>
        <v>59536</v>
      </c>
      <c r="AY2" s="66">
        <f xml:space="preserve"> Time!AY$23</f>
        <v>59901</v>
      </c>
      <c r="AZ2" s="66">
        <f xml:space="preserve"> Time!AZ$23</f>
        <v>60267</v>
      </c>
      <c r="BA2" s="66">
        <f xml:space="preserve"> Time!BA$23</f>
        <v>60632</v>
      </c>
      <c r="BB2" s="66">
        <f xml:space="preserve"> Time!BB$23</f>
        <v>60997</v>
      </c>
      <c r="BC2" s="66">
        <f xml:space="preserve"> Time!BC$23</f>
        <v>61362</v>
      </c>
      <c r="BD2" s="66">
        <f xml:space="preserve"> Time!BD$23</f>
        <v>61728</v>
      </c>
      <c r="BE2" s="66">
        <f xml:space="preserve"> Time!BE$23</f>
        <v>62093</v>
      </c>
      <c r="BF2" s="66">
        <f xml:space="preserve"> Time!BF$23</f>
        <v>62458</v>
      </c>
      <c r="BG2" s="66">
        <f xml:space="preserve"> Time!BG$23</f>
        <v>62823</v>
      </c>
      <c r="BH2" s="66">
        <f xml:space="preserve"> Time!BH$23</f>
        <v>63189</v>
      </c>
      <c r="BI2" s="66">
        <f xml:space="preserve"> Time!BI$23</f>
        <v>63554</v>
      </c>
      <c r="BJ2" s="66">
        <f xml:space="preserve"> Time!BJ$23</f>
        <v>63919</v>
      </c>
      <c r="BK2" s="66">
        <f xml:space="preserve"> Time!BK$23</f>
        <v>64284</v>
      </c>
      <c r="BL2" s="66">
        <f xml:space="preserve"> Time!BL$23</f>
        <v>64650</v>
      </c>
      <c r="BM2" s="66">
        <f xml:space="preserve"> Time!BM$23</f>
        <v>65015</v>
      </c>
      <c r="BN2" s="66">
        <f xml:space="preserve"> Time!BN$23</f>
        <v>65380</v>
      </c>
      <c r="BO2" s="66">
        <f xml:space="preserve"> Time!BO$23</f>
        <v>65745</v>
      </c>
      <c r="BP2" s="66">
        <f xml:space="preserve"> Time!BP$23</f>
        <v>66111</v>
      </c>
      <c r="BQ2" s="66">
        <f xml:space="preserve"> Time!BQ$23</f>
        <v>66476</v>
      </c>
      <c r="BR2" s="66">
        <f xml:space="preserve"> Time!BR$23</f>
        <v>66841</v>
      </c>
      <c r="BS2" s="66">
        <f xml:space="preserve"> Time!BS$23</f>
        <v>67206</v>
      </c>
      <c r="BT2" s="66">
        <f xml:space="preserve"> Time!BT$23</f>
        <v>67572</v>
      </c>
      <c r="BU2" s="66">
        <f xml:space="preserve"> Time!BU$23</f>
        <v>67937</v>
      </c>
      <c r="BV2" s="66">
        <f xml:space="preserve"> Time!BV$23</f>
        <v>68302</v>
      </c>
      <c r="BW2" s="66">
        <f xml:space="preserve"> Time!BW$23</f>
        <v>68667</v>
      </c>
      <c r="BX2" s="66">
        <f xml:space="preserve"> Time!BX$23</f>
        <v>69033</v>
      </c>
      <c r="BY2" s="66">
        <f xml:space="preserve"> Time!BY$23</f>
        <v>69398</v>
      </c>
      <c r="BZ2" s="66">
        <f xml:space="preserve"> Time!BZ$23</f>
        <v>69763</v>
      </c>
      <c r="CA2" s="66">
        <f xml:space="preserve"> Time!CA$23</f>
        <v>70128</v>
      </c>
    </row>
    <row r="3" spans="1:79" s="47" customFormat="1">
      <c r="A3" s="9"/>
      <c r="B3" s="1"/>
      <c r="C3" s="15"/>
      <c r="D3" s="49"/>
      <c r="E3" s="47" t="str">
        <f xml:space="preserve"> Time!E$136</f>
        <v>Timeline label</v>
      </c>
      <c r="F3" s="104">
        <f xml:space="preserve"> Track!$J$2</f>
        <v>0</v>
      </c>
      <c r="G3" s="107" t="s">
        <v>32</v>
      </c>
      <c r="J3" s="203" t="str">
        <f xml:space="preserve"> Time!J$136</f>
        <v>FEL</v>
      </c>
      <c r="K3" s="203" t="str">
        <f xml:space="preserve"> Time!K$136</f>
        <v>FEL</v>
      </c>
      <c r="L3" s="203" t="str">
        <f xml:space="preserve"> Time!L$136</f>
        <v>FEL</v>
      </c>
      <c r="M3" s="203" t="str">
        <f xml:space="preserve"> Time!M$136</f>
        <v>FEL</v>
      </c>
      <c r="N3" s="203" t="str">
        <f xml:space="preserve"> Time!N$136</f>
        <v>FEL</v>
      </c>
      <c r="O3" s="203" t="str">
        <f xml:space="preserve"> Time!O$136</f>
        <v>EPC</v>
      </c>
      <c r="P3" s="203" t="str">
        <f xml:space="preserve"> Time!P$136</f>
        <v>EPC</v>
      </c>
      <c r="Q3" s="203" t="str">
        <f xml:space="preserve"> Time!Q$136</f>
        <v>EPC</v>
      </c>
      <c r="R3" s="203" t="str">
        <f xml:space="preserve"> Time!R$136</f>
        <v>Operations</v>
      </c>
      <c r="S3" s="203" t="str">
        <f xml:space="preserve"> Time!S$136</f>
        <v>Operations</v>
      </c>
      <c r="T3" s="203" t="str">
        <f xml:space="preserve"> Time!T$136</f>
        <v>Operations</v>
      </c>
      <c r="U3" s="203" t="str">
        <f xml:space="preserve"> Time!U$136</f>
        <v>Operations</v>
      </c>
      <c r="V3" s="203" t="str">
        <f xml:space="preserve"> Time!V$136</f>
        <v>Operations</v>
      </c>
      <c r="W3" s="203" t="str">
        <f xml:space="preserve"> Time!W$136</f>
        <v>Operations</v>
      </c>
      <c r="X3" s="203" t="str">
        <f xml:space="preserve"> Time!X$136</f>
        <v>Operations</v>
      </c>
      <c r="Y3" s="203" t="str">
        <f xml:space="preserve"> Time!Y$136</f>
        <v>Operations</v>
      </c>
      <c r="Z3" s="203" t="str">
        <f xml:space="preserve"> Time!Z$136</f>
        <v>Operations</v>
      </c>
      <c r="AA3" s="203" t="str">
        <f xml:space="preserve"> Time!AA$136</f>
        <v>Operations</v>
      </c>
      <c r="AB3" s="203" t="str">
        <f xml:space="preserve"> Time!AB$136</f>
        <v>Operations</v>
      </c>
      <c r="AC3" s="203" t="str">
        <f xml:space="preserve"> Time!AC$136</f>
        <v>Operations</v>
      </c>
      <c r="AD3" s="203" t="str">
        <f xml:space="preserve"> Time!AD$136</f>
        <v>Operations</v>
      </c>
      <c r="AE3" s="203" t="str">
        <f xml:space="preserve"> Time!AE$136</f>
        <v>Operations</v>
      </c>
      <c r="AF3" s="203" t="str">
        <f xml:space="preserve"> Time!AF$136</f>
        <v>Operations</v>
      </c>
      <c r="AG3" s="203" t="str">
        <f xml:space="preserve"> Time!AG$136</f>
        <v>Operations</v>
      </c>
      <c r="AH3" s="203" t="str">
        <f xml:space="preserve"> Time!AH$136</f>
        <v>Operations</v>
      </c>
      <c r="AI3" s="203" t="str">
        <f xml:space="preserve"> Time!AI$136</f>
        <v>Operations</v>
      </c>
      <c r="AJ3" s="203" t="str">
        <f xml:space="preserve"> Time!AJ$136</f>
        <v>Operations</v>
      </c>
      <c r="AK3" s="203" t="str">
        <f xml:space="preserve"> Time!AK$136</f>
        <v>Operations</v>
      </c>
      <c r="AL3" s="203" t="str">
        <f xml:space="preserve"> Time!AL$136</f>
        <v>Post-Frcst</v>
      </c>
      <c r="AM3" s="203" t="str">
        <f xml:space="preserve"> Time!AM$136</f>
        <v>Post-Frcst</v>
      </c>
      <c r="AN3" s="203" t="str">
        <f xml:space="preserve"> Time!AN$136</f>
        <v>Post-Frcst</v>
      </c>
      <c r="AO3" s="203" t="str">
        <f xml:space="preserve"> Time!AO$136</f>
        <v>Post-Frcst</v>
      </c>
      <c r="AP3" s="203" t="str">
        <f xml:space="preserve"> Time!AP$136</f>
        <v>Post-Frcst</v>
      </c>
      <c r="AQ3" s="203" t="str">
        <f xml:space="preserve"> Time!AQ$136</f>
        <v>Post-Frcst</v>
      </c>
      <c r="AR3" s="203" t="str">
        <f xml:space="preserve"> Time!AR$136</f>
        <v>Post-Frcst</v>
      </c>
      <c r="AS3" s="203" t="str">
        <f xml:space="preserve"> Time!AS$136</f>
        <v>Post-Frcst</v>
      </c>
      <c r="AT3" s="203" t="str">
        <f xml:space="preserve"> Time!AT$136</f>
        <v>Post-Frcst</v>
      </c>
      <c r="AU3" s="203" t="str">
        <f xml:space="preserve"> Time!AU$136</f>
        <v>Post-Frcst</v>
      </c>
      <c r="AV3" s="203" t="str">
        <f xml:space="preserve"> Time!AV$136</f>
        <v>Post-Frcst</v>
      </c>
      <c r="AW3" s="203" t="str">
        <f xml:space="preserve"> Time!AW$136</f>
        <v>Post-Frcst</v>
      </c>
      <c r="AX3" s="203" t="str">
        <f xml:space="preserve"> Time!AX$136</f>
        <v>Post-Frcst</v>
      </c>
      <c r="AY3" s="203" t="str">
        <f xml:space="preserve"> Time!AY$136</f>
        <v>Post-Frcst</v>
      </c>
      <c r="AZ3" s="203" t="str">
        <f xml:space="preserve"> Time!AZ$136</f>
        <v>Post-Frcst</v>
      </c>
      <c r="BA3" s="203" t="str">
        <f xml:space="preserve"> Time!BA$136</f>
        <v>Post-Frcst</v>
      </c>
      <c r="BB3" s="203" t="str">
        <f xml:space="preserve"> Time!BB$136</f>
        <v>Post-Frcst</v>
      </c>
      <c r="BC3" s="203" t="str">
        <f xml:space="preserve"> Time!BC$136</f>
        <v>Post-Frcst</v>
      </c>
      <c r="BD3" s="203" t="str">
        <f xml:space="preserve"> Time!BD$136</f>
        <v>Post-Frcst</v>
      </c>
      <c r="BE3" s="203" t="str">
        <f xml:space="preserve"> Time!BE$136</f>
        <v>Post-Frcst</v>
      </c>
      <c r="BF3" s="203" t="str">
        <f xml:space="preserve"> Time!BF$136</f>
        <v>Post-Frcst</v>
      </c>
      <c r="BG3" s="203" t="str">
        <f xml:space="preserve"> Time!BG$136</f>
        <v>Post-Frcst</v>
      </c>
      <c r="BH3" s="203" t="str">
        <f xml:space="preserve"> Time!BH$136</f>
        <v>Post-Frcst</v>
      </c>
      <c r="BI3" s="203" t="str">
        <f xml:space="preserve"> Time!BI$136</f>
        <v>Post-Frcst</v>
      </c>
      <c r="BJ3" s="203" t="str">
        <f xml:space="preserve"> Time!BJ$136</f>
        <v>Post-Frcst</v>
      </c>
      <c r="BK3" s="203" t="str">
        <f xml:space="preserve"> Time!BK$136</f>
        <v>Post-Frcst</v>
      </c>
      <c r="BL3" s="203" t="str">
        <f xml:space="preserve"> Time!BL$136</f>
        <v>Post-Frcst</v>
      </c>
      <c r="BM3" s="203" t="str">
        <f xml:space="preserve"> Time!BM$136</f>
        <v>Post-Frcst</v>
      </c>
      <c r="BN3" s="203" t="str">
        <f xml:space="preserve"> Time!BN$136</f>
        <v>Post-Frcst</v>
      </c>
      <c r="BO3" s="203" t="str">
        <f xml:space="preserve"> Time!BO$136</f>
        <v>Post-Frcst</v>
      </c>
      <c r="BP3" s="203" t="str">
        <f xml:space="preserve"> Time!BP$136</f>
        <v>Post-Frcst</v>
      </c>
      <c r="BQ3" s="203" t="str">
        <f xml:space="preserve"> Time!BQ$136</f>
        <v>Post-Frcst</v>
      </c>
      <c r="BR3" s="203" t="str">
        <f xml:space="preserve"> Time!BR$136</f>
        <v>Post-Frcst</v>
      </c>
      <c r="BS3" s="203" t="str">
        <f xml:space="preserve"> Time!BS$136</f>
        <v>Post-Frcst</v>
      </c>
      <c r="BT3" s="203" t="str">
        <f xml:space="preserve"> Time!BT$136</f>
        <v>Post-Frcst</v>
      </c>
      <c r="BU3" s="203" t="str">
        <f xml:space="preserve"> Time!BU$136</f>
        <v>Post-Frcst</v>
      </c>
      <c r="BV3" s="203" t="str">
        <f xml:space="preserve"> Time!BV$136</f>
        <v>Post-Frcst</v>
      </c>
      <c r="BW3" s="203" t="str">
        <f xml:space="preserve"> Time!BW$136</f>
        <v>Post-Frcst</v>
      </c>
      <c r="BX3" s="203" t="str">
        <f xml:space="preserve"> Time!BX$136</f>
        <v>Post-Frcst</v>
      </c>
      <c r="BY3" s="203" t="str">
        <f xml:space="preserve"> Time!BY$136</f>
        <v>Post-Frcst</v>
      </c>
      <c r="BZ3" s="203" t="str">
        <f xml:space="preserve"> Time!BZ$136</f>
        <v>Post-Frcst</v>
      </c>
      <c r="CA3" s="203" t="str">
        <f xml:space="preserve"> Time!CA$136</f>
        <v>Post-Frcst</v>
      </c>
    </row>
    <row r="4" spans="1:79">
      <c r="E4" s="4" t="str">
        <f xml:space="preserve"> Time!E$33</f>
        <v>Financial year ending</v>
      </c>
      <c r="F4" s="104">
        <f xml:space="preserve"> Check!$F$32</f>
        <v>0</v>
      </c>
      <c r="G4" s="107" t="s">
        <v>31</v>
      </c>
      <c r="J4" s="92">
        <f xml:space="preserve"> Time!J$33</f>
        <v>2022</v>
      </c>
      <c r="K4" s="92">
        <f xml:space="preserve"> Time!K$33</f>
        <v>2023</v>
      </c>
      <c r="L4" s="92">
        <f xml:space="preserve"> Time!L$33</f>
        <v>2024</v>
      </c>
      <c r="M4" s="92">
        <f xml:space="preserve"> Time!M$33</f>
        <v>2025</v>
      </c>
      <c r="N4" s="92">
        <f xml:space="preserve"> Time!N$33</f>
        <v>2026</v>
      </c>
      <c r="O4" s="92">
        <f xml:space="preserve"> Time!O$33</f>
        <v>2027</v>
      </c>
      <c r="P4" s="92">
        <f xml:space="preserve"> Time!P$33</f>
        <v>2028</v>
      </c>
      <c r="Q4" s="92">
        <f xml:space="preserve"> Time!Q$33</f>
        <v>2029</v>
      </c>
      <c r="R4" s="92">
        <f xml:space="preserve"> Time!R$33</f>
        <v>2030</v>
      </c>
      <c r="S4" s="92">
        <f xml:space="preserve"> Time!S$33</f>
        <v>2031</v>
      </c>
      <c r="T4" s="92">
        <f xml:space="preserve"> Time!T$33</f>
        <v>2032</v>
      </c>
      <c r="U4" s="92">
        <f xml:space="preserve"> Time!U$33</f>
        <v>2033</v>
      </c>
      <c r="V4" s="92">
        <f xml:space="preserve"> Time!V$33</f>
        <v>2034</v>
      </c>
      <c r="W4" s="92">
        <f xml:space="preserve"> Time!W$33</f>
        <v>2035</v>
      </c>
      <c r="X4" s="92">
        <f xml:space="preserve"> Time!X$33</f>
        <v>2036</v>
      </c>
      <c r="Y4" s="92">
        <f xml:space="preserve"> Time!Y$33</f>
        <v>2037</v>
      </c>
      <c r="Z4" s="92">
        <f xml:space="preserve"> Time!Z$33</f>
        <v>2038</v>
      </c>
      <c r="AA4" s="92">
        <f xml:space="preserve"> Time!AA$33</f>
        <v>2039</v>
      </c>
      <c r="AB4" s="92">
        <f xml:space="preserve"> Time!AB$33</f>
        <v>2040</v>
      </c>
      <c r="AC4" s="92">
        <f xml:space="preserve"> Time!AC$33</f>
        <v>2041</v>
      </c>
      <c r="AD4" s="92">
        <f xml:space="preserve"> Time!AD$33</f>
        <v>2042</v>
      </c>
      <c r="AE4" s="92">
        <f xml:space="preserve"> Time!AE$33</f>
        <v>2043</v>
      </c>
      <c r="AF4" s="92">
        <f xml:space="preserve"> Time!AF$33</f>
        <v>2044</v>
      </c>
      <c r="AG4" s="92">
        <f xml:space="preserve"> Time!AG$33</f>
        <v>2045</v>
      </c>
      <c r="AH4" s="92">
        <f xml:space="preserve"> Time!AH$33</f>
        <v>2046</v>
      </c>
      <c r="AI4" s="92">
        <f xml:space="preserve"> Time!AI$33</f>
        <v>2047</v>
      </c>
      <c r="AJ4" s="92">
        <f xml:space="preserve"> Time!AJ$33</f>
        <v>2048</v>
      </c>
      <c r="AK4" s="92">
        <f xml:space="preserve"> Time!AK$33</f>
        <v>2049</v>
      </c>
      <c r="AL4" s="92">
        <f xml:space="preserve"> Time!AL$33</f>
        <v>2050</v>
      </c>
      <c r="AM4" s="92">
        <f xml:space="preserve"> Time!AM$33</f>
        <v>2051</v>
      </c>
      <c r="AN4" s="92">
        <f xml:space="preserve"> Time!AN$33</f>
        <v>2052</v>
      </c>
      <c r="AO4" s="92">
        <f xml:space="preserve"> Time!AO$33</f>
        <v>2053</v>
      </c>
      <c r="AP4" s="92">
        <f xml:space="preserve"> Time!AP$33</f>
        <v>2054</v>
      </c>
      <c r="AQ4" s="92">
        <f xml:space="preserve"> Time!AQ$33</f>
        <v>2055</v>
      </c>
      <c r="AR4" s="92">
        <f xml:space="preserve"> Time!AR$33</f>
        <v>2056</v>
      </c>
      <c r="AS4" s="92">
        <f xml:space="preserve"> Time!AS$33</f>
        <v>2057</v>
      </c>
      <c r="AT4" s="92">
        <f xml:space="preserve"> Time!AT$33</f>
        <v>2058</v>
      </c>
      <c r="AU4" s="92">
        <f xml:space="preserve"> Time!AU$33</f>
        <v>2059</v>
      </c>
      <c r="AV4" s="92">
        <f xml:space="preserve"> Time!AV$33</f>
        <v>2060</v>
      </c>
      <c r="AW4" s="92">
        <f xml:space="preserve"> Time!AW$33</f>
        <v>2061</v>
      </c>
      <c r="AX4" s="92">
        <f xml:space="preserve"> Time!AX$33</f>
        <v>2062</v>
      </c>
      <c r="AY4" s="92">
        <f xml:space="preserve"> Time!AY$33</f>
        <v>2063</v>
      </c>
      <c r="AZ4" s="92">
        <f xml:space="preserve"> Time!AZ$33</f>
        <v>2064</v>
      </c>
      <c r="BA4" s="92">
        <f xml:space="preserve"> Time!BA$33</f>
        <v>2065</v>
      </c>
      <c r="BB4" s="92">
        <f xml:space="preserve"> Time!BB$33</f>
        <v>2066</v>
      </c>
      <c r="BC4" s="92">
        <f xml:space="preserve"> Time!BC$33</f>
        <v>2067</v>
      </c>
      <c r="BD4" s="92">
        <f xml:space="preserve"> Time!BD$33</f>
        <v>2068</v>
      </c>
      <c r="BE4" s="92">
        <f xml:space="preserve"> Time!BE$33</f>
        <v>2069</v>
      </c>
      <c r="BF4" s="92">
        <f xml:space="preserve"> Time!BF$33</f>
        <v>2070</v>
      </c>
      <c r="BG4" s="92">
        <f xml:space="preserve"> Time!BG$33</f>
        <v>2071</v>
      </c>
      <c r="BH4" s="92">
        <f xml:space="preserve"> Time!BH$33</f>
        <v>2072</v>
      </c>
      <c r="BI4" s="92">
        <f xml:space="preserve"> Time!BI$33</f>
        <v>2073</v>
      </c>
      <c r="BJ4" s="92">
        <f xml:space="preserve"> Time!BJ$33</f>
        <v>2074</v>
      </c>
      <c r="BK4" s="92">
        <f xml:space="preserve"> Time!BK$33</f>
        <v>2075</v>
      </c>
      <c r="BL4" s="92">
        <f xml:space="preserve"> Time!BL$33</f>
        <v>2076</v>
      </c>
      <c r="BM4" s="92">
        <f xml:space="preserve"> Time!BM$33</f>
        <v>2077</v>
      </c>
      <c r="BN4" s="92">
        <f xml:space="preserve"> Time!BN$33</f>
        <v>2078</v>
      </c>
      <c r="BO4" s="92">
        <f xml:space="preserve"> Time!BO$33</f>
        <v>2079</v>
      </c>
      <c r="BP4" s="92">
        <f xml:space="preserve"> Time!BP$33</f>
        <v>2080</v>
      </c>
      <c r="BQ4" s="92">
        <f xml:space="preserve"> Time!BQ$33</f>
        <v>2081</v>
      </c>
      <c r="BR4" s="92">
        <f xml:space="preserve"> Time!BR$33</f>
        <v>2082</v>
      </c>
      <c r="BS4" s="92">
        <f xml:space="preserve"> Time!BS$33</f>
        <v>2083</v>
      </c>
      <c r="BT4" s="92">
        <f xml:space="preserve"> Time!BT$33</f>
        <v>2084</v>
      </c>
      <c r="BU4" s="92">
        <f xml:space="preserve"> Time!BU$33</f>
        <v>2085</v>
      </c>
      <c r="BV4" s="92">
        <f xml:space="preserve"> Time!BV$33</f>
        <v>2086</v>
      </c>
      <c r="BW4" s="92">
        <f xml:space="preserve"> Time!BW$33</f>
        <v>2087</v>
      </c>
      <c r="BX4" s="92">
        <f xml:space="preserve"> Time!BX$33</f>
        <v>2088</v>
      </c>
      <c r="BY4" s="92">
        <f xml:space="preserve"> Time!BY$33</f>
        <v>2089</v>
      </c>
      <c r="BZ4" s="92">
        <f xml:space="preserve"> Time!BZ$33</f>
        <v>2090</v>
      </c>
      <c r="CA4" s="92">
        <f xml:space="preserve"> Time!CA$33</f>
        <v>2091</v>
      </c>
    </row>
    <row r="5" spans="1:79">
      <c r="E5" s="4" t="str">
        <f xml:space="preserve"> Time!E$10</f>
        <v>Model column counter</v>
      </c>
      <c r="F5" s="9" t="s">
        <v>25</v>
      </c>
      <c r="G5" s="9" t="s">
        <v>23</v>
      </c>
      <c r="H5" s="9" t="s">
        <v>24</v>
      </c>
      <c r="J5" s="4">
        <f xml:space="preserve"> Time!J$10</f>
        <v>1</v>
      </c>
      <c r="K5" s="4">
        <f xml:space="preserve"> Time!K$10</f>
        <v>2</v>
      </c>
      <c r="L5" s="4">
        <f xml:space="preserve"> Time!L$10</f>
        <v>3</v>
      </c>
      <c r="M5" s="4">
        <f xml:space="preserve"> Time!M$10</f>
        <v>4</v>
      </c>
      <c r="N5" s="4">
        <f xml:space="preserve"> Time!N$10</f>
        <v>5</v>
      </c>
      <c r="O5" s="4">
        <f xml:space="preserve"> Time!O$10</f>
        <v>6</v>
      </c>
      <c r="P5" s="4">
        <f xml:space="preserve"> Time!P$10</f>
        <v>7</v>
      </c>
      <c r="Q5" s="4">
        <f xml:space="preserve"> Time!Q$10</f>
        <v>8</v>
      </c>
      <c r="R5" s="4">
        <f xml:space="preserve"> Time!R$10</f>
        <v>9</v>
      </c>
      <c r="S5" s="4">
        <f xml:space="preserve"> Time!S$10</f>
        <v>10</v>
      </c>
      <c r="T5" s="4">
        <f xml:space="preserve"> Time!T$10</f>
        <v>11</v>
      </c>
      <c r="U5" s="4">
        <f xml:space="preserve"> Time!U$10</f>
        <v>12</v>
      </c>
      <c r="V5" s="4">
        <f xml:space="preserve"> Time!V$10</f>
        <v>13</v>
      </c>
      <c r="W5" s="4">
        <f xml:space="preserve"> Time!W$10</f>
        <v>14</v>
      </c>
      <c r="X5" s="4">
        <f xml:space="preserve"> Time!X$10</f>
        <v>15</v>
      </c>
      <c r="Y5" s="4">
        <f xml:space="preserve"> Time!Y$10</f>
        <v>16</v>
      </c>
      <c r="Z5" s="4">
        <f xml:space="preserve"> Time!Z$10</f>
        <v>17</v>
      </c>
      <c r="AA5" s="4">
        <f xml:space="preserve"> Time!AA$10</f>
        <v>18</v>
      </c>
      <c r="AB5" s="4">
        <f xml:space="preserve"> Time!AB$10</f>
        <v>19</v>
      </c>
      <c r="AC5" s="4">
        <f xml:space="preserve"> Time!AC$10</f>
        <v>20</v>
      </c>
      <c r="AD5" s="4">
        <f xml:space="preserve"> Time!AD$10</f>
        <v>21</v>
      </c>
      <c r="AE5" s="4">
        <f xml:space="preserve"> Time!AE$10</f>
        <v>22</v>
      </c>
      <c r="AF5" s="4">
        <f xml:space="preserve"> Time!AF$10</f>
        <v>23</v>
      </c>
      <c r="AG5" s="4">
        <f xml:space="preserve"> Time!AG$10</f>
        <v>24</v>
      </c>
      <c r="AH5" s="4">
        <f xml:space="preserve"> Time!AH$10</f>
        <v>25</v>
      </c>
      <c r="AI5" s="4">
        <f xml:space="preserve"> Time!AI$10</f>
        <v>26</v>
      </c>
      <c r="AJ5" s="4">
        <f xml:space="preserve"> Time!AJ$10</f>
        <v>27</v>
      </c>
      <c r="AK5" s="4">
        <f xml:space="preserve"> Time!AK$10</f>
        <v>28</v>
      </c>
      <c r="AL5" s="4">
        <f xml:space="preserve"> Time!AL$10</f>
        <v>29</v>
      </c>
      <c r="AM5" s="4">
        <f xml:space="preserve"> Time!AM$10</f>
        <v>30</v>
      </c>
      <c r="AN5" s="4">
        <f xml:space="preserve"> Time!AN$10</f>
        <v>31</v>
      </c>
      <c r="AO5" s="4">
        <f xml:space="preserve"> Time!AO$10</f>
        <v>32</v>
      </c>
      <c r="AP5" s="4">
        <f xml:space="preserve"> Time!AP$10</f>
        <v>33</v>
      </c>
      <c r="AQ5" s="4">
        <f xml:space="preserve"> Time!AQ$10</f>
        <v>34</v>
      </c>
      <c r="AR5" s="4">
        <f xml:space="preserve"> Time!AR$10</f>
        <v>35</v>
      </c>
      <c r="AS5" s="4">
        <f xml:space="preserve"> Time!AS$10</f>
        <v>36</v>
      </c>
      <c r="AT5" s="4">
        <f xml:space="preserve"> Time!AT$10</f>
        <v>37</v>
      </c>
      <c r="AU5" s="4">
        <f xml:space="preserve"> Time!AU$10</f>
        <v>38</v>
      </c>
      <c r="AV5" s="4">
        <f xml:space="preserve"> Time!AV$10</f>
        <v>39</v>
      </c>
      <c r="AW5" s="4">
        <f xml:space="preserve"> Time!AW$10</f>
        <v>40</v>
      </c>
      <c r="AX5" s="4">
        <f xml:space="preserve"> Time!AX$10</f>
        <v>41</v>
      </c>
      <c r="AY5" s="4">
        <f xml:space="preserve"> Time!AY$10</f>
        <v>42</v>
      </c>
      <c r="AZ5" s="4">
        <f xml:space="preserve"> Time!AZ$10</f>
        <v>43</v>
      </c>
      <c r="BA5" s="4">
        <f xml:space="preserve"> Time!BA$10</f>
        <v>44</v>
      </c>
      <c r="BB5" s="4">
        <f xml:space="preserve"> Time!BB$10</f>
        <v>45</v>
      </c>
      <c r="BC5" s="4">
        <f xml:space="preserve"> Time!BC$10</f>
        <v>46</v>
      </c>
      <c r="BD5" s="4">
        <f xml:space="preserve"> Time!BD$10</f>
        <v>47</v>
      </c>
      <c r="BE5" s="4">
        <f xml:space="preserve"> Time!BE$10</f>
        <v>48</v>
      </c>
      <c r="BF5" s="4">
        <f xml:space="preserve"> Time!BF$10</f>
        <v>49</v>
      </c>
      <c r="BG5" s="4">
        <f xml:space="preserve"> Time!BG$10</f>
        <v>50</v>
      </c>
      <c r="BH5" s="4">
        <f xml:space="preserve"> Time!BH$10</f>
        <v>51</v>
      </c>
      <c r="BI5" s="4">
        <f xml:space="preserve"> Time!BI$10</f>
        <v>52</v>
      </c>
      <c r="BJ5" s="4">
        <f xml:space="preserve"> Time!BJ$10</f>
        <v>53</v>
      </c>
      <c r="BK5" s="4">
        <f xml:space="preserve"> Time!BK$10</f>
        <v>54</v>
      </c>
      <c r="BL5" s="4">
        <f xml:space="preserve"> Time!BL$10</f>
        <v>55</v>
      </c>
      <c r="BM5" s="4">
        <f xml:space="preserve"> Time!BM$10</f>
        <v>56</v>
      </c>
      <c r="BN5" s="4">
        <f xml:space="preserve"> Time!BN$10</f>
        <v>57</v>
      </c>
      <c r="BO5" s="4">
        <f xml:space="preserve"> Time!BO$10</f>
        <v>58</v>
      </c>
      <c r="BP5" s="4">
        <f xml:space="preserve"> Time!BP$10</f>
        <v>59</v>
      </c>
      <c r="BQ5" s="4">
        <f xml:space="preserve"> Time!BQ$10</f>
        <v>60</v>
      </c>
      <c r="BR5" s="4">
        <f xml:space="preserve"> Time!BR$10</f>
        <v>61</v>
      </c>
      <c r="BS5" s="4">
        <f xml:space="preserve"> Time!BS$10</f>
        <v>62</v>
      </c>
      <c r="BT5" s="4">
        <f xml:space="preserve"> Time!BT$10</f>
        <v>63</v>
      </c>
      <c r="BU5" s="4">
        <f xml:space="preserve"> Time!BU$10</f>
        <v>64</v>
      </c>
      <c r="BV5" s="4">
        <f xml:space="preserve"> Time!BV$10</f>
        <v>65</v>
      </c>
      <c r="BW5" s="4">
        <f xml:space="preserve"> Time!BW$10</f>
        <v>66</v>
      </c>
      <c r="BX5" s="4">
        <f xml:space="preserve"> Time!BX$10</f>
        <v>67</v>
      </c>
      <c r="BY5" s="4">
        <f xml:space="preserve"> Time!BY$10</f>
        <v>68</v>
      </c>
      <c r="BZ5" s="4">
        <f xml:space="preserve"> Time!BZ$10</f>
        <v>69</v>
      </c>
      <c r="CA5" s="4">
        <f xml:space="preserve"> Time!CA$10</f>
        <v>70</v>
      </c>
    </row>
    <row r="7" spans="1:79">
      <c r="A7" s="9" t="s">
        <v>90</v>
      </c>
    </row>
    <row r="9" spans="1:79">
      <c r="B9" s="1" t="s">
        <v>95</v>
      </c>
    </row>
    <row r="10" spans="1:79" s="103" customFormat="1">
      <c r="A10" s="62"/>
      <c r="B10" s="63"/>
      <c r="C10" s="155"/>
      <c r="E10" s="229" t="str">
        <f xml:space="preserve"> Input!E$34</f>
        <v>Indexation base date</v>
      </c>
      <c r="F10" s="229">
        <f xml:space="preserve"> Input!F$34</f>
        <v>44562</v>
      </c>
      <c r="G10" s="229" t="str">
        <f xml:space="preserve"> Input!G$34</f>
        <v>date</v>
      </c>
    </row>
    <row r="11" spans="1:79">
      <c r="E11" s="237" t="str">
        <f xml:space="preserve"> Time!E$23</f>
        <v>Model period ending</v>
      </c>
      <c r="F11" s="237">
        <f xml:space="preserve"> Time!F$23</f>
        <v>0</v>
      </c>
      <c r="G11" s="237" t="str">
        <f xml:space="preserve"> Time!G$23</f>
        <v>date</v>
      </c>
      <c r="H11" s="237">
        <f xml:space="preserve"> Time!H$23</f>
        <v>0</v>
      </c>
      <c r="I11" s="237">
        <f xml:space="preserve"> Time!I$23</f>
        <v>0</v>
      </c>
      <c r="J11" s="237">
        <f xml:space="preserve"> Time!J$23</f>
        <v>44926</v>
      </c>
      <c r="K11" s="237">
        <f xml:space="preserve"> Time!K$23</f>
        <v>45291</v>
      </c>
      <c r="L11" s="237">
        <f xml:space="preserve"> Time!L$23</f>
        <v>45657</v>
      </c>
      <c r="M11" s="237">
        <f xml:space="preserve"> Time!M$23</f>
        <v>46022</v>
      </c>
      <c r="N11" s="237">
        <f xml:space="preserve"> Time!N$23</f>
        <v>46387</v>
      </c>
      <c r="O11" s="237">
        <f xml:space="preserve"> Time!O$23</f>
        <v>46752</v>
      </c>
      <c r="P11" s="237">
        <f xml:space="preserve"> Time!P$23</f>
        <v>47118</v>
      </c>
      <c r="Q11" s="237">
        <f xml:space="preserve"> Time!Q$23</f>
        <v>47483</v>
      </c>
      <c r="R11" s="237">
        <f xml:space="preserve"> Time!R$23</f>
        <v>47848</v>
      </c>
      <c r="S11" s="237">
        <f xml:space="preserve"> Time!S$23</f>
        <v>48213</v>
      </c>
      <c r="T11" s="237">
        <f xml:space="preserve"> Time!T$23</f>
        <v>48579</v>
      </c>
      <c r="U11" s="237">
        <f xml:space="preserve"> Time!U$23</f>
        <v>48944</v>
      </c>
      <c r="V11" s="237">
        <f xml:space="preserve"> Time!V$23</f>
        <v>49309</v>
      </c>
      <c r="W11" s="237">
        <f xml:space="preserve"> Time!W$23</f>
        <v>49674</v>
      </c>
      <c r="X11" s="237">
        <f xml:space="preserve"> Time!X$23</f>
        <v>50040</v>
      </c>
      <c r="Y11" s="237">
        <f xml:space="preserve"> Time!Y$23</f>
        <v>50405</v>
      </c>
      <c r="Z11" s="237">
        <f xml:space="preserve"> Time!Z$23</f>
        <v>50770</v>
      </c>
      <c r="AA11" s="237">
        <f xml:space="preserve"> Time!AA$23</f>
        <v>51135</v>
      </c>
      <c r="AB11" s="237">
        <f xml:space="preserve"> Time!AB$23</f>
        <v>51501</v>
      </c>
      <c r="AC11" s="237">
        <f xml:space="preserve"> Time!AC$23</f>
        <v>51866</v>
      </c>
      <c r="AD11" s="237">
        <f xml:space="preserve"> Time!AD$23</f>
        <v>52231</v>
      </c>
      <c r="AE11" s="237">
        <f xml:space="preserve"> Time!AE$23</f>
        <v>52596</v>
      </c>
      <c r="AF11" s="237">
        <f xml:space="preserve"> Time!AF$23</f>
        <v>52962</v>
      </c>
      <c r="AG11" s="237">
        <f xml:space="preserve"> Time!AG$23</f>
        <v>53327</v>
      </c>
      <c r="AH11" s="237">
        <f xml:space="preserve"> Time!AH$23</f>
        <v>53692</v>
      </c>
      <c r="AI11" s="237">
        <f xml:space="preserve"> Time!AI$23</f>
        <v>54057</v>
      </c>
      <c r="AJ11" s="237">
        <f xml:space="preserve"> Time!AJ$23</f>
        <v>54423</v>
      </c>
      <c r="AK11" s="237">
        <f xml:space="preserve"> Time!AK$23</f>
        <v>54788</v>
      </c>
      <c r="AL11" s="237">
        <f xml:space="preserve"> Time!AL$23</f>
        <v>55153</v>
      </c>
      <c r="AM11" s="237">
        <f xml:space="preserve"> Time!AM$23</f>
        <v>55518</v>
      </c>
      <c r="AN11" s="237">
        <f xml:space="preserve"> Time!AN$23</f>
        <v>55884</v>
      </c>
      <c r="AO11" s="237">
        <f xml:space="preserve"> Time!AO$23</f>
        <v>56249</v>
      </c>
      <c r="AP11" s="237">
        <f xml:space="preserve"> Time!AP$23</f>
        <v>56614</v>
      </c>
      <c r="AQ11" s="237">
        <f xml:space="preserve"> Time!AQ$23</f>
        <v>56979</v>
      </c>
      <c r="AR11" s="237">
        <f xml:space="preserve"> Time!AR$23</f>
        <v>57345</v>
      </c>
      <c r="AS11" s="237">
        <f xml:space="preserve"> Time!AS$23</f>
        <v>57710</v>
      </c>
      <c r="AT11" s="237">
        <f xml:space="preserve"> Time!AT$23</f>
        <v>58075</v>
      </c>
      <c r="AU11" s="237">
        <f xml:space="preserve"> Time!AU$23</f>
        <v>58440</v>
      </c>
      <c r="AV11" s="237">
        <f xml:space="preserve"> Time!AV$23</f>
        <v>58806</v>
      </c>
      <c r="AW11" s="237">
        <f xml:space="preserve"> Time!AW$23</f>
        <v>59171</v>
      </c>
      <c r="AX11" s="237">
        <f xml:space="preserve"> Time!AX$23</f>
        <v>59536</v>
      </c>
      <c r="AY11" s="237">
        <f xml:space="preserve"> Time!AY$23</f>
        <v>59901</v>
      </c>
      <c r="AZ11" s="237">
        <f xml:space="preserve"> Time!AZ$23</f>
        <v>60267</v>
      </c>
      <c r="BA11" s="237">
        <f xml:space="preserve"> Time!BA$23</f>
        <v>60632</v>
      </c>
      <c r="BB11" s="237">
        <f xml:space="preserve"> Time!BB$23</f>
        <v>60997</v>
      </c>
      <c r="BC11" s="237">
        <f xml:space="preserve"> Time!BC$23</f>
        <v>61362</v>
      </c>
      <c r="BD11" s="237">
        <f xml:space="preserve"> Time!BD$23</f>
        <v>61728</v>
      </c>
      <c r="BE11" s="237">
        <f xml:space="preserve"> Time!BE$23</f>
        <v>62093</v>
      </c>
      <c r="BF11" s="237">
        <f xml:space="preserve"> Time!BF$23</f>
        <v>62458</v>
      </c>
      <c r="BG11" s="237">
        <f xml:space="preserve"> Time!BG$23</f>
        <v>62823</v>
      </c>
      <c r="BH11" s="237">
        <f xml:space="preserve"> Time!BH$23</f>
        <v>63189</v>
      </c>
      <c r="BI11" s="237">
        <f xml:space="preserve"> Time!BI$23</f>
        <v>63554</v>
      </c>
      <c r="BJ11" s="237">
        <f xml:space="preserve"> Time!BJ$23</f>
        <v>63919</v>
      </c>
      <c r="BK11" s="237">
        <f xml:space="preserve"> Time!BK$23</f>
        <v>64284</v>
      </c>
      <c r="BL11" s="237">
        <f xml:space="preserve"> Time!BL$23</f>
        <v>64650</v>
      </c>
      <c r="BM11" s="237">
        <f xml:space="preserve"> Time!BM$23</f>
        <v>65015</v>
      </c>
      <c r="BN11" s="237">
        <f xml:space="preserve"> Time!BN$23</f>
        <v>65380</v>
      </c>
      <c r="BO11" s="237">
        <f xml:space="preserve"> Time!BO$23</f>
        <v>65745</v>
      </c>
      <c r="BP11" s="237">
        <f xml:space="preserve"> Time!BP$23</f>
        <v>66111</v>
      </c>
      <c r="BQ11" s="237">
        <f xml:space="preserve"> Time!BQ$23</f>
        <v>66476</v>
      </c>
      <c r="BR11" s="237">
        <f xml:space="preserve"> Time!BR$23</f>
        <v>66841</v>
      </c>
      <c r="BS11" s="237">
        <f xml:space="preserve"> Time!BS$23</f>
        <v>67206</v>
      </c>
      <c r="BT11" s="237">
        <f xml:space="preserve"> Time!BT$23</f>
        <v>67572</v>
      </c>
      <c r="BU11" s="237">
        <f xml:space="preserve"> Time!BU$23</f>
        <v>67937</v>
      </c>
      <c r="BV11" s="237">
        <f xml:space="preserve"> Time!BV$23</f>
        <v>68302</v>
      </c>
      <c r="BW11" s="237">
        <f xml:space="preserve"> Time!BW$23</f>
        <v>68667</v>
      </c>
      <c r="BX11" s="237">
        <f xml:space="preserve"> Time!BX$23</f>
        <v>69033</v>
      </c>
      <c r="BY11" s="237">
        <f xml:space="preserve"> Time!BY$23</f>
        <v>69398</v>
      </c>
      <c r="BZ11" s="237">
        <f xml:space="preserve"> Time!BZ$23</f>
        <v>69763</v>
      </c>
      <c r="CA11" s="237">
        <f xml:space="preserve"> Time!CA$23</f>
        <v>70128</v>
      </c>
    </row>
    <row r="12" spans="1:79" s="224" customFormat="1">
      <c r="A12" s="190"/>
      <c r="B12" s="175"/>
      <c r="C12" s="191"/>
      <c r="E12" s="188" t="s">
        <v>94</v>
      </c>
      <c r="F12" s="188"/>
      <c r="G12" s="188" t="s">
        <v>51</v>
      </c>
      <c r="H12" s="188"/>
      <c r="I12" s="188"/>
      <c r="J12" s="188">
        <f xml:space="preserve"> MAX(0, J11 - $F10)</f>
        <v>364</v>
      </c>
      <c r="K12" s="188">
        <f t="shared" ref="K12:BV12" si="0" xml:space="preserve"> MAX(0, K11 - $F10)</f>
        <v>729</v>
      </c>
      <c r="L12" s="188">
        <f t="shared" si="0"/>
        <v>1095</v>
      </c>
      <c r="M12" s="188">
        <f t="shared" si="0"/>
        <v>1460</v>
      </c>
      <c r="N12" s="188">
        <f t="shared" si="0"/>
        <v>1825</v>
      </c>
      <c r="O12" s="188">
        <f t="shared" si="0"/>
        <v>2190</v>
      </c>
      <c r="P12" s="188">
        <f t="shared" si="0"/>
        <v>2556</v>
      </c>
      <c r="Q12" s="188">
        <f t="shared" si="0"/>
        <v>2921</v>
      </c>
      <c r="R12" s="188">
        <f t="shared" si="0"/>
        <v>3286</v>
      </c>
      <c r="S12" s="188">
        <f t="shared" si="0"/>
        <v>3651</v>
      </c>
      <c r="T12" s="188">
        <f t="shared" si="0"/>
        <v>4017</v>
      </c>
      <c r="U12" s="188">
        <f t="shared" si="0"/>
        <v>4382</v>
      </c>
      <c r="V12" s="188">
        <f t="shared" si="0"/>
        <v>4747</v>
      </c>
      <c r="W12" s="188">
        <f t="shared" si="0"/>
        <v>5112</v>
      </c>
      <c r="X12" s="188">
        <f t="shared" si="0"/>
        <v>5478</v>
      </c>
      <c r="Y12" s="188">
        <f t="shared" si="0"/>
        <v>5843</v>
      </c>
      <c r="Z12" s="188">
        <f t="shared" si="0"/>
        <v>6208</v>
      </c>
      <c r="AA12" s="188">
        <f t="shared" si="0"/>
        <v>6573</v>
      </c>
      <c r="AB12" s="188">
        <f t="shared" si="0"/>
        <v>6939</v>
      </c>
      <c r="AC12" s="188">
        <f t="shared" si="0"/>
        <v>7304</v>
      </c>
      <c r="AD12" s="188">
        <f t="shared" si="0"/>
        <v>7669</v>
      </c>
      <c r="AE12" s="188">
        <f t="shared" si="0"/>
        <v>8034</v>
      </c>
      <c r="AF12" s="188">
        <f t="shared" si="0"/>
        <v>8400</v>
      </c>
      <c r="AG12" s="188">
        <f t="shared" si="0"/>
        <v>8765</v>
      </c>
      <c r="AH12" s="188">
        <f t="shared" si="0"/>
        <v>9130</v>
      </c>
      <c r="AI12" s="188">
        <f t="shared" si="0"/>
        <v>9495</v>
      </c>
      <c r="AJ12" s="188">
        <f t="shared" si="0"/>
        <v>9861</v>
      </c>
      <c r="AK12" s="188">
        <f t="shared" si="0"/>
        <v>10226</v>
      </c>
      <c r="AL12" s="188">
        <f t="shared" si="0"/>
        <v>10591</v>
      </c>
      <c r="AM12" s="188">
        <f t="shared" si="0"/>
        <v>10956</v>
      </c>
      <c r="AN12" s="188">
        <f t="shared" si="0"/>
        <v>11322</v>
      </c>
      <c r="AO12" s="188">
        <f t="shared" si="0"/>
        <v>11687</v>
      </c>
      <c r="AP12" s="188">
        <f t="shared" si="0"/>
        <v>12052</v>
      </c>
      <c r="AQ12" s="188">
        <f t="shared" si="0"/>
        <v>12417</v>
      </c>
      <c r="AR12" s="188">
        <f t="shared" si="0"/>
        <v>12783</v>
      </c>
      <c r="AS12" s="188">
        <f t="shared" si="0"/>
        <v>13148</v>
      </c>
      <c r="AT12" s="188">
        <f t="shared" si="0"/>
        <v>13513</v>
      </c>
      <c r="AU12" s="188">
        <f t="shared" si="0"/>
        <v>13878</v>
      </c>
      <c r="AV12" s="188">
        <f t="shared" si="0"/>
        <v>14244</v>
      </c>
      <c r="AW12" s="188">
        <f t="shared" si="0"/>
        <v>14609</v>
      </c>
      <c r="AX12" s="188">
        <f t="shared" si="0"/>
        <v>14974</v>
      </c>
      <c r="AY12" s="188">
        <f t="shared" si="0"/>
        <v>15339</v>
      </c>
      <c r="AZ12" s="188">
        <f t="shared" si="0"/>
        <v>15705</v>
      </c>
      <c r="BA12" s="188">
        <f t="shared" si="0"/>
        <v>16070</v>
      </c>
      <c r="BB12" s="188">
        <f t="shared" si="0"/>
        <v>16435</v>
      </c>
      <c r="BC12" s="188">
        <f t="shared" si="0"/>
        <v>16800</v>
      </c>
      <c r="BD12" s="188">
        <f t="shared" si="0"/>
        <v>17166</v>
      </c>
      <c r="BE12" s="188">
        <f t="shared" si="0"/>
        <v>17531</v>
      </c>
      <c r="BF12" s="188">
        <f t="shared" si="0"/>
        <v>17896</v>
      </c>
      <c r="BG12" s="188">
        <f t="shared" si="0"/>
        <v>18261</v>
      </c>
      <c r="BH12" s="188">
        <f t="shared" si="0"/>
        <v>18627</v>
      </c>
      <c r="BI12" s="188">
        <f t="shared" si="0"/>
        <v>18992</v>
      </c>
      <c r="BJ12" s="188">
        <f t="shared" si="0"/>
        <v>19357</v>
      </c>
      <c r="BK12" s="188">
        <f t="shared" si="0"/>
        <v>19722</v>
      </c>
      <c r="BL12" s="188">
        <f t="shared" si="0"/>
        <v>20088</v>
      </c>
      <c r="BM12" s="188">
        <f t="shared" si="0"/>
        <v>20453</v>
      </c>
      <c r="BN12" s="188">
        <f t="shared" si="0"/>
        <v>20818</v>
      </c>
      <c r="BO12" s="188">
        <f t="shared" si="0"/>
        <v>21183</v>
      </c>
      <c r="BP12" s="188">
        <f t="shared" si="0"/>
        <v>21549</v>
      </c>
      <c r="BQ12" s="188">
        <f t="shared" si="0"/>
        <v>21914</v>
      </c>
      <c r="BR12" s="188">
        <f t="shared" si="0"/>
        <v>22279</v>
      </c>
      <c r="BS12" s="188">
        <f t="shared" si="0"/>
        <v>22644</v>
      </c>
      <c r="BT12" s="188">
        <f t="shared" si="0"/>
        <v>23010</v>
      </c>
      <c r="BU12" s="188">
        <f t="shared" si="0"/>
        <v>23375</v>
      </c>
      <c r="BV12" s="188">
        <f t="shared" si="0"/>
        <v>23740</v>
      </c>
      <c r="BW12" s="188">
        <f xml:space="preserve"> MAX(0, BW11 - $F10)</f>
        <v>24105</v>
      </c>
      <c r="BX12" s="188">
        <f xml:space="preserve"> MAX(0, BX11 - $F10)</f>
        <v>24471</v>
      </c>
      <c r="BY12" s="188">
        <f xml:space="preserve"> MAX(0, BY11 - $F10)</f>
        <v>24836</v>
      </c>
      <c r="BZ12" s="188">
        <f xml:space="preserve"> MAX(0, BZ11 - $F10)</f>
        <v>25201</v>
      </c>
      <c r="CA12" s="188">
        <f xml:space="preserve"> MAX(0, CA11 - $F10)</f>
        <v>25566</v>
      </c>
    </row>
    <row r="14" spans="1:79" s="235" customFormat="1">
      <c r="A14" s="232"/>
      <c r="B14" s="233"/>
      <c r="C14" s="234"/>
      <c r="E14" s="236" t="str">
        <f xml:space="preserve"> Input!E$200</f>
        <v>Days in a year</v>
      </c>
      <c r="F14" s="236">
        <f xml:space="preserve"> Input!F$200</f>
        <v>365.25</v>
      </c>
      <c r="G14" s="236" t="str">
        <f xml:space="preserve"> Input!G$200</f>
        <v>days</v>
      </c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</row>
    <row r="15" spans="1:79">
      <c r="E15" s="238" t="str">
        <f xml:space="preserve"> E$12</f>
        <v>Days from base date</v>
      </c>
      <c r="F15" s="238">
        <f t="shared" ref="F15:BQ15" si="1" xml:space="preserve"> F$12</f>
        <v>0</v>
      </c>
      <c r="G15" s="238" t="str">
        <f t="shared" si="1"/>
        <v>days</v>
      </c>
      <c r="H15" s="238">
        <f t="shared" si="1"/>
        <v>0</v>
      </c>
      <c r="I15" s="238">
        <f t="shared" si="1"/>
        <v>0</v>
      </c>
      <c r="J15" s="238">
        <f t="shared" si="1"/>
        <v>364</v>
      </c>
      <c r="K15" s="238">
        <f t="shared" si="1"/>
        <v>729</v>
      </c>
      <c r="L15" s="238">
        <f t="shared" si="1"/>
        <v>1095</v>
      </c>
      <c r="M15" s="238">
        <f t="shared" si="1"/>
        <v>1460</v>
      </c>
      <c r="N15" s="238">
        <f t="shared" si="1"/>
        <v>1825</v>
      </c>
      <c r="O15" s="238">
        <f t="shared" si="1"/>
        <v>2190</v>
      </c>
      <c r="P15" s="238">
        <f t="shared" si="1"/>
        <v>2556</v>
      </c>
      <c r="Q15" s="238">
        <f t="shared" si="1"/>
        <v>2921</v>
      </c>
      <c r="R15" s="238">
        <f t="shared" si="1"/>
        <v>3286</v>
      </c>
      <c r="S15" s="238">
        <f t="shared" si="1"/>
        <v>3651</v>
      </c>
      <c r="T15" s="238">
        <f t="shared" si="1"/>
        <v>4017</v>
      </c>
      <c r="U15" s="238">
        <f t="shared" si="1"/>
        <v>4382</v>
      </c>
      <c r="V15" s="238">
        <f t="shared" si="1"/>
        <v>4747</v>
      </c>
      <c r="W15" s="238">
        <f t="shared" si="1"/>
        <v>5112</v>
      </c>
      <c r="X15" s="238">
        <f t="shared" si="1"/>
        <v>5478</v>
      </c>
      <c r="Y15" s="238">
        <f t="shared" si="1"/>
        <v>5843</v>
      </c>
      <c r="Z15" s="238">
        <f t="shared" si="1"/>
        <v>6208</v>
      </c>
      <c r="AA15" s="238">
        <f t="shared" si="1"/>
        <v>6573</v>
      </c>
      <c r="AB15" s="238">
        <f t="shared" si="1"/>
        <v>6939</v>
      </c>
      <c r="AC15" s="238">
        <f t="shared" si="1"/>
        <v>7304</v>
      </c>
      <c r="AD15" s="238">
        <f t="shared" si="1"/>
        <v>7669</v>
      </c>
      <c r="AE15" s="238">
        <f t="shared" si="1"/>
        <v>8034</v>
      </c>
      <c r="AF15" s="238">
        <f t="shared" si="1"/>
        <v>8400</v>
      </c>
      <c r="AG15" s="238">
        <f t="shared" si="1"/>
        <v>8765</v>
      </c>
      <c r="AH15" s="238">
        <f t="shared" si="1"/>
        <v>9130</v>
      </c>
      <c r="AI15" s="238">
        <f t="shared" si="1"/>
        <v>9495</v>
      </c>
      <c r="AJ15" s="238">
        <f t="shared" si="1"/>
        <v>9861</v>
      </c>
      <c r="AK15" s="238">
        <f t="shared" si="1"/>
        <v>10226</v>
      </c>
      <c r="AL15" s="238">
        <f t="shared" si="1"/>
        <v>10591</v>
      </c>
      <c r="AM15" s="238">
        <f t="shared" si="1"/>
        <v>10956</v>
      </c>
      <c r="AN15" s="238">
        <f t="shared" si="1"/>
        <v>11322</v>
      </c>
      <c r="AO15" s="238">
        <f t="shared" si="1"/>
        <v>11687</v>
      </c>
      <c r="AP15" s="238">
        <f t="shared" si="1"/>
        <v>12052</v>
      </c>
      <c r="AQ15" s="238">
        <f t="shared" si="1"/>
        <v>12417</v>
      </c>
      <c r="AR15" s="238">
        <f t="shared" si="1"/>
        <v>12783</v>
      </c>
      <c r="AS15" s="238">
        <f t="shared" si="1"/>
        <v>13148</v>
      </c>
      <c r="AT15" s="238">
        <f t="shared" si="1"/>
        <v>13513</v>
      </c>
      <c r="AU15" s="238">
        <f t="shared" si="1"/>
        <v>13878</v>
      </c>
      <c r="AV15" s="238">
        <f t="shared" si="1"/>
        <v>14244</v>
      </c>
      <c r="AW15" s="238">
        <f t="shared" si="1"/>
        <v>14609</v>
      </c>
      <c r="AX15" s="238">
        <f t="shared" si="1"/>
        <v>14974</v>
      </c>
      <c r="AY15" s="238">
        <f t="shared" si="1"/>
        <v>15339</v>
      </c>
      <c r="AZ15" s="238">
        <f t="shared" si="1"/>
        <v>15705</v>
      </c>
      <c r="BA15" s="238">
        <f t="shared" si="1"/>
        <v>16070</v>
      </c>
      <c r="BB15" s="238">
        <f t="shared" si="1"/>
        <v>16435</v>
      </c>
      <c r="BC15" s="238">
        <f t="shared" si="1"/>
        <v>16800</v>
      </c>
      <c r="BD15" s="238">
        <f t="shared" si="1"/>
        <v>17166</v>
      </c>
      <c r="BE15" s="238">
        <f t="shared" si="1"/>
        <v>17531</v>
      </c>
      <c r="BF15" s="238">
        <f t="shared" si="1"/>
        <v>17896</v>
      </c>
      <c r="BG15" s="238">
        <f t="shared" si="1"/>
        <v>18261</v>
      </c>
      <c r="BH15" s="238">
        <f t="shared" si="1"/>
        <v>18627</v>
      </c>
      <c r="BI15" s="238">
        <f t="shared" si="1"/>
        <v>18992</v>
      </c>
      <c r="BJ15" s="238">
        <f t="shared" si="1"/>
        <v>19357</v>
      </c>
      <c r="BK15" s="238">
        <f t="shared" si="1"/>
        <v>19722</v>
      </c>
      <c r="BL15" s="238">
        <f t="shared" si="1"/>
        <v>20088</v>
      </c>
      <c r="BM15" s="238">
        <f t="shared" si="1"/>
        <v>20453</v>
      </c>
      <c r="BN15" s="238">
        <f t="shared" si="1"/>
        <v>20818</v>
      </c>
      <c r="BO15" s="238">
        <f t="shared" si="1"/>
        <v>21183</v>
      </c>
      <c r="BP15" s="238">
        <f t="shared" si="1"/>
        <v>21549</v>
      </c>
      <c r="BQ15" s="238">
        <f t="shared" si="1"/>
        <v>21914</v>
      </c>
      <c r="BR15" s="238">
        <f t="shared" ref="BR15:CA15" si="2" xml:space="preserve"> BR$12</f>
        <v>22279</v>
      </c>
      <c r="BS15" s="238">
        <f t="shared" si="2"/>
        <v>22644</v>
      </c>
      <c r="BT15" s="238">
        <f t="shared" si="2"/>
        <v>23010</v>
      </c>
      <c r="BU15" s="238">
        <f t="shared" si="2"/>
        <v>23375</v>
      </c>
      <c r="BV15" s="238">
        <f t="shared" si="2"/>
        <v>23740</v>
      </c>
      <c r="BW15" s="238">
        <f t="shared" si="2"/>
        <v>24105</v>
      </c>
      <c r="BX15" s="238">
        <f t="shared" si="2"/>
        <v>24471</v>
      </c>
      <c r="BY15" s="238">
        <f t="shared" si="2"/>
        <v>24836</v>
      </c>
      <c r="BZ15" s="238">
        <f t="shared" si="2"/>
        <v>25201</v>
      </c>
      <c r="CA15" s="238">
        <f t="shared" si="2"/>
        <v>25566</v>
      </c>
    </row>
    <row r="16" spans="1:79">
      <c r="E16" s="4" t="s">
        <v>95</v>
      </c>
      <c r="G16" s="4" t="s">
        <v>2</v>
      </c>
      <c r="J16" s="239">
        <f xml:space="preserve"> J15 / $F14</f>
        <v>0.99657768651608492</v>
      </c>
      <c r="K16" s="239">
        <f t="shared" ref="K16:BV16" si="3" xml:space="preserve"> K15 / $F14</f>
        <v>1.9958932238193019</v>
      </c>
      <c r="L16" s="239">
        <f t="shared" si="3"/>
        <v>2.9979466119096507</v>
      </c>
      <c r="M16" s="239">
        <f t="shared" si="3"/>
        <v>3.9972621492128679</v>
      </c>
      <c r="N16" s="239">
        <f t="shared" si="3"/>
        <v>4.9965776865160851</v>
      </c>
      <c r="O16" s="239">
        <f t="shared" si="3"/>
        <v>5.9958932238193015</v>
      </c>
      <c r="P16" s="239">
        <f t="shared" si="3"/>
        <v>6.9979466119096507</v>
      </c>
      <c r="Q16" s="239">
        <f t="shared" si="3"/>
        <v>7.9972621492128679</v>
      </c>
      <c r="R16" s="239">
        <f t="shared" si="3"/>
        <v>8.9965776865160851</v>
      </c>
      <c r="S16" s="239">
        <f t="shared" si="3"/>
        <v>9.9958932238193015</v>
      </c>
      <c r="T16" s="239">
        <f t="shared" si="3"/>
        <v>10.997946611909651</v>
      </c>
      <c r="U16" s="239">
        <f t="shared" si="3"/>
        <v>11.997262149212867</v>
      </c>
      <c r="V16" s="239">
        <f t="shared" si="3"/>
        <v>12.996577686516085</v>
      </c>
      <c r="W16" s="239">
        <f t="shared" si="3"/>
        <v>13.995893223819301</v>
      </c>
      <c r="X16" s="239">
        <f t="shared" si="3"/>
        <v>14.997946611909651</v>
      </c>
      <c r="Y16" s="239">
        <f t="shared" si="3"/>
        <v>15.997262149212867</v>
      </c>
      <c r="Z16" s="239">
        <f t="shared" si="3"/>
        <v>16.996577686516083</v>
      </c>
      <c r="AA16" s="239">
        <f t="shared" si="3"/>
        <v>17.995893223819301</v>
      </c>
      <c r="AB16" s="239">
        <f t="shared" si="3"/>
        <v>18.997946611909651</v>
      </c>
      <c r="AC16" s="239">
        <f t="shared" si="3"/>
        <v>19.997262149212869</v>
      </c>
      <c r="AD16" s="239">
        <f t="shared" si="3"/>
        <v>20.996577686516083</v>
      </c>
      <c r="AE16" s="239">
        <f t="shared" si="3"/>
        <v>21.995893223819301</v>
      </c>
      <c r="AF16" s="239">
        <f t="shared" si="3"/>
        <v>22.997946611909651</v>
      </c>
      <c r="AG16" s="239">
        <f t="shared" si="3"/>
        <v>23.997262149212869</v>
      </c>
      <c r="AH16" s="239">
        <f t="shared" si="3"/>
        <v>24.996577686516083</v>
      </c>
      <c r="AI16" s="239">
        <f t="shared" si="3"/>
        <v>25.995893223819301</v>
      </c>
      <c r="AJ16" s="239">
        <f t="shared" si="3"/>
        <v>26.997946611909651</v>
      </c>
      <c r="AK16" s="239">
        <f t="shared" si="3"/>
        <v>27.997262149212869</v>
      </c>
      <c r="AL16" s="239">
        <f t="shared" si="3"/>
        <v>28.996577686516083</v>
      </c>
      <c r="AM16" s="239">
        <f t="shared" si="3"/>
        <v>29.995893223819301</v>
      </c>
      <c r="AN16" s="239">
        <f t="shared" si="3"/>
        <v>30.997946611909651</v>
      </c>
      <c r="AO16" s="239">
        <f t="shared" si="3"/>
        <v>31.997262149212869</v>
      </c>
      <c r="AP16" s="239">
        <f t="shared" si="3"/>
        <v>32.996577686516083</v>
      </c>
      <c r="AQ16" s="239">
        <f t="shared" si="3"/>
        <v>33.995893223819301</v>
      </c>
      <c r="AR16" s="239">
        <f t="shared" si="3"/>
        <v>34.997946611909654</v>
      </c>
      <c r="AS16" s="239">
        <f t="shared" si="3"/>
        <v>35.997262149212865</v>
      </c>
      <c r="AT16" s="239">
        <f t="shared" si="3"/>
        <v>36.996577686516083</v>
      </c>
      <c r="AU16" s="239">
        <f t="shared" si="3"/>
        <v>37.995893223819301</v>
      </c>
      <c r="AV16" s="239">
        <f t="shared" si="3"/>
        <v>38.997946611909654</v>
      </c>
      <c r="AW16" s="239">
        <f t="shared" si="3"/>
        <v>39.997262149212865</v>
      </c>
      <c r="AX16" s="239">
        <f t="shared" si="3"/>
        <v>40.996577686516083</v>
      </c>
      <c r="AY16" s="239">
        <f t="shared" si="3"/>
        <v>41.995893223819301</v>
      </c>
      <c r="AZ16" s="239">
        <f t="shared" si="3"/>
        <v>42.997946611909654</v>
      </c>
      <c r="BA16" s="239">
        <f t="shared" si="3"/>
        <v>43.997262149212865</v>
      </c>
      <c r="BB16" s="239">
        <f t="shared" si="3"/>
        <v>44.996577686516083</v>
      </c>
      <c r="BC16" s="239">
        <f t="shared" si="3"/>
        <v>45.995893223819301</v>
      </c>
      <c r="BD16" s="239">
        <f t="shared" si="3"/>
        <v>46.997946611909654</v>
      </c>
      <c r="BE16" s="239">
        <f t="shared" si="3"/>
        <v>47.997262149212865</v>
      </c>
      <c r="BF16" s="239">
        <f t="shared" si="3"/>
        <v>48.996577686516083</v>
      </c>
      <c r="BG16" s="239">
        <f t="shared" si="3"/>
        <v>49.995893223819301</v>
      </c>
      <c r="BH16" s="239">
        <f t="shared" si="3"/>
        <v>50.997946611909654</v>
      </c>
      <c r="BI16" s="239">
        <f t="shared" si="3"/>
        <v>51.997262149212865</v>
      </c>
      <c r="BJ16" s="239">
        <f t="shared" si="3"/>
        <v>52.996577686516083</v>
      </c>
      <c r="BK16" s="239">
        <f t="shared" si="3"/>
        <v>53.995893223819301</v>
      </c>
      <c r="BL16" s="239">
        <f t="shared" si="3"/>
        <v>54.997946611909654</v>
      </c>
      <c r="BM16" s="239">
        <f t="shared" si="3"/>
        <v>55.997262149212865</v>
      </c>
      <c r="BN16" s="239">
        <f t="shared" si="3"/>
        <v>56.996577686516083</v>
      </c>
      <c r="BO16" s="239">
        <f t="shared" si="3"/>
        <v>57.995893223819301</v>
      </c>
      <c r="BP16" s="239">
        <f t="shared" si="3"/>
        <v>58.997946611909654</v>
      </c>
      <c r="BQ16" s="239">
        <f t="shared" si="3"/>
        <v>59.997262149212865</v>
      </c>
      <c r="BR16" s="239">
        <f t="shared" si="3"/>
        <v>60.996577686516083</v>
      </c>
      <c r="BS16" s="239">
        <f t="shared" si="3"/>
        <v>61.995893223819301</v>
      </c>
      <c r="BT16" s="239">
        <f t="shared" si="3"/>
        <v>62.997946611909654</v>
      </c>
      <c r="BU16" s="239">
        <f t="shared" si="3"/>
        <v>63.997262149212865</v>
      </c>
      <c r="BV16" s="239">
        <f t="shared" si="3"/>
        <v>64.99657768651609</v>
      </c>
      <c r="BW16" s="239">
        <f xml:space="preserve"> BW15 / $F14</f>
        <v>65.995893223819309</v>
      </c>
      <c r="BX16" s="239">
        <f xml:space="preserve"> BX15 / $F14</f>
        <v>66.997946611909654</v>
      </c>
      <c r="BY16" s="239">
        <f xml:space="preserve"> BY15 / $F14</f>
        <v>67.997262149212872</v>
      </c>
      <c r="BZ16" s="239">
        <f xml:space="preserve"> BZ15 / $F14</f>
        <v>68.99657768651609</v>
      </c>
      <c r="CA16" s="239">
        <f xml:space="preserve"> CA15 / $F14</f>
        <v>69.995893223819309</v>
      </c>
    </row>
    <row r="18" spans="1:79">
      <c r="B18" s="1" t="s">
        <v>91</v>
      </c>
    </row>
    <row r="19" spans="1:79" s="160" customFormat="1">
      <c r="A19" s="113"/>
      <c r="B19" s="114"/>
      <c r="C19" s="186"/>
      <c r="E19" s="228" t="str">
        <f xml:space="preserve"> Input!E$37</f>
        <v>Indexation growth rate % - price</v>
      </c>
      <c r="F19" s="228">
        <f xml:space="preserve"> Input!F$37</f>
        <v>0</v>
      </c>
      <c r="G19" s="228" t="str">
        <f xml:space="preserve"> Input!G$37</f>
        <v>% p.a.</v>
      </c>
    </row>
    <row r="20" spans="1:79" s="235" customFormat="1">
      <c r="A20" s="232"/>
      <c r="B20" s="233"/>
      <c r="C20" s="234"/>
      <c r="E20" s="235" t="str">
        <f xml:space="preserve"> E$16</f>
        <v>Years from base date</v>
      </c>
      <c r="F20" s="235">
        <f t="shared" ref="F20:BQ20" si="4" xml:space="preserve"> F$16</f>
        <v>0</v>
      </c>
      <c r="G20" s="235" t="str">
        <f t="shared" si="4"/>
        <v>years</v>
      </c>
      <c r="H20" s="235">
        <f t="shared" si="4"/>
        <v>0</v>
      </c>
      <c r="I20" s="235">
        <f t="shared" si="4"/>
        <v>0</v>
      </c>
      <c r="J20" s="235">
        <f t="shared" si="4"/>
        <v>0.99657768651608492</v>
      </c>
      <c r="K20" s="235">
        <f t="shared" si="4"/>
        <v>1.9958932238193019</v>
      </c>
      <c r="L20" s="235">
        <f t="shared" si="4"/>
        <v>2.9979466119096507</v>
      </c>
      <c r="M20" s="235">
        <f t="shared" si="4"/>
        <v>3.9972621492128679</v>
      </c>
      <c r="N20" s="235">
        <f t="shared" si="4"/>
        <v>4.9965776865160851</v>
      </c>
      <c r="O20" s="235">
        <f t="shared" si="4"/>
        <v>5.9958932238193015</v>
      </c>
      <c r="P20" s="235">
        <f t="shared" si="4"/>
        <v>6.9979466119096507</v>
      </c>
      <c r="Q20" s="235">
        <f t="shared" si="4"/>
        <v>7.9972621492128679</v>
      </c>
      <c r="R20" s="235">
        <f t="shared" si="4"/>
        <v>8.9965776865160851</v>
      </c>
      <c r="S20" s="235">
        <f t="shared" si="4"/>
        <v>9.9958932238193015</v>
      </c>
      <c r="T20" s="235">
        <f t="shared" si="4"/>
        <v>10.997946611909651</v>
      </c>
      <c r="U20" s="235">
        <f t="shared" si="4"/>
        <v>11.997262149212867</v>
      </c>
      <c r="V20" s="235">
        <f t="shared" si="4"/>
        <v>12.996577686516085</v>
      </c>
      <c r="W20" s="235">
        <f t="shared" si="4"/>
        <v>13.995893223819301</v>
      </c>
      <c r="X20" s="235">
        <f t="shared" si="4"/>
        <v>14.997946611909651</v>
      </c>
      <c r="Y20" s="235">
        <f t="shared" si="4"/>
        <v>15.997262149212867</v>
      </c>
      <c r="Z20" s="235">
        <f t="shared" si="4"/>
        <v>16.996577686516083</v>
      </c>
      <c r="AA20" s="235">
        <f t="shared" si="4"/>
        <v>17.995893223819301</v>
      </c>
      <c r="AB20" s="235">
        <f t="shared" si="4"/>
        <v>18.997946611909651</v>
      </c>
      <c r="AC20" s="235">
        <f t="shared" si="4"/>
        <v>19.997262149212869</v>
      </c>
      <c r="AD20" s="235">
        <f t="shared" si="4"/>
        <v>20.996577686516083</v>
      </c>
      <c r="AE20" s="235">
        <f t="shared" si="4"/>
        <v>21.995893223819301</v>
      </c>
      <c r="AF20" s="235">
        <f t="shared" si="4"/>
        <v>22.997946611909651</v>
      </c>
      <c r="AG20" s="235">
        <f t="shared" si="4"/>
        <v>23.997262149212869</v>
      </c>
      <c r="AH20" s="235">
        <f t="shared" si="4"/>
        <v>24.996577686516083</v>
      </c>
      <c r="AI20" s="235">
        <f t="shared" si="4"/>
        <v>25.995893223819301</v>
      </c>
      <c r="AJ20" s="235">
        <f t="shared" si="4"/>
        <v>26.997946611909651</v>
      </c>
      <c r="AK20" s="235">
        <f t="shared" si="4"/>
        <v>27.997262149212869</v>
      </c>
      <c r="AL20" s="235">
        <f t="shared" si="4"/>
        <v>28.996577686516083</v>
      </c>
      <c r="AM20" s="235">
        <f t="shared" si="4"/>
        <v>29.995893223819301</v>
      </c>
      <c r="AN20" s="235">
        <f t="shared" si="4"/>
        <v>30.997946611909651</v>
      </c>
      <c r="AO20" s="235">
        <f t="shared" si="4"/>
        <v>31.997262149212869</v>
      </c>
      <c r="AP20" s="235">
        <f t="shared" si="4"/>
        <v>32.996577686516083</v>
      </c>
      <c r="AQ20" s="235">
        <f t="shared" si="4"/>
        <v>33.995893223819301</v>
      </c>
      <c r="AR20" s="235">
        <f t="shared" si="4"/>
        <v>34.997946611909654</v>
      </c>
      <c r="AS20" s="235">
        <f t="shared" si="4"/>
        <v>35.997262149212865</v>
      </c>
      <c r="AT20" s="235">
        <f t="shared" si="4"/>
        <v>36.996577686516083</v>
      </c>
      <c r="AU20" s="235">
        <f t="shared" si="4"/>
        <v>37.995893223819301</v>
      </c>
      <c r="AV20" s="235">
        <f t="shared" si="4"/>
        <v>38.997946611909654</v>
      </c>
      <c r="AW20" s="235">
        <f t="shared" si="4"/>
        <v>39.997262149212865</v>
      </c>
      <c r="AX20" s="235">
        <f t="shared" si="4"/>
        <v>40.996577686516083</v>
      </c>
      <c r="AY20" s="235">
        <f t="shared" si="4"/>
        <v>41.995893223819301</v>
      </c>
      <c r="AZ20" s="235">
        <f t="shared" si="4"/>
        <v>42.997946611909654</v>
      </c>
      <c r="BA20" s="235">
        <f t="shared" si="4"/>
        <v>43.997262149212865</v>
      </c>
      <c r="BB20" s="235">
        <f t="shared" si="4"/>
        <v>44.996577686516083</v>
      </c>
      <c r="BC20" s="235">
        <f t="shared" si="4"/>
        <v>45.995893223819301</v>
      </c>
      <c r="BD20" s="235">
        <f t="shared" si="4"/>
        <v>46.997946611909654</v>
      </c>
      <c r="BE20" s="235">
        <f t="shared" si="4"/>
        <v>47.997262149212865</v>
      </c>
      <c r="BF20" s="235">
        <f t="shared" si="4"/>
        <v>48.996577686516083</v>
      </c>
      <c r="BG20" s="235">
        <f t="shared" si="4"/>
        <v>49.995893223819301</v>
      </c>
      <c r="BH20" s="235">
        <f t="shared" si="4"/>
        <v>50.997946611909654</v>
      </c>
      <c r="BI20" s="235">
        <f t="shared" si="4"/>
        <v>51.997262149212865</v>
      </c>
      <c r="BJ20" s="235">
        <f t="shared" si="4"/>
        <v>52.996577686516083</v>
      </c>
      <c r="BK20" s="235">
        <f t="shared" si="4"/>
        <v>53.995893223819301</v>
      </c>
      <c r="BL20" s="235">
        <f t="shared" si="4"/>
        <v>54.997946611909654</v>
      </c>
      <c r="BM20" s="235">
        <f t="shared" si="4"/>
        <v>55.997262149212865</v>
      </c>
      <c r="BN20" s="235">
        <f t="shared" si="4"/>
        <v>56.996577686516083</v>
      </c>
      <c r="BO20" s="235">
        <f t="shared" si="4"/>
        <v>57.995893223819301</v>
      </c>
      <c r="BP20" s="235">
        <f t="shared" si="4"/>
        <v>58.997946611909654</v>
      </c>
      <c r="BQ20" s="235">
        <f t="shared" si="4"/>
        <v>59.997262149212865</v>
      </c>
      <c r="BR20" s="235">
        <f t="shared" ref="BR20:CA20" si="5" xml:space="preserve"> BR$16</f>
        <v>60.996577686516083</v>
      </c>
      <c r="BS20" s="235">
        <f t="shared" si="5"/>
        <v>61.995893223819301</v>
      </c>
      <c r="BT20" s="235">
        <f t="shared" si="5"/>
        <v>62.997946611909654</v>
      </c>
      <c r="BU20" s="235">
        <f t="shared" si="5"/>
        <v>63.997262149212865</v>
      </c>
      <c r="BV20" s="235">
        <f t="shared" si="5"/>
        <v>64.99657768651609</v>
      </c>
      <c r="BW20" s="235">
        <f t="shared" si="5"/>
        <v>65.995893223819309</v>
      </c>
      <c r="BX20" s="235">
        <f t="shared" si="5"/>
        <v>66.997946611909654</v>
      </c>
      <c r="BY20" s="235">
        <f t="shared" si="5"/>
        <v>67.997262149212872</v>
      </c>
      <c r="BZ20" s="235">
        <f t="shared" si="5"/>
        <v>68.99657768651609</v>
      </c>
      <c r="CA20" s="235">
        <f t="shared" si="5"/>
        <v>69.995893223819309</v>
      </c>
    </row>
    <row r="21" spans="1:79" s="246" customFormat="1">
      <c r="A21" s="242"/>
      <c r="B21" s="243"/>
      <c r="C21" s="244"/>
      <c r="D21" s="245"/>
      <c r="E21" s="692" t="s">
        <v>91</v>
      </c>
      <c r="G21" s="692" t="s">
        <v>44</v>
      </c>
      <c r="J21" s="759">
        <f xml:space="preserve"> (1 + $F19) ^ J20</f>
        <v>1</v>
      </c>
      <c r="K21" s="759">
        <f t="shared" ref="K21:BV21" si="6" xml:space="preserve"> (1 + $F19) ^ K20</f>
        <v>1</v>
      </c>
      <c r="L21" s="759">
        <f t="shared" si="6"/>
        <v>1</v>
      </c>
      <c r="M21" s="759">
        <f t="shared" si="6"/>
        <v>1</v>
      </c>
      <c r="N21" s="759">
        <f t="shared" si="6"/>
        <v>1</v>
      </c>
      <c r="O21" s="759">
        <f t="shared" si="6"/>
        <v>1</v>
      </c>
      <c r="P21" s="759">
        <f t="shared" si="6"/>
        <v>1</v>
      </c>
      <c r="Q21" s="759">
        <f t="shared" si="6"/>
        <v>1</v>
      </c>
      <c r="R21" s="759">
        <f t="shared" si="6"/>
        <v>1</v>
      </c>
      <c r="S21" s="759">
        <f t="shared" si="6"/>
        <v>1</v>
      </c>
      <c r="T21" s="759">
        <f t="shared" si="6"/>
        <v>1</v>
      </c>
      <c r="U21" s="759">
        <f t="shared" si="6"/>
        <v>1</v>
      </c>
      <c r="V21" s="759">
        <f t="shared" si="6"/>
        <v>1</v>
      </c>
      <c r="W21" s="759">
        <f t="shared" si="6"/>
        <v>1</v>
      </c>
      <c r="X21" s="759">
        <f t="shared" si="6"/>
        <v>1</v>
      </c>
      <c r="Y21" s="759">
        <f t="shared" si="6"/>
        <v>1</v>
      </c>
      <c r="Z21" s="759">
        <f t="shared" si="6"/>
        <v>1</v>
      </c>
      <c r="AA21" s="759">
        <f t="shared" si="6"/>
        <v>1</v>
      </c>
      <c r="AB21" s="759">
        <f t="shared" si="6"/>
        <v>1</v>
      </c>
      <c r="AC21" s="759">
        <f t="shared" si="6"/>
        <v>1</v>
      </c>
      <c r="AD21" s="759">
        <f t="shared" si="6"/>
        <v>1</v>
      </c>
      <c r="AE21" s="759">
        <f t="shared" si="6"/>
        <v>1</v>
      </c>
      <c r="AF21" s="759">
        <f t="shared" si="6"/>
        <v>1</v>
      </c>
      <c r="AG21" s="759">
        <f t="shared" si="6"/>
        <v>1</v>
      </c>
      <c r="AH21" s="759">
        <f t="shared" si="6"/>
        <v>1</v>
      </c>
      <c r="AI21" s="759">
        <f t="shared" si="6"/>
        <v>1</v>
      </c>
      <c r="AJ21" s="759">
        <f t="shared" si="6"/>
        <v>1</v>
      </c>
      <c r="AK21" s="759">
        <f t="shared" si="6"/>
        <v>1</v>
      </c>
      <c r="AL21" s="759">
        <f t="shared" si="6"/>
        <v>1</v>
      </c>
      <c r="AM21" s="759">
        <f t="shared" si="6"/>
        <v>1</v>
      </c>
      <c r="AN21" s="759">
        <f t="shared" si="6"/>
        <v>1</v>
      </c>
      <c r="AO21" s="759">
        <f t="shared" si="6"/>
        <v>1</v>
      </c>
      <c r="AP21" s="759">
        <f t="shared" si="6"/>
        <v>1</v>
      </c>
      <c r="AQ21" s="759">
        <f t="shared" si="6"/>
        <v>1</v>
      </c>
      <c r="AR21" s="759">
        <f t="shared" si="6"/>
        <v>1</v>
      </c>
      <c r="AS21" s="759">
        <f t="shared" si="6"/>
        <v>1</v>
      </c>
      <c r="AT21" s="759">
        <f t="shared" si="6"/>
        <v>1</v>
      </c>
      <c r="AU21" s="759">
        <f t="shared" si="6"/>
        <v>1</v>
      </c>
      <c r="AV21" s="759">
        <f t="shared" si="6"/>
        <v>1</v>
      </c>
      <c r="AW21" s="759">
        <f t="shared" si="6"/>
        <v>1</v>
      </c>
      <c r="AX21" s="759">
        <f t="shared" si="6"/>
        <v>1</v>
      </c>
      <c r="AY21" s="759">
        <f t="shared" si="6"/>
        <v>1</v>
      </c>
      <c r="AZ21" s="759">
        <f t="shared" si="6"/>
        <v>1</v>
      </c>
      <c r="BA21" s="759">
        <f t="shared" si="6"/>
        <v>1</v>
      </c>
      <c r="BB21" s="759">
        <f t="shared" si="6"/>
        <v>1</v>
      </c>
      <c r="BC21" s="759">
        <f t="shared" si="6"/>
        <v>1</v>
      </c>
      <c r="BD21" s="759">
        <f t="shared" si="6"/>
        <v>1</v>
      </c>
      <c r="BE21" s="759">
        <f t="shared" si="6"/>
        <v>1</v>
      </c>
      <c r="BF21" s="759">
        <f t="shared" si="6"/>
        <v>1</v>
      </c>
      <c r="BG21" s="759">
        <f t="shared" si="6"/>
        <v>1</v>
      </c>
      <c r="BH21" s="759">
        <f t="shared" si="6"/>
        <v>1</v>
      </c>
      <c r="BI21" s="759">
        <f t="shared" si="6"/>
        <v>1</v>
      </c>
      <c r="BJ21" s="759">
        <f t="shared" si="6"/>
        <v>1</v>
      </c>
      <c r="BK21" s="759">
        <f t="shared" si="6"/>
        <v>1</v>
      </c>
      <c r="BL21" s="759">
        <f t="shared" si="6"/>
        <v>1</v>
      </c>
      <c r="BM21" s="759">
        <f t="shared" si="6"/>
        <v>1</v>
      </c>
      <c r="BN21" s="759">
        <f t="shared" si="6"/>
        <v>1</v>
      </c>
      <c r="BO21" s="759">
        <f t="shared" si="6"/>
        <v>1</v>
      </c>
      <c r="BP21" s="759">
        <f t="shared" si="6"/>
        <v>1</v>
      </c>
      <c r="BQ21" s="759">
        <f t="shared" si="6"/>
        <v>1</v>
      </c>
      <c r="BR21" s="759">
        <f t="shared" si="6"/>
        <v>1</v>
      </c>
      <c r="BS21" s="759">
        <f t="shared" si="6"/>
        <v>1</v>
      </c>
      <c r="BT21" s="759">
        <f t="shared" si="6"/>
        <v>1</v>
      </c>
      <c r="BU21" s="759">
        <f t="shared" si="6"/>
        <v>1</v>
      </c>
      <c r="BV21" s="759">
        <f t="shared" si="6"/>
        <v>1</v>
      </c>
      <c r="BW21" s="759">
        <f xml:space="preserve"> (1 + $F19) ^ BW20</f>
        <v>1</v>
      </c>
      <c r="BX21" s="759">
        <f xml:space="preserve"> (1 + $F19) ^ BX20</f>
        <v>1</v>
      </c>
      <c r="BY21" s="759">
        <f xml:space="preserve"> (1 + $F19) ^ BY20</f>
        <v>1</v>
      </c>
      <c r="BZ21" s="759">
        <f xml:space="preserve"> (1 + $F19) ^ BZ20</f>
        <v>1</v>
      </c>
      <c r="CA21" s="759">
        <f xml:space="preserve"> (1 + $F19) ^ CA20</f>
        <v>1</v>
      </c>
    </row>
    <row r="23" spans="1:79">
      <c r="B23" s="1" t="s">
        <v>92</v>
      </c>
    </row>
    <row r="24" spans="1:79" s="160" customFormat="1">
      <c r="A24" s="113"/>
      <c r="B24" s="114"/>
      <c r="C24" s="186"/>
      <c r="E24" s="228" t="str">
        <f xml:space="preserve"> Input!E$38</f>
        <v>Indexation growth rate % - opcost</v>
      </c>
      <c r="F24" s="228">
        <f xml:space="preserve"> Input!F$38</f>
        <v>0</v>
      </c>
      <c r="G24" s="228" t="str">
        <f xml:space="preserve"> Input!G$38</f>
        <v>% p.a.</v>
      </c>
    </row>
    <row r="25" spans="1:79" s="235" customFormat="1">
      <c r="A25" s="232"/>
      <c r="B25" s="233"/>
      <c r="C25" s="234"/>
      <c r="E25" s="235" t="str">
        <f xml:space="preserve"> E$16</f>
        <v>Years from base date</v>
      </c>
      <c r="F25" s="235">
        <f t="shared" ref="F25:BQ25" si="7" xml:space="preserve"> F$16</f>
        <v>0</v>
      </c>
      <c r="G25" s="235" t="str">
        <f t="shared" si="7"/>
        <v>years</v>
      </c>
      <c r="H25" s="235">
        <f t="shared" si="7"/>
        <v>0</v>
      </c>
      <c r="I25" s="235">
        <f t="shared" si="7"/>
        <v>0</v>
      </c>
      <c r="J25" s="235">
        <f xml:space="preserve"> J$16</f>
        <v>0.99657768651608492</v>
      </c>
      <c r="K25" s="235">
        <f t="shared" si="7"/>
        <v>1.9958932238193019</v>
      </c>
      <c r="L25" s="235">
        <f t="shared" si="7"/>
        <v>2.9979466119096507</v>
      </c>
      <c r="M25" s="235">
        <f t="shared" si="7"/>
        <v>3.9972621492128679</v>
      </c>
      <c r="N25" s="235">
        <f t="shared" si="7"/>
        <v>4.9965776865160851</v>
      </c>
      <c r="O25" s="235">
        <f t="shared" si="7"/>
        <v>5.9958932238193015</v>
      </c>
      <c r="P25" s="235">
        <f t="shared" si="7"/>
        <v>6.9979466119096507</v>
      </c>
      <c r="Q25" s="235">
        <f t="shared" si="7"/>
        <v>7.9972621492128679</v>
      </c>
      <c r="R25" s="235">
        <f t="shared" si="7"/>
        <v>8.9965776865160851</v>
      </c>
      <c r="S25" s="235">
        <f t="shared" si="7"/>
        <v>9.9958932238193015</v>
      </c>
      <c r="T25" s="235">
        <f t="shared" si="7"/>
        <v>10.997946611909651</v>
      </c>
      <c r="U25" s="235">
        <f t="shared" si="7"/>
        <v>11.997262149212867</v>
      </c>
      <c r="V25" s="235">
        <f t="shared" si="7"/>
        <v>12.996577686516085</v>
      </c>
      <c r="W25" s="235">
        <f t="shared" si="7"/>
        <v>13.995893223819301</v>
      </c>
      <c r="X25" s="235">
        <f t="shared" si="7"/>
        <v>14.997946611909651</v>
      </c>
      <c r="Y25" s="235">
        <f t="shared" si="7"/>
        <v>15.997262149212867</v>
      </c>
      <c r="Z25" s="235">
        <f t="shared" si="7"/>
        <v>16.996577686516083</v>
      </c>
      <c r="AA25" s="235">
        <f t="shared" si="7"/>
        <v>17.995893223819301</v>
      </c>
      <c r="AB25" s="235">
        <f t="shared" si="7"/>
        <v>18.997946611909651</v>
      </c>
      <c r="AC25" s="235">
        <f t="shared" si="7"/>
        <v>19.997262149212869</v>
      </c>
      <c r="AD25" s="235">
        <f t="shared" si="7"/>
        <v>20.996577686516083</v>
      </c>
      <c r="AE25" s="235">
        <f t="shared" si="7"/>
        <v>21.995893223819301</v>
      </c>
      <c r="AF25" s="235">
        <f t="shared" si="7"/>
        <v>22.997946611909651</v>
      </c>
      <c r="AG25" s="235">
        <f t="shared" si="7"/>
        <v>23.997262149212869</v>
      </c>
      <c r="AH25" s="235">
        <f t="shared" si="7"/>
        <v>24.996577686516083</v>
      </c>
      <c r="AI25" s="235">
        <f t="shared" si="7"/>
        <v>25.995893223819301</v>
      </c>
      <c r="AJ25" s="235">
        <f t="shared" si="7"/>
        <v>26.997946611909651</v>
      </c>
      <c r="AK25" s="235">
        <f t="shared" si="7"/>
        <v>27.997262149212869</v>
      </c>
      <c r="AL25" s="235">
        <f t="shared" si="7"/>
        <v>28.996577686516083</v>
      </c>
      <c r="AM25" s="235">
        <f t="shared" si="7"/>
        <v>29.995893223819301</v>
      </c>
      <c r="AN25" s="235">
        <f t="shared" si="7"/>
        <v>30.997946611909651</v>
      </c>
      <c r="AO25" s="235">
        <f t="shared" si="7"/>
        <v>31.997262149212869</v>
      </c>
      <c r="AP25" s="235">
        <f t="shared" si="7"/>
        <v>32.996577686516083</v>
      </c>
      <c r="AQ25" s="235">
        <f t="shared" si="7"/>
        <v>33.995893223819301</v>
      </c>
      <c r="AR25" s="235">
        <f t="shared" si="7"/>
        <v>34.997946611909654</v>
      </c>
      <c r="AS25" s="235">
        <f t="shared" si="7"/>
        <v>35.997262149212865</v>
      </c>
      <c r="AT25" s="235">
        <f t="shared" si="7"/>
        <v>36.996577686516083</v>
      </c>
      <c r="AU25" s="235">
        <f t="shared" si="7"/>
        <v>37.995893223819301</v>
      </c>
      <c r="AV25" s="235">
        <f t="shared" si="7"/>
        <v>38.997946611909654</v>
      </c>
      <c r="AW25" s="235">
        <f t="shared" si="7"/>
        <v>39.997262149212865</v>
      </c>
      <c r="AX25" s="235">
        <f t="shared" si="7"/>
        <v>40.996577686516083</v>
      </c>
      <c r="AY25" s="235">
        <f t="shared" si="7"/>
        <v>41.995893223819301</v>
      </c>
      <c r="AZ25" s="235">
        <f t="shared" si="7"/>
        <v>42.997946611909654</v>
      </c>
      <c r="BA25" s="235">
        <f t="shared" si="7"/>
        <v>43.997262149212865</v>
      </c>
      <c r="BB25" s="235">
        <f t="shared" si="7"/>
        <v>44.996577686516083</v>
      </c>
      <c r="BC25" s="235">
        <f t="shared" si="7"/>
        <v>45.995893223819301</v>
      </c>
      <c r="BD25" s="235">
        <f t="shared" si="7"/>
        <v>46.997946611909654</v>
      </c>
      <c r="BE25" s="235">
        <f t="shared" si="7"/>
        <v>47.997262149212865</v>
      </c>
      <c r="BF25" s="235">
        <f t="shared" si="7"/>
        <v>48.996577686516083</v>
      </c>
      <c r="BG25" s="235">
        <f t="shared" si="7"/>
        <v>49.995893223819301</v>
      </c>
      <c r="BH25" s="235">
        <f t="shared" si="7"/>
        <v>50.997946611909654</v>
      </c>
      <c r="BI25" s="235">
        <f t="shared" si="7"/>
        <v>51.997262149212865</v>
      </c>
      <c r="BJ25" s="235">
        <f t="shared" si="7"/>
        <v>52.996577686516083</v>
      </c>
      <c r="BK25" s="235">
        <f t="shared" si="7"/>
        <v>53.995893223819301</v>
      </c>
      <c r="BL25" s="235">
        <f t="shared" si="7"/>
        <v>54.997946611909654</v>
      </c>
      <c r="BM25" s="235">
        <f t="shared" si="7"/>
        <v>55.997262149212865</v>
      </c>
      <c r="BN25" s="235">
        <f t="shared" si="7"/>
        <v>56.996577686516083</v>
      </c>
      <c r="BO25" s="235">
        <f t="shared" si="7"/>
        <v>57.995893223819301</v>
      </c>
      <c r="BP25" s="235">
        <f t="shared" si="7"/>
        <v>58.997946611909654</v>
      </c>
      <c r="BQ25" s="235">
        <f t="shared" si="7"/>
        <v>59.997262149212865</v>
      </c>
      <c r="BR25" s="235">
        <f t="shared" ref="BR25:CA25" si="8" xml:space="preserve"> BR$16</f>
        <v>60.996577686516083</v>
      </c>
      <c r="BS25" s="235">
        <f t="shared" si="8"/>
        <v>61.995893223819301</v>
      </c>
      <c r="BT25" s="235">
        <f t="shared" si="8"/>
        <v>62.997946611909654</v>
      </c>
      <c r="BU25" s="235">
        <f t="shared" si="8"/>
        <v>63.997262149212865</v>
      </c>
      <c r="BV25" s="235">
        <f t="shared" si="8"/>
        <v>64.99657768651609</v>
      </c>
      <c r="BW25" s="235">
        <f t="shared" si="8"/>
        <v>65.995893223819309</v>
      </c>
      <c r="BX25" s="235">
        <f t="shared" si="8"/>
        <v>66.997946611909654</v>
      </c>
      <c r="BY25" s="235">
        <f t="shared" si="8"/>
        <v>67.997262149212872</v>
      </c>
      <c r="BZ25" s="235">
        <f t="shared" si="8"/>
        <v>68.99657768651609</v>
      </c>
      <c r="CA25" s="235">
        <f t="shared" si="8"/>
        <v>69.995893223819309</v>
      </c>
    </row>
    <row r="26" spans="1:79" s="246" customFormat="1">
      <c r="A26" s="242"/>
      <c r="B26" s="243"/>
      <c r="C26" s="244"/>
      <c r="D26" s="245"/>
      <c r="E26" s="692" t="s">
        <v>92</v>
      </c>
      <c r="G26" s="692" t="s">
        <v>44</v>
      </c>
      <c r="J26" s="759">
        <f xml:space="preserve"> (1 + $F24) ^ J25</f>
        <v>1</v>
      </c>
      <c r="K26" s="759">
        <f t="shared" ref="K26:AO26" si="9" xml:space="preserve"> (1 + $F24) ^ K25</f>
        <v>1</v>
      </c>
      <c r="L26" s="759">
        <f t="shared" si="9"/>
        <v>1</v>
      </c>
      <c r="M26" s="759">
        <f t="shared" si="9"/>
        <v>1</v>
      </c>
      <c r="N26" s="759">
        <f t="shared" si="9"/>
        <v>1</v>
      </c>
      <c r="O26" s="759">
        <f t="shared" si="9"/>
        <v>1</v>
      </c>
      <c r="P26" s="759">
        <f t="shared" si="9"/>
        <v>1</v>
      </c>
      <c r="Q26" s="759">
        <f t="shared" si="9"/>
        <v>1</v>
      </c>
      <c r="R26" s="759">
        <f t="shared" si="9"/>
        <v>1</v>
      </c>
      <c r="S26" s="759">
        <f t="shared" si="9"/>
        <v>1</v>
      </c>
      <c r="T26" s="759">
        <f t="shared" si="9"/>
        <v>1</v>
      </c>
      <c r="U26" s="759">
        <f t="shared" si="9"/>
        <v>1</v>
      </c>
      <c r="V26" s="759">
        <f t="shared" si="9"/>
        <v>1</v>
      </c>
      <c r="W26" s="759">
        <f t="shared" si="9"/>
        <v>1</v>
      </c>
      <c r="X26" s="759">
        <f t="shared" si="9"/>
        <v>1</v>
      </c>
      <c r="Y26" s="759">
        <f t="shared" si="9"/>
        <v>1</v>
      </c>
      <c r="Z26" s="759">
        <f t="shared" si="9"/>
        <v>1</v>
      </c>
      <c r="AA26" s="759">
        <f t="shared" si="9"/>
        <v>1</v>
      </c>
      <c r="AB26" s="759">
        <f t="shared" si="9"/>
        <v>1</v>
      </c>
      <c r="AC26" s="759">
        <f t="shared" si="9"/>
        <v>1</v>
      </c>
      <c r="AD26" s="759">
        <f t="shared" si="9"/>
        <v>1</v>
      </c>
      <c r="AE26" s="759">
        <f t="shared" si="9"/>
        <v>1</v>
      </c>
      <c r="AF26" s="759">
        <f t="shared" si="9"/>
        <v>1</v>
      </c>
      <c r="AG26" s="759">
        <f t="shared" si="9"/>
        <v>1</v>
      </c>
      <c r="AH26" s="759">
        <f t="shared" si="9"/>
        <v>1</v>
      </c>
      <c r="AI26" s="759">
        <f t="shared" si="9"/>
        <v>1</v>
      </c>
      <c r="AJ26" s="759">
        <f t="shared" si="9"/>
        <v>1</v>
      </c>
      <c r="AK26" s="759">
        <f t="shared" si="9"/>
        <v>1</v>
      </c>
      <c r="AL26" s="759">
        <f t="shared" si="9"/>
        <v>1</v>
      </c>
      <c r="AM26" s="759">
        <f t="shared" si="9"/>
        <v>1</v>
      </c>
      <c r="AN26" s="759">
        <f t="shared" si="9"/>
        <v>1</v>
      </c>
      <c r="AO26" s="759">
        <f t="shared" si="9"/>
        <v>1</v>
      </c>
      <c r="AP26" s="759">
        <f t="shared" ref="AP26:BU26" si="10" xml:space="preserve"> (1 + $F24) ^ AP25</f>
        <v>1</v>
      </c>
      <c r="AQ26" s="759">
        <f t="shared" si="10"/>
        <v>1</v>
      </c>
      <c r="AR26" s="759">
        <f t="shared" si="10"/>
        <v>1</v>
      </c>
      <c r="AS26" s="759">
        <f t="shared" si="10"/>
        <v>1</v>
      </c>
      <c r="AT26" s="759">
        <f t="shared" si="10"/>
        <v>1</v>
      </c>
      <c r="AU26" s="759">
        <f t="shared" si="10"/>
        <v>1</v>
      </c>
      <c r="AV26" s="759">
        <f t="shared" si="10"/>
        <v>1</v>
      </c>
      <c r="AW26" s="759">
        <f t="shared" si="10"/>
        <v>1</v>
      </c>
      <c r="AX26" s="759">
        <f t="shared" si="10"/>
        <v>1</v>
      </c>
      <c r="AY26" s="759">
        <f t="shared" si="10"/>
        <v>1</v>
      </c>
      <c r="AZ26" s="759">
        <f t="shared" si="10"/>
        <v>1</v>
      </c>
      <c r="BA26" s="759">
        <f t="shared" si="10"/>
        <v>1</v>
      </c>
      <c r="BB26" s="759">
        <f t="shared" si="10"/>
        <v>1</v>
      </c>
      <c r="BC26" s="759">
        <f t="shared" si="10"/>
        <v>1</v>
      </c>
      <c r="BD26" s="759">
        <f t="shared" si="10"/>
        <v>1</v>
      </c>
      <c r="BE26" s="759">
        <f t="shared" si="10"/>
        <v>1</v>
      </c>
      <c r="BF26" s="759">
        <f t="shared" si="10"/>
        <v>1</v>
      </c>
      <c r="BG26" s="759">
        <f t="shared" si="10"/>
        <v>1</v>
      </c>
      <c r="BH26" s="759">
        <f t="shared" si="10"/>
        <v>1</v>
      </c>
      <c r="BI26" s="759">
        <f t="shared" si="10"/>
        <v>1</v>
      </c>
      <c r="BJ26" s="759">
        <f t="shared" si="10"/>
        <v>1</v>
      </c>
      <c r="BK26" s="759">
        <f t="shared" si="10"/>
        <v>1</v>
      </c>
      <c r="BL26" s="759">
        <f t="shared" si="10"/>
        <v>1</v>
      </c>
      <c r="BM26" s="759">
        <f t="shared" si="10"/>
        <v>1</v>
      </c>
      <c r="BN26" s="759">
        <f t="shared" si="10"/>
        <v>1</v>
      </c>
      <c r="BO26" s="759">
        <f t="shared" si="10"/>
        <v>1</v>
      </c>
      <c r="BP26" s="759">
        <f t="shared" si="10"/>
        <v>1</v>
      </c>
      <c r="BQ26" s="759">
        <f t="shared" si="10"/>
        <v>1</v>
      </c>
      <c r="BR26" s="759">
        <f t="shared" si="10"/>
        <v>1</v>
      </c>
      <c r="BS26" s="759">
        <f t="shared" si="10"/>
        <v>1</v>
      </c>
      <c r="BT26" s="759">
        <f t="shared" si="10"/>
        <v>1</v>
      </c>
      <c r="BU26" s="759">
        <f t="shared" si="10"/>
        <v>1</v>
      </c>
      <c r="BV26" s="759">
        <f t="shared" ref="BV26:CA26" si="11" xml:space="preserve"> (1 + $F24) ^ BV25</f>
        <v>1</v>
      </c>
      <c r="BW26" s="759">
        <f t="shared" si="11"/>
        <v>1</v>
      </c>
      <c r="BX26" s="759">
        <f t="shared" si="11"/>
        <v>1</v>
      </c>
      <c r="BY26" s="759">
        <f t="shared" si="11"/>
        <v>1</v>
      </c>
      <c r="BZ26" s="759">
        <f t="shared" si="11"/>
        <v>1</v>
      </c>
      <c r="CA26" s="759">
        <f t="shared" si="11"/>
        <v>1</v>
      </c>
    </row>
    <row r="28" spans="1:79">
      <c r="B28" s="1" t="s">
        <v>96</v>
      </c>
    </row>
    <row r="29" spans="1:79" s="160" customFormat="1">
      <c r="A29" s="113"/>
      <c r="B29" s="114"/>
      <c r="C29" s="186"/>
      <c r="E29" s="228" t="str">
        <f xml:space="preserve"> Input!E$39</f>
        <v>Indexation growth rate % - capex</v>
      </c>
      <c r="F29" s="228">
        <f xml:space="preserve"> Input!F$39</f>
        <v>0</v>
      </c>
      <c r="G29" s="228" t="str">
        <f xml:space="preserve"> Input!G$39</f>
        <v>% p.a.</v>
      </c>
    </row>
    <row r="30" spans="1:79" s="235" customFormat="1">
      <c r="A30" s="232"/>
      <c r="B30" s="233"/>
      <c r="C30" s="234"/>
      <c r="E30" s="235" t="str">
        <f xml:space="preserve"> E$16</f>
        <v>Years from base date</v>
      </c>
      <c r="F30" s="235">
        <f t="shared" ref="F30:BQ30" si="12" xml:space="preserve"> F$16</f>
        <v>0</v>
      </c>
      <c r="G30" s="235" t="str">
        <f t="shared" si="12"/>
        <v>years</v>
      </c>
      <c r="H30" s="235">
        <f t="shared" si="12"/>
        <v>0</v>
      </c>
      <c r="I30" s="235">
        <f t="shared" si="12"/>
        <v>0</v>
      </c>
      <c r="J30" s="235">
        <f t="shared" si="12"/>
        <v>0.99657768651608492</v>
      </c>
      <c r="K30" s="235">
        <f t="shared" si="12"/>
        <v>1.9958932238193019</v>
      </c>
      <c r="L30" s="235">
        <f t="shared" si="12"/>
        <v>2.9979466119096507</v>
      </c>
      <c r="M30" s="235">
        <f t="shared" si="12"/>
        <v>3.9972621492128679</v>
      </c>
      <c r="N30" s="235">
        <f t="shared" si="12"/>
        <v>4.9965776865160851</v>
      </c>
      <c r="O30" s="235">
        <f t="shared" si="12"/>
        <v>5.9958932238193015</v>
      </c>
      <c r="P30" s="235">
        <f t="shared" si="12"/>
        <v>6.9979466119096507</v>
      </c>
      <c r="Q30" s="235">
        <f t="shared" si="12"/>
        <v>7.9972621492128679</v>
      </c>
      <c r="R30" s="235">
        <f t="shared" si="12"/>
        <v>8.9965776865160851</v>
      </c>
      <c r="S30" s="235">
        <f t="shared" si="12"/>
        <v>9.9958932238193015</v>
      </c>
      <c r="T30" s="235">
        <f t="shared" si="12"/>
        <v>10.997946611909651</v>
      </c>
      <c r="U30" s="235">
        <f t="shared" si="12"/>
        <v>11.997262149212867</v>
      </c>
      <c r="V30" s="235">
        <f t="shared" si="12"/>
        <v>12.996577686516085</v>
      </c>
      <c r="W30" s="235">
        <f t="shared" si="12"/>
        <v>13.995893223819301</v>
      </c>
      <c r="X30" s="235">
        <f t="shared" si="12"/>
        <v>14.997946611909651</v>
      </c>
      <c r="Y30" s="235">
        <f t="shared" si="12"/>
        <v>15.997262149212867</v>
      </c>
      <c r="Z30" s="235">
        <f t="shared" si="12"/>
        <v>16.996577686516083</v>
      </c>
      <c r="AA30" s="235">
        <f t="shared" si="12"/>
        <v>17.995893223819301</v>
      </c>
      <c r="AB30" s="235">
        <f t="shared" si="12"/>
        <v>18.997946611909651</v>
      </c>
      <c r="AC30" s="235">
        <f t="shared" si="12"/>
        <v>19.997262149212869</v>
      </c>
      <c r="AD30" s="235">
        <f t="shared" si="12"/>
        <v>20.996577686516083</v>
      </c>
      <c r="AE30" s="235">
        <f t="shared" si="12"/>
        <v>21.995893223819301</v>
      </c>
      <c r="AF30" s="235">
        <f t="shared" si="12"/>
        <v>22.997946611909651</v>
      </c>
      <c r="AG30" s="235">
        <f t="shared" si="12"/>
        <v>23.997262149212869</v>
      </c>
      <c r="AH30" s="235">
        <f t="shared" si="12"/>
        <v>24.996577686516083</v>
      </c>
      <c r="AI30" s="235">
        <f t="shared" si="12"/>
        <v>25.995893223819301</v>
      </c>
      <c r="AJ30" s="235">
        <f t="shared" si="12"/>
        <v>26.997946611909651</v>
      </c>
      <c r="AK30" s="235">
        <f t="shared" si="12"/>
        <v>27.997262149212869</v>
      </c>
      <c r="AL30" s="235">
        <f t="shared" si="12"/>
        <v>28.996577686516083</v>
      </c>
      <c r="AM30" s="235">
        <f t="shared" si="12"/>
        <v>29.995893223819301</v>
      </c>
      <c r="AN30" s="235">
        <f t="shared" si="12"/>
        <v>30.997946611909651</v>
      </c>
      <c r="AO30" s="235">
        <f t="shared" si="12"/>
        <v>31.997262149212869</v>
      </c>
      <c r="AP30" s="235">
        <f t="shared" si="12"/>
        <v>32.996577686516083</v>
      </c>
      <c r="AQ30" s="235">
        <f t="shared" si="12"/>
        <v>33.995893223819301</v>
      </c>
      <c r="AR30" s="235">
        <f t="shared" si="12"/>
        <v>34.997946611909654</v>
      </c>
      <c r="AS30" s="235">
        <f t="shared" si="12"/>
        <v>35.997262149212865</v>
      </c>
      <c r="AT30" s="235">
        <f t="shared" si="12"/>
        <v>36.996577686516083</v>
      </c>
      <c r="AU30" s="235">
        <f t="shared" si="12"/>
        <v>37.995893223819301</v>
      </c>
      <c r="AV30" s="235">
        <f t="shared" si="12"/>
        <v>38.997946611909654</v>
      </c>
      <c r="AW30" s="235">
        <f t="shared" si="12"/>
        <v>39.997262149212865</v>
      </c>
      <c r="AX30" s="235">
        <f t="shared" si="12"/>
        <v>40.996577686516083</v>
      </c>
      <c r="AY30" s="235">
        <f t="shared" si="12"/>
        <v>41.995893223819301</v>
      </c>
      <c r="AZ30" s="235">
        <f t="shared" si="12"/>
        <v>42.997946611909654</v>
      </c>
      <c r="BA30" s="235">
        <f t="shared" si="12"/>
        <v>43.997262149212865</v>
      </c>
      <c r="BB30" s="235">
        <f t="shared" si="12"/>
        <v>44.996577686516083</v>
      </c>
      <c r="BC30" s="235">
        <f t="shared" si="12"/>
        <v>45.995893223819301</v>
      </c>
      <c r="BD30" s="235">
        <f t="shared" si="12"/>
        <v>46.997946611909654</v>
      </c>
      <c r="BE30" s="235">
        <f t="shared" si="12"/>
        <v>47.997262149212865</v>
      </c>
      <c r="BF30" s="235">
        <f t="shared" si="12"/>
        <v>48.996577686516083</v>
      </c>
      <c r="BG30" s="235">
        <f t="shared" si="12"/>
        <v>49.995893223819301</v>
      </c>
      <c r="BH30" s="235">
        <f t="shared" si="12"/>
        <v>50.997946611909654</v>
      </c>
      <c r="BI30" s="235">
        <f t="shared" si="12"/>
        <v>51.997262149212865</v>
      </c>
      <c r="BJ30" s="235">
        <f t="shared" si="12"/>
        <v>52.996577686516083</v>
      </c>
      <c r="BK30" s="235">
        <f t="shared" si="12"/>
        <v>53.995893223819301</v>
      </c>
      <c r="BL30" s="235">
        <f t="shared" si="12"/>
        <v>54.997946611909654</v>
      </c>
      <c r="BM30" s="235">
        <f t="shared" si="12"/>
        <v>55.997262149212865</v>
      </c>
      <c r="BN30" s="235">
        <f t="shared" si="12"/>
        <v>56.996577686516083</v>
      </c>
      <c r="BO30" s="235">
        <f t="shared" si="12"/>
        <v>57.995893223819301</v>
      </c>
      <c r="BP30" s="235">
        <f t="shared" si="12"/>
        <v>58.997946611909654</v>
      </c>
      <c r="BQ30" s="235">
        <f t="shared" si="12"/>
        <v>59.997262149212865</v>
      </c>
      <c r="BR30" s="235">
        <f t="shared" ref="BR30:CA30" si="13" xml:space="preserve"> BR$16</f>
        <v>60.996577686516083</v>
      </c>
      <c r="BS30" s="235">
        <f t="shared" si="13"/>
        <v>61.995893223819301</v>
      </c>
      <c r="BT30" s="235">
        <f t="shared" si="13"/>
        <v>62.997946611909654</v>
      </c>
      <c r="BU30" s="235">
        <f t="shared" si="13"/>
        <v>63.997262149212865</v>
      </c>
      <c r="BV30" s="235">
        <f t="shared" si="13"/>
        <v>64.99657768651609</v>
      </c>
      <c r="BW30" s="235">
        <f t="shared" si="13"/>
        <v>65.995893223819309</v>
      </c>
      <c r="BX30" s="235">
        <f t="shared" si="13"/>
        <v>66.997946611909654</v>
      </c>
      <c r="BY30" s="235">
        <f t="shared" si="13"/>
        <v>67.997262149212872</v>
      </c>
      <c r="BZ30" s="235">
        <f t="shared" si="13"/>
        <v>68.99657768651609</v>
      </c>
      <c r="CA30" s="235">
        <f t="shared" si="13"/>
        <v>69.995893223819309</v>
      </c>
    </row>
    <row r="31" spans="1:79" s="246" customFormat="1">
      <c r="A31" s="242"/>
      <c r="B31" s="243"/>
      <c r="C31" s="244"/>
      <c r="D31" s="245"/>
      <c r="E31" s="692" t="s">
        <v>96</v>
      </c>
      <c r="G31" s="692" t="s">
        <v>44</v>
      </c>
      <c r="J31" s="759">
        <f t="shared" ref="J31:AO31" si="14" xml:space="preserve"> (1 + $F29) ^ J30</f>
        <v>1</v>
      </c>
      <c r="K31" s="759">
        <f t="shared" si="14"/>
        <v>1</v>
      </c>
      <c r="L31" s="759">
        <f t="shared" si="14"/>
        <v>1</v>
      </c>
      <c r="M31" s="759">
        <f t="shared" si="14"/>
        <v>1</v>
      </c>
      <c r="N31" s="759">
        <f t="shared" si="14"/>
        <v>1</v>
      </c>
      <c r="O31" s="759">
        <f t="shared" si="14"/>
        <v>1</v>
      </c>
      <c r="P31" s="759">
        <f t="shared" si="14"/>
        <v>1</v>
      </c>
      <c r="Q31" s="759">
        <f t="shared" si="14"/>
        <v>1</v>
      </c>
      <c r="R31" s="759">
        <f t="shared" si="14"/>
        <v>1</v>
      </c>
      <c r="S31" s="759">
        <f t="shared" si="14"/>
        <v>1</v>
      </c>
      <c r="T31" s="759">
        <f t="shared" si="14"/>
        <v>1</v>
      </c>
      <c r="U31" s="759">
        <f t="shared" si="14"/>
        <v>1</v>
      </c>
      <c r="V31" s="759">
        <f t="shared" si="14"/>
        <v>1</v>
      </c>
      <c r="W31" s="759">
        <f t="shared" si="14"/>
        <v>1</v>
      </c>
      <c r="X31" s="759">
        <f t="shared" si="14"/>
        <v>1</v>
      </c>
      <c r="Y31" s="759">
        <f t="shared" si="14"/>
        <v>1</v>
      </c>
      <c r="Z31" s="759">
        <f t="shared" si="14"/>
        <v>1</v>
      </c>
      <c r="AA31" s="759">
        <f t="shared" si="14"/>
        <v>1</v>
      </c>
      <c r="AB31" s="759">
        <f t="shared" si="14"/>
        <v>1</v>
      </c>
      <c r="AC31" s="759">
        <f t="shared" si="14"/>
        <v>1</v>
      </c>
      <c r="AD31" s="759">
        <f t="shared" si="14"/>
        <v>1</v>
      </c>
      <c r="AE31" s="759">
        <f t="shared" si="14"/>
        <v>1</v>
      </c>
      <c r="AF31" s="759">
        <f t="shared" si="14"/>
        <v>1</v>
      </c>
      <c r="AG31" s="759">
        <f t="shared" si="14"/>
        <v>1</v>
      </c>
      <c r="AH31" s="759">
        <f t="shared" si="14"/>
        <v>1</v>
      </c>
      <c r="AI31" s="759">
        <f t="shared" si="14"/>
        <v>1</v>
      </c>
      <c r="AJ31" s="759">
        <f t="shared" si="14"/>
        <v>1</v>
      </c>
      <c r="AK31" s="759">
        <f t="shared" si="14"/>
        <v>1</v>
      </c>
      <c r="AL31" s="759">
        <f t="shared" si="14"/>
        <v>1</v>
      </c>
      <c r="AM31" s="759">
        <f t="shared" si="14"/>
        <v>1</v>
      </c>
      <c r="AN31" s="759">
        <f t="shared" si="14"/>
        <v>1</v>
      </c>
      <c r="AO31" s="759">
        <f t="shared" si="14"/>
        <v>1</v>
      </c>
      <c r="AP31" s="759">
        <f t="shared" ref="AP31:BU31" si="15" xml:space="preserve"> (1 + $F29) ^ AP30</f>
        <v>1</v>
      </c>
      <c r="AQ31" s="759">
        <f t="shared" si="15"/>
        <v>1</v>
      </c>
      <c r="AR31" s="759">
        <f t="shared" si="15"/>
        <v>1</v>
      </c>
      <c r="AS31" s="759">
        <f t="shared" si="15"/>
        <v>1</v>
      </c>
      <c r="AT31" s="759">
        <f t="shared" si="15"/>
        <v>1</v>
      </c>
      <c r="AU31" s="759">
        <f t="shared" si="15"/>
        <v>1</v>
      </c>
      <c r="AV31" s="759">
        <f t="shared" si="15"/>
        <v>1</v>
      </c>
      <c r="AW31" s="759">
        <f t="shared" si="15"/>
        <v>1</v>
      </c>
      <c r="AX31" s="759">
        <f t="shared" si="15"/>
        <v>1</v>
      </c>
      <c r="AY31" s="759">
        <f t="shared" si="15"/>
        <v>1</v>
      </c>
      <c r="AZ31" s="759">
        <f t="shared" si="15"/>
        <v>1</v>
      </c>
      <c r="BA31" s="759">
        <f t="shared" si="15"/>
        <v>1</v>
      </c>
      <c r="BB31" s="759">
        <f t="shared" si="15"/>
        <v>1</v>
      </c>
      <c r="BC31" s="759">
        <f t="shared" si="15"/>
        <v>1</v>
      </c>
      <c r="BD31" s="759">
        <f t="shared" si="15"/>
        <v>1</v>
      </c>
      <c r="BE31" s="759">
        <f t="shared" si="15"/>
        <v>1</v>
      </c>
      <c r="BF31" s="759">
        <f t="shared" si="15"/>
        <v>1</v>
      </c>
      <c r="BG31" s="759">
        <f t="shared" si="15"/>
        <v>1</v>
      </c>
      <c r="BH31" s="759">
        <f t="shared" si="15"/>
        <v>1</v>
      </c>
      <c r="BI31" s="759">
        <f t="shared" si="15"/>
        <v>1</v>
      </c>
      <c r="BJ31" s="759">
        <f t="shared" si="15"/>
        <v>1</v>
      </c>
      <c r="BK31" s="759">
        <f t="shared" si="15"/>
        <v>1</v>
      </c>
      <c r="BL31" s="759">
        <f t="shared" si="15"/>
        <v>1</v>
      </c>
      <c r="BM31" s="759">
        <f t="shared" si="15"/>
        <v>1</v>
      </c>
      <c r="BN31" s="759">
        <f t="shared" si="15"/>
        <v>1</v>
      </c>
      <c r="BO31" s="759">
        <f t="shared" si="15"/>
        <v>1</v>
      </c>
      <c r="BP31" s="759">
        <f t="shared" si="15"/>
        <v>1</v>
      </c>
      <c r="BQ31" s="759">
        <f t="shared" si="15"/>
        <v>1</v>
      </c>
      <c r="BR31" s="759">
        <f t="shared" si="15"/>
        <v>1</v>
      </c>
      <c r="BS31" s="759">
        <f t="shared" si="15"/>
        <v>1</v>
      </c>
      <c r="BT31" s="759">
        <f t="shared" si="15"/>
        <v>1</v>
      </c>
      <c r="BU31" s="759">
        <f t="shared" si="15"/>
        <v>1</v>
      </c>
      <c r="BV31" s="759">
        <f t="shared" ref="BV31:CA31" si="16" xml:space="preserve"> (1 + $F29) ^ BV30</f>
        <v>1</v>
      </c>
      <c r="BW31" s="759">
        <f t="shared" si="16"/>
        <v>1</v>
      </c>
      <c r="BX31" s="759">
        <f t="shared" si="16"/>
        <v>1</v>
      </c>
      <c r="BY31" s="759">
        <f t="shared" si="16"/>
        <v>1</v>
      </c>
      <c r="BZ31" s="759">
        <f t="shared" si="16"/>
        <v>1</v>
      </c>
      <c r="CA31" s="759">
        <f t="shared" si="16"/>
        <v>1</v>
      </c>
    </row>
    <row r="34" spans="1:1">
      <c r="A34" s="9" t="s">
        <v>300</v>
      </c>
    </row>
  </sheetData>
  <phoneticPr fontId="0" type="noConversion"/>
  <conditionalFormatting sqref="F3:F4">
    <cfRule type="cellIs" dxfId="195" priority="5" stopIfTrue="1" operator="notEqual">
      <formula>0</formula>
    </cfRule>
    <cfRule type="cellIs" dxfId="194" priority="6" stopIfTrue="1" operator="equal">
      <formula>""</formula>
    </cfRule>
  </conditionalFormatting>
  <conditionalFormatting sqref="F2">
    <cfRule type="cellIs" dxfId="193" priority="7" stopIfTrue="1" operator="notEqual">
      <formula>0</formula>
    </cfRule>
    <cfRule type="cellIs" dxfId="192" priority="8" stopIfTrue="1" operator="equal">
      <formula>""</formula>
    </cfRule>
  </conditionalFormatting>
  <printOptions horizont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verticalDpi="300" r:id="rId1"/>
  <headerFooter alignWithMargins="0">
    <oddHeader>&amp;L&amp;"Arial,Bold"&amp;14Bacton Energy Hub Economic Model&amp;C&amp;"Arial,Bold"&amp;14Sheet: &amp;A</oddHeader>
    <oddFooter>&amp;L&amp;12&amp;F (Printed on &amp;D at &amp;T) &amp;R&amp;12Page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5" stopIfTrue="1" operator="equal" id="{2EF4CE4A-A953-4AB8-92CE-67881DD7DC1F}">
            <xm:f>Input!$F$205</xm:f>
            <x14:dxf>
              <fill>
                <patternFill>
                  <bgColor indexed="47"/>
                </patternFill>
              </fill>
            </x14:dxf>
          </x14:cfRule>
          <x14:cfRule type="cellIs" priority="246" stopIfTrue="1" operator="equal" id="{8860B335-15C5-495B-A721-06D4856D2995}">
            <xm:f>Input!$F$206</xm:f>
            <x14:dxf>
              <fill>
                <patternFill>
                  <bgColor indexed="44"/>
                </patternFill>
              </fill>
            </x14:dxf>
          </x14:cfRule>
          <xm:sqref>J3:CA3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94a108-70e3-486c-a257-b4b7a69db234">
      <Value>104</Value>
    </TaxCatchAll>
    <kaffc7b688d6458482eac2ffab04edb2 xmlns="0928f3b8-b05c-4ba7-bbf8-706678467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 Native Deliverables</TermName>
          <TermId xmlns="http://schemas.microsoft.com/office/infopath/2007/PartnerControls">ebbad9ec-bda1-42aa-8bab-e3f338a63d7b</TermId>
        </TermInfo>
      </Terms>
    </kaffc7b688d6458482eac2ffab04edb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FFCD60A65164B86F4391AD9A1744B" ma:contentTypeVersion="8" ma:contentTypeDescription="Create a new document." ma:contentTypeScope="" ma:versionID="76404dfef8c912b5cdc2d77a3efc8eb7">
  <xsd:schema xmlns:xsd="http://www.w3.org/2001/XMLSchema" xmlns:xs="http://www.w3.org/2001/XMLSchema" xmlns:p="http://schemas.microsoft.com/office/2006/metadata/properties" xmlns:ns2="0928f3b8-b05c-4ba7-bbf8-706678467f3e" xmlns:ns3="b094a108-70e3-486c-a257-b4b7a69db234" targetNamespace="http://schemas.microsoft.com/office/2006/metadata/properties" ma:root="true" ma:fieldsID="f7e76fb8339c5e55be981a29ec16aea1" ns2:_="" ns3:_="">
    <xsd:import namespace="0928f3b8-b05c-4ba7-bbf8-706678467f3e"/>
    <xsd:import namespace="b094a108-70e3-486c-a257-b4b7a69db234"/>
    <xsd:element name="properties">
      <xsd:complexType>
        <xsd:sequence>
          <xsd:element name="documentManagement">
            <xsd:complexType>
              <xsd:all>
                <xsd:element ref="ns2:kaffc7b688d6458482eac2ffab04edb2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8f3b8-b05c-4ba7-bbf8-706678467f3e" elementFormDefault="qualified">
    <xsd:import namespace="http://schemas.microsoft.com/office/2006/documentManagement/types"/>
    <xsd:import namespace="http://schemas.microsoft.com/office/infopath/2007/PartnerControls"/>
    <xsd:element name="kaffc7b688d6458482eac2ffab04edb2" ma:index="5" nillable="true" ma:taxonomy="true" ma:internalName="kaffc7b688d6458482eac2ffab04edb2" ma:taxonomyFieldName="Category" ma:displayName="Category" ma:readOnly="false" ma:fieldId="{4affc7b6-88d6-4584-82ea-c2ffab04edb2}" ma:sspId="3110710f-af1f-4457-9596-69bff0e43749" ma:termSetId="12e6555b-b2d2-45ce-ae91-a6e46048800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4a108-70e3-486c-a257-b4b7a69db23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5e965c2-36f5-4e11-bc8a-d1e13ca48bd5}" ma:internalName="TaxCatchAll" ma:showField="CatchAllData" ma:web="b094a108-70e3-486c-a257-b4b7a69db2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7C6BB-3FBC-4058-84E7-5716C039E5BC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0928f3b8-b05c-4ba7-bbf8-706678467f3e"/>
    <ds:schemaRef ds:uri="b094a108-70e3-486c-a257-b4b7a69db234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E60105B-BC18-4020-8409-F37C3C517B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468B80-D3DB-47BD-ADE7-533DFD8D3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28f3b8-b05c-4ba7-bbf8-706678467f3e"/>
    <ds:schemaRef ds:uri="b094a108-70e3-486c-a257-b4b7a69db2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Title</vt:lpstr>
      <vt:lpstr>Map</vt:lpstr>
      <vt:lpstr>Key</vt:lpstr>
      <vt:lpstr>Dashboard</vt:lpstr>
      <vt:lpstr>Input</vt:lpstr>
      <vt:lpstr>FinStat</vt:lpstr>
      <vt:lpstr>Time</vt:lpstr>
      <vt:lpstr>Esc</vt:lpstr>
      <vt:lpstr>OpRev</vt:lpstr>
      <vt:lpstr>OpCost</vt:lpstr>
      <vt:lpstr>Capex</vt:lpstr>
      <vt:lpstr>WorkCap</vt:lpstr>
      <vt:lpstr>Assets</vt:lpstr>
      <vt:lpstr>SnrDebt</vt:lpstr>
      <vt:lpstr>Equity</vt:lpstr>
      <vt:lpstr>Tax</vt:lpstr>
      <vt:lpstr>Analysis</vt:lpstr>
      <vt:lpstr>Track</vt:lpstr>
      <vt:lpstr>Check</vt:lpstr>
      <vt:lpstr>Analysis!Print_Titles</vt:lpstr>
      <vt:lpstr>Assets!Print_Titles</vt:lpstr>
      <vt:lpstr>Capex!Print_Titles</vt:lpstr>
      <vt:lpstr>Check!Print_Titles</vt:lpstr>
      <vt:lpstr>Equity!Print_Titles</vt:lpstr>
      <vt:lpstr>Esc!Print_Titles</vt:lpstr>
      <vt:lpstr>FinStat!Print_Titles</vt:lpstr>
      <vt:lpstr>Input!Print_Titles</vt:lpstr>
      <vt:lpstr>Key!Print_Titles</vt:lpstr>
      <vt:lpstr>Map!Print_Titles</vt:lpstr>
      <vt:lpstr>OpCost!Print_Titles</vt:lpstr>
      <vt:lpstr>OpRev!Print_Titles</vt:lpstr>
      <vt:lpstr>SnrDebt!Print_Titles</vt:lpstr>
      <vt:lpstr>Tax!Print_Titles</vt:lpstr>
      <vt:lpstr>Time!Print_Titles</vt:lpstr>
      <vt:lpstr>Track!Print_Titles</vt:lpstr>
      <vt:lpstr>WorkCap!Print_Titles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F1F9</dc:creator>
  <cp:lastModifiedBy>Alan Stewart (North Sea Transition Authority)</cp:lastModifiedBy>
  <cp:lastPrinted>2022-08-31T10:37:20Z</cp:lastPrinted>
  <dcterms:created xsi:type="dcterms:W3CDTF">2004-05-12T17:06:52Z</dcterms:created>
  <dcterms:modified xsi:type="dcterms:W3CDTF">2022-11-16T13:46:36Z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0x010100815FFCD60A65164B86F4391AD9A1744B</vt:lpwstr>
  </property>
  <property fmtid="{D5CDD505-2E9C-101B-9397-08002B2CF9AE}" pid="3" name="Category">
    <vt:lpwstr>104;#Final Native Deliverables|ebbad9ec-bda1-42aa-8bab-e3f338a63d7b</vt:lpwstr>
  </property>
</Properties>
</file>