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28EAAC21-EDB5-4287-B5A7-148858DC0D5E}" xr6:coauthVersionLast="47" xr6:coauthVersionMax="47" xr10:uidLastSave="{00000000-0000-0000-0000-000000000000}"/>
  <bookViews>
    <workbookView xWindow="-110" yWindow="-110" windowWidth="19420" windowHeight="10420" xr2:uid="{B1269A7E-C4A2-434A-B3AC-ACDD6C49AE98}"/>
  </bookViews>
  <sheets>
    <sheet name="Projections" sheetId="3" r:id="rId1"/>
    <sheet name="Implied trade shares (CCC)" sheetId="4" r:id="rId2"/>
  </sheets>
  <definedNames>
    <definedName name="\A" localSheetId="1">#REF!</definedName>
    <definedName name="\A">#REF!</definedName>
    <definedName name="\B" localSheetId="1">#REF!</definedName>
    <definedName name="\B">#REF!</definedName>
    <definedName name="\Z">#REF!</definedName>
    <definedName name="_2004_Data_entered">#REF!</definedName>
    <definedName name="cb_gas_export_route_lookup">#REF!</definedName>
    <definedName name="con_bbl_per_tonne">#REF!</definedName>
    <definedName name="decline">#REF!</definedName>
    <definedName name="decline_126">#REF!</definedName>
    <definedName name="decline_190">#REF!</definedName>
    <definedName name="Excel_BuiltIn__FilterDatabase_1">#REF!</definedName>
    <definedName name="Excel_BuiltIn__FilterDatabase_1_1">#REF!</definedName>
    <definedName name="export_route_lookup_area" localSheetId="1">#REF!</definedName>
    <definedName name="export_route_lookup_area">#REF!</definedName>
    <definedName name="FIELD" localSheetId="1">#REF!</definedName>
    <definedName name="FIELD">#REF!</definedName>
    <definedName name="Field_names_area" localSheetId="1">#REF!</definedName>
    <definedName name="Field_names_area">#REF!</definedName>
    <definedName name="Filter">#REF!</definedName>
    <definedName name="fudge_factor">#REF!</definedName>
    <definedName name="fudge_factor_136">#REF!</definedName>
    <definedName name="fudge_factor_15">#REF!</definedName>
    <definedName name="fudge_factor_174">#REF!</definedName>
    <definedName name="fudge_factor_177">#REF!</definedName>
    <definedName name="fudge_factor_191">#REF!</definedName>
    <definedName name="fudge_factor_207">#REF!</definedName>
    <definedName name="fudge_factor_229">#REF!</definedName>
    <definedName name="fudge_factor_48">#REF!</definedName>
    <definedName name="fudge_factor_61">#REF!</definedName>
    <definedName name="fudge_factor_72">#REF!</definedName>
    <definedName name="Gas_1P_replacement">#REF!</definedName>
    <definedName name="Gas_2P_replacement">#REF!</definedName>
    <definedName name="Gas_3P_replacement">#REF!</definedName>
    <definedName name="Joule_per_BTU">#REF!</definedName>
    <definedName name="Liquid__Reserves">#REF!</definedName>
    <definedName name="m3_per_boe">#REF!</definedName>
    <definedName name="NGL_bbl_per_tonne">#REF!</definedName>
    <definedName name="Oil_1P_replacement">#REF!</definedName>
    <definedName name="Oil_2P_replacement">#REF!</definedName>
    <definedName name="Oil_3P_replacement">#REF!</definedName>
    <definedName name="oil_bbl_per_tonne">#REF!</definedName>
    <definedName name="Operator_filter">#REF!</definedName>
    <definedName name="_xlnm.Print_Area" localSheetId="1">'Implied trade shares (CCC)'!$A$2:$S$66</definedName>
    <definedName name="_xlnm.Print_Area" localSheetId="0">Projections!$A$2:$AJ$71</definedName>
    <definedName name="Profile?_YES_NO_filter" localSheetId="1">#REF!</definedName>
    <definedName name="Profile?_YES_NO_filter">#REF!</definedName>
    <definedName name="Res_codes_table" localSheetId="1">#REF!</definedName>
    <definedName name="Res_codes_table">#REF!</definedName>
    <definedName name="Reserves_data_sort_area">#REF!</definedName>
    <definedName name="scf_per_boe">#REF!</definedName>
    <definedName name="shrinkage">#REF!</definedName>
    <definedName name="shrinkage_174">#REF!</definedName>
    <definedName name="subtotal_oil_gas">#REF!</definedName>
    <definedName name="subtotals">#REF!</definedName>
    <definedName name="table_8_full">#REF!</definedName>
    <definedName name="table_8_short">#REF!</definedName>
    <definedName name="therms_per_tonne_oil_equivalent">#REF!</definedName>
    <definedName name="Type_of_fluid_fil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60" i="3" l="1"/>
  <c r="L60" i="3"/>
  <c r="M60" i="3" s="1"/>
  <c r="A60" i="3"/>
  <c r="BA59" i="3"/>
  <c r="AZ59" i="3"/>
  <c r="AH59" i="3"/>
  <c r="AA59" i="3"/>
  <c r="L59" i="3"/>
  <c r="M59" i="3" s="1"/>
  <c r="H59" i="3"/>
  <c r="A59" i="3"/>
  <c r="AE59" i="3" s="1"/>
  <c r="BA58" i="3"/>
  <c r="L58" i="3"/>
  <c r="M58" i="3" s="1"/>
  <c r="A58" i="3"/>
  <c r="BA57" i="3"/>
  <c r="L57" i="3"/>
  <c r="M57" i="3"/>
  <c r="N57" i="3" s="1"/>
  <c r="H57" i="3"/>
  <c r="A57" i="3"/>
  <c r="AE57" i="3" s="1"/>
  <c r="BA56" i="3"/>
  <c r="L56" i="3"/>
  <c r="M56" i="3"/>
  <c r="A56" i="3"/>
  <c r="BA55" i="3"/>
  <c r="AZ55" i="3"/>
  <c r="AH55" i="3"/>
  <c r="AA55" i="3"/>
  <c r="L55" i="3"/>
  <c r="M55" i="3" s="1"/>
  <c r="A55" i="3"/>
  <c r="AE55" i="3" s="1"/>
  <c r="BA54" i="3"/>
  <c r="L54" i="3"/>
  <c r="M54" i="3"/>
  <c r="A54" i="3"/>
  <c r="BA53" i="3"/>
  <c r="L53" i="3"/>
  <c r="M53" i="3"/>
  <c r="N53" i="3" s="1"/>
  <c r="H53" i="3"/>
  <c r="A53" i="3"/>
  <c r="AE53" i="3" s="1"/>
  <c r="BA52" i="3"/>
  <c r="L52" i="3"/>
  <c r="M52" i="3"/>
  <c r="A52" i="3"/>
  <c r="AH52" i="3" s="1"/>
  <c r="BA51" i="3"/>
  <c r="AH51" i="3"/>
  <c r="AA51" i="3"/>
  <c r="L51" i="3"/>
  <c r="A51" i="3"/>
  <c r="BA50" i="3"/>
  <c r="L50" i="3"/>
  <c r="A50" i="3"/>
  <c r="AZ50" i="3" s="1"/>
  <c r="BA49" i="3"/>
  <c r="L49" i="3"/>
  <c r="M49" i="3"/>
  <c r="A49" i="3"/>
  <c r="AL49" i="3" s="1"/>
  <c r="BA48" i="3"/>
  <c r="AZ48" i="3"/>
  <c r="L48" i="3"/>
  <c r="A48" i="3"/>
  <c r="AH48" i="3" s="1"/>
  <c r="BA47" i="3"/>
  <c r="L47" i="3"/>
  <c r="A47" i="3"/>
  <c r="AL47" i="3" s="1"/>
  <c r="BA46" i="3"/>
  <c r="AZ46" i="3"/>
  <c r="M46" i="3"/>
  <c r="N46" i="3" s="1"/>
  <c r="L46" i="3"/>
  <c r="A46" i="3"/>
  <c r="AH46" i="3" s="1"/>
  <c r="BA45" i="3"/>
  <c r="AE45" i="3"/>
  <c r="T45" i="3"/>
  <c r="L45" i="3"/>
  <c r="A45" i="3"/>
  <c r="AL45" i="3" s="1"/>
  <c r="BA44" i="3"/>
  <c r="L44" i="3"/>
  <c r="M44" i="3"/>
  <c r="A44" i="3"/>
  <c r="AL44" i="3" s="1"/>
  <c r="BA43" i="3"/>
  <c r="L43" i="3"/>
  <c r="M43" i="3" s="1"/>
  <c r="A43" i="3"/>
  <c r="BA42" i="3"/>
  <c r="AH42" i="3"/>
  <c r="AA42" i="3"/>
  <c r="L42" i="3"/>
  <c r="H42" i="3"/>
  <c r="A42" i="3"/>
  <c r="AE42" i="3" s="1"/>
  <c r="BA41" i="3"/>
  <c r="L41" i="3"/>
  <c r="A41" i="3"/>
  <c r="A40" i="4" s="1"/>
  <c r="S40" i="4" s="1"/>
  <c r="BA40" i="3"/>
  <c r="AH40" i="3"/>
  <c r="L40" i="3"/>
  <c r="A40" i="3"/>
  <c r="AE40" i="3" s="1"/>
  <c r="BA39" i="3"/>
  <c r="L39" i="3"/>
  <c r="AL39" i="3"/>
  <c r="AA39" i="3"/>
  <c r="X39" i="3"/>
  <c r="A39" i="3"/>
  <c r="H39" i="3" s="1"/>
  <c r="BA38" i="3"/>
  <c r="AH38" i="3"/>
  <c r="AE38" i="3"/>
  <c r="AA38" i="3"/>
  <c r="T38" i="3"/>
  <c r="L38" i="3"/>
  <c r="M38" i="3" s="1"/>
  <c r="N38" i="3" s="1"/>
  <c r="A38" i="3"/>
  <c r="AZ38" i="3" s="1"/>
  <c r="BA37" i="3"/>
  <c r="L37" i="3"/>
  <c r="M37" i="3"/>
  <c r="A37" i="3"/>
  <c r="A36" i="4" s="1"/>
  <c r="S36" i="4" s="1"/>
  <c r="BA36" i="3"/>
  <c r="AE36" i="3"/>
  <c r="AA36" i="3"/>
  <c r="T36" i="3"/>
  <c r="L36" i="3"/>
  <c r="H36" i="3"/>
  <c r="A36" i="3"/>
  <c r="AL36" i="3" s="1"/>
  <c r="BA35" i="3"/>
  <c r="L35" i="3"/>
  <c r="M35" i="3"/>
  <c r="A35" i="3"/>
  <c r="A34" i="4" s="1"/>
  <c r="S34" i="4" s="1"/>
  <c r="BF34" i="3"/>
  <c r="BF35" i="3" s="1"/>
  <c r="BF36" i="3" s="1"/>
  <c r="BF37" i="3" s="1"/>
  <c r="BF38" i="3" s="1"/>
  <c r="BF39" i="3" s="1"/>
  <c r="BF40" i="3" s="1"/>
  <c r="BF41" i="3" s="1"/>
  <c r="BF42" i="3" s="1"/>
  <c r="BF43" i="3" s="1"/>
  <c r="BF44" i="3" s="1"/>
  <c r="BF45" i="3" s="1"/>
  <c r="BF46" i="3" s="1"/>
  <c r="BF47" i="3" s="1"/>
  <c r="BA34" i="3"/>
  <c r="AA34" i="3"/>
  <c r="T34" i="3"/>
  <c r="L34" i="3"/>
  <c r="M34" i="3"/>
  <c r="N34" i="3" s="1"/>
  <c r="H34" i="3"/>
  <c r="A34" i="3"/>
  <c r="AL34" i="3" s="1"/>
  <c r="BF33" i="3"/>
  <c r="BA33" i="3"/>
  <c r="L33" i="3"/>
  <c r="J33" i="3"/>
  <c r="A33" i="3"/>
  <c r="BA32" i="3"/>
  <c r="BI32" i="3"/>
  <c r="U32" i="3"/>
  <c r="V32" i="3"/>
  <c r="D32" i="3"/>
  <c r="C33" i="3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B33" i="3"/>
  <c r="A32" i="3"/>
  <c r="BA31" i="3"/>
  <c r="AI31" i="3"/>
  <c r="AV31" i="3"/>
  <c r="AT32" i="3"/>
  <c r="AT33" i="3" s="1"/>
  <c r="AT34" i="3" s="1"/>
  <c r="AT35" i="3" s="1"/>
  <c r="AT36" i="3" s="1"/>
  <c r="AT37" i="3" s="1"/>
  <c r="AT38" i="3" s="1"/>
  <c r="AT39" i="3" s="1"/>
  <c r="AT40" i="3" s="1"/>
  <c r="AT41" i="3" s="1"/>
  <c r="AT42" i="3" s="1"/>
  <c r="AT43" i="3" s="1"/>
  <c r="AT44" i="3" s="1"/>
  <c r="AT45" i="3" s="1"/>
  <c r="AT46" i="3" s="1"/>
  <c r="AT47" i="3" s="1"/>
  <c r="AT48" i="3" s="1"/>
  <c r="AT49" i="3" s="1"/>
  <c r="AT50" i="3" s="1"/>
  <c r="AT51" i="3" s="1"/>
  <c r="AT52" i="3" s="1"/>
  <c r="AT53" i="3" s="1"/>
  <c r="AT54" i="3" s="1"/>
  <c r="AT55" i="3" s="1"/>
  <c r="AT56" i="3" s="1"/>
  <c r="AT57" i="3" s="1"/>
  <c r="AT58" i="3" s="1"/>
  <c r="AT59" i="3" s="1"/>
  <c r="AT60" i="3" s="1"/>
  <c r="U31" i="3"/>
  <c r="V31" i="3"/>
  <c r="D31" i="3"/>
  <c r="A31" i="3"/>
  <c r="AZ31" i="3" s="1"/>
  <c r="BA30" i="3"/>
  <c r="AB30" i="3"/>
  <c r="AV30" i="3"/>
  <c r="AU30" i="3"/>
  <c r="AI30" i="3"/>
  <c r="AJ30" i="3" s="1"/>
  <c r="AC30" i="3" s="1"/>
  <c r="U30" i="3"/>
  <c r="V30" i="3"/>
  <c r="D30" i="3"/>
  <c r="A30" i="3"/>
  <c r="BA29" i="3"/>
  <c r="AV29" i="3"/>
  <c r="AU29" i="3"/>
  <c r="AB29" i="3" s="1"/>
  <c r="AI29" i="3" s="1"/>
  <c r="AJ29" i="3" s="1"/>
  <c r="AC29" i="3" s="1"/>
  <c r="AQ32" i="3"/>
  <c r="AQ33" i="3" s="1"/>
  <c r="U29" i="3"/>
  <c r="V29" i="3"/>
  <c r="D29" i="3"/>
  <c r="A29" i="3"/>
  <c r="BA28" i="3"/>
  <c r="AV28" i="3"/>
  <c r="AU28" i="3"/>
  <c r="AB28" i="3" s="1"/>
  <c r="AI28" i="3" s="1"/>
  <c r="AJ28" i="3" s="1"/>
  <c r="AC28" i="3" s="1"/>
  <c r="U28" i="3"/>
  <c r="V28" i="3"/>
  <c r="D28" i="3"/>
  <c r="A28" i="3"/>
  <c r="BA27" i="3"/>
  <c r="AB27" i="3"/>
  <c r="AI27" i="3" s="1"/>
  <c r="AJ27" i="3" s="1"/>
  <c r="AC27" i="3" s="1"/>
  <c r="AV27" i="3"/>
  <c r="AU27" i="3"/>
  <c r="U27" i="3"/>
  <c r="D27" i="3"/>
  <c r="A27" i="3"/>
  <c r="AZ27" i="3" s="1"/>
  <c r="BA26" i="3"/>
  <c r="AV26" i="3"/>
  <c r="AY26" i="3" s="1"/>
  <c r="AU26" i="3"/>
  <c r="AB26" i="3" s="1"/>
  <c r="AI26" i="3" s="1"/>
  <c r="AJ26" i="3" s="1"/>
  <c r="AC26" i="3" s="1"/>
  <c r="U26" i="3"/>
  <c r="V26" i="3"/>
  <c r="D26" i="3"/>
  <c r="A26" i="3"/>
  <c r="X26" i="3" s="1"/>
  <c r="BA25" i="3"/>
  <c r="AV25" i="3"/>
  <c r="AY25" i="3" s="1"/>
  <c r="AU25" i="3"/>
  <c r="AH25" i="3"/>
  <c r="AE25" i="3"/>
  <c r="AB25" i="3"/>
  <c r="AI25" i="3" s="1"/>
  <c r="AJ25" i="3" s="1"/>
  <c r="AC25" i="3" s="1"/>
  <c r="V25" i="3"/>
  <c r="T25" i="3"/>
  <c r="U25" i="3"/>
  <c r="D25" i="3"/>
  <c r="A25" i="3"/>
  <c r="AZ25" i="3" s="1"/>
  <c r="BA24" i="3"/>
  <c r="AV24" i="3"/>
  <c r="AU24" i="3"/>
  <c r="AY24" i="3" s="1"/>
  <c r="AS24" i="3"/>
  <c r="V24" i="3"/>
  <c r="H23" i="4"/>
  <c r="U24" i="3"/>
  <c r="D24" i="3"/>
  <c r="A24" i="3"/>
  <c r="AL24" i="3" s="1"/>
  <c r="BA23" i="3"/>
  <c r="AY23" i="3"/>
  <c r="AV23" i="3"/>
  <c r="AU23" i="3"/>
  <c r="AS23" i="3"/>
  <c r="AH23" i="3"/>
  <c r="AE23" i="3"/>
  <c r="AB23" i="3"/>
  <c r="AI23" i="3" s="1"/>
  <c r="V23" i="3"/>
  <c r="H22" i="4"/>
  <c r="D23" i="3"/>
  <c r="A23" i="3"/>
  <c r="AL23" i="3" s="1"/>
  <c r="BA22" i="3"/>
  <c r="AV22" i="3"/>
  <c r="AU22" i="3"/>
  <c r="AY22" i="3" s="1"/>
  <c r="AS22" i="3"/>
  <c r="V22" i="3"/>
  <c r="T22" i="3"/>
  <c r="H21" i="4"/>
  <c r="U22" i="3"/>
  <c r="D22" i="3"/>
  <c r="A22" i="3"/>
  <c r="AL22" i="3" s="1"/>
  <c r="BA21" i="3"/>
  <c r="AV21" i="3"/>
  <c r="AU21" i="3"/>
  <c r="AY21" i="3" s="1"/>
  <c r="AS21" i="3"/>
  <c r="AH21" i="3"/>
  <c r="AE21" i="3"/>
  <c r="V21" i="3"/>
  <c r="U21" i="3"/>
  <c r="D21" i="3"/>
  <c r="A21" i="3"/>
  <c r="AL21" i="3" s="1"/>
  <c r="BA20" i="3"/>
  <c r="AV20" i="3"/>
  <c r="AY20" i="3" s="1"/>
  <c r="AU20" i="3"/>
  <c r="AB20" i="3" s="1"/>
  <c r="AI20" i="3" s="1"/>
  <c r="AJ20" i="3" s="1"/>
  <c r="AC20" i="3" s="1"/>
  <c r="AS20" i="3"/>
  <c r="V20" i="3"/>
  <c r="T20" i="3"/>
  <c r="H19" i="4"/>
  <c r="D20" i="3"/>
  <c r="A20" i="3"/>
  <c r="AL20" i="3" s="1"/>
  <c r="BA19" i="3"/>
  <c r="AV19" i="3"/>
  <c r="AU19" i="3"/>
  <c r="AY19" i="3" s="1"/>
  <c r="AS19" i="3"/>
  <c r="AH19" i="3"/>
  <c r="AE19" i="3"/>
  <c r="V19" i="3"/>
  <c r="H18" i="4"/>
  <c r="D19" i="3"/>
  <c r="A19" i="3"/>
  <c r="AL19" i="3" s="1"/>
  <c r="BA18" i="3"/>
  <c r="AU18" i="3"/>
  <c r="AY18" i="3" s="1"/>
  <c r="AS18" i="3"/>
  <c r="V18" i="3"/>
  <c r="AV18" i="3"/>
  <c r="H17" i="4"/>
  <c r="U18" i="3"/>
  <c r="D18" i="3"/>
  <c r="A18" i="3"/>
  <c r="AL18" i="3" s="1"/>
  <c r="BA17" i="3"/>
  <c r="AU17" i="3"/>
  <c r="AY17" i="3" s="1"/>
  <c r="AS17" i="3"/>
  <c r="AH17" i="3"/>
  <c r="AB17" i="3"/>
  <c r="AI17" i="3" s="1"/>
  <c r="AJ17" i="3" s="1"/>
  <c r="AC17" i="3" s="1"/>
  <c r="V17" i="3"/>
  <c r="AV17" i="3"/>
  <c r="U17" i="3"/>
  <c r="D17" i="3"/>
  <c r="A17" i="3"/>
  <c r="AL17" i="3" s="1"/>
  <c r="BA16" i="3"/>
  <c r="AV16" i="3"/>
  <c r="AU16" i="3"/>
  <c r="AB16" i="3" s="1"/>
  <c r="AI16" i="3" s="1"/>
  <c r="AJ16" i="3" s="1"/>
  <c r="AC16" i="3" s="1"/>
  <c r="AS16" i="3"/>
  <c r="V16" i="3"/>
  <c r="H15" i="4"/>
  <c r="U16" i="3"/>
  <c r="D16" i="3"/>
  <c r="A16" i="3"/>
  <c r="AL16" i="3" s="1"/>
  <c r="BA15" i="3"/>
  <c r="AV15" i="3"/>
  <c r="AU15" i="3"/>
  <c r="V15" i="3"/>
  <c r="H14" i="4"/>
  <c r="D15" i="3"/>
  <c r="A15" i="3"/>
  <c r="AL15" i="3" s="1"/>
  <c r="BA14" i="3"/>
  <c r="AV14" i="3"/>
  <c r="AU14" i="3"/>
  <c r="V14" i="3"/>
  <c r="H13" i="4"/>
  <c r="D14" i="3"/>
  <c r="A14" i="3"/>
  <c r="AL14" i="3" s="1"/>
  <c r="BA13" i="3"/>
  <c r="AB13" i="3"/>
  <c r="AI13" i="3" s="1"/>
  <c r="AJ13" i="3" s="1"/>
  <c r="AC13" i="3" s="1"/>
  <c r="AV13" i="3"/>
  <c r="AU13" i="3"/>
  <c r="AS13" i="3"/>
  <c r="AH13" i="3"/>
  <c r="V13" i="3"/>
  <c r="U13" i="3"/>
  <c r="D13" i="3"/>
  <c r="A13" i="3"/>
  <c r="AL13" i="3" s="1"/>
  <c r="BA12" i="3"/>
  <c r="AV12" i="3"/>
  <c r="AU12" i="3"/>
  <c r="AB12" i="3" s="1"/>
  <c r="AI12" i="3" s="1"/>
  <c r="AJ12" i="3" s="1"/>
  <c r="AC12" i="3" s="1"/>
  <c r="AS12" i="3"/>
  <c r="AH12" i="3"/>
  <c r="V12" i="3"/>
  <c r="H11" i="4"/>
  <c r="U12" i="3"/>
  <c r="D12" i="3"/>
  <c r="A12" i="3"/>
  <c r="AL12" i="3" s="1"/>
  <c r="BA11" i="3"/>
  <c r="AV11" i="3"/>
  <c r="AU11" i="3"/>
  <c r="V11" i="3"/>
  <c r="H10" i="4"/>
  <c r="D11" i="3"/>
  <c r="A11" i="3"/>
  <c r="AL11" i="3" s="1"/>
  <c r="BA10" i="3"/>
  <c r="AV10" i="3"/>
  <c r="AU10" i="3"/>
  <c r="V10" i="3"/>
  <c r="D10" i="3"/>
  <c r="A10" i="3"/>
  <c r="AL10" i="3" s="1"/>
  <c r="BA9" i="3"/>
  <c r="AB9" i="3"/>
  <c r="AI9" i="3" s="1"/>
  <c r="AJ9" i="3" s="1"/>
  <c r="AC9" i="3" s="1"/>
  <c r="AV9" i="3"/>
  <c r="AU9" i="3"/>
  <c r="AS9" i="3"/>
  <c r="V9" i="3"/>
  <c r="H8" i="4"/>
  <c r="U9" i="3"/>
  <c r="D9" i="3"/>
  <c r="A9" i="3"/>
  <c r="AL9" i="3" s="1"/>
  <c r="BA8" i="3"/>
  <c r="AY8" i="3"/>
  <c r="AV8" i="3"/>
  <c r="AU8" i="3"/>
  <c r="AS8" i="3"/>
  <c r="AH8" i="3"/>
  <c r="AB8" i="3"/>
  <c r="AI8" i="3" s="1"/>
  <c r="AJ8" i="3" s="1"/>
  <c r="AC8" i="3" s="1"/>
  <c r="V8" i="3"/>
  <c r="H7" i="4"/>
  <c r="U8" i="3"/>
  <c r="D8" i="3"/>
  <c r="A8" i="3"/>
  <c r="AL8" i="3" s="1"/>
  <c r="BK7" i="3"/>
  <c r="BH7" i="3" s="1"/>
  <c r="BD7" i="3"/>
  <c r="BE7" i="3" s="1"/>
  <c r="BF7" i="3" s="1"/>
  <c r="AY7" i="3"/>
  <c r="AX7" i="3"/>
  <c r="AV7" i="3"/>
  <c r="AU7" i="3"/>
  <c r="AT7" i="3"/>
  <c r="AS7" i="3"/>
  <c r="AR7" i="3"/>
  <c r="BI7" i="3" s="1"/>
  <c r="BJ7" i="3" s="1"/>
  <c r="AQ7" i="3"/>
  <c r="AP7" i="3"/>
  <c r="AW7" i="3"/>
  <c r="AJ7" i="3"/>
  <c r="AI7" i="3"/>
  <c r="AF7" i="3"/>
  <c r="AC7" i="3"/>
  <c r="AB7" i="3"/>
  <c r="Y7" i="3"/>
  <c r="U7" i="3"/>
  <c r="L7" i="3"/>
  <c r="K7" i="3"/>
  <c r="J7" i="3"/>
  <c r="I7" i="3"/>
  <c r="C7" i="3"/>
  <c r="B7" i="3"/>
  <c r="AI6" i="3"/>
  <c r="A50" i="4"/>
  <c r="S50" i="4" s="1"/>
  <c r="B11" i="4"/>
  <c r="A59" i="4"/>
  <c r="S59" i="4" s="1"/>
  <c r="A52" i="4"/>
  <c r="S52" i="4" s="1"/>
  <c r="A47" i="4"/>
  <c r="S47" i="4" s="1"/>
  <c r="A45" i="4"/>
  <c r="S45" i="4" s="1"/>
  <c r="A44" i="4"/>
  <c r="S44" i="4" s="1"/>
  <c r="A41" i="4"/>
  <c r="S41" i="4" s="1"/>
  <c r="A39" i="4"/>
  <c r="S39" i="4" s="1"/>
  <c r="A38" i="4"/>
  <c r="S38" i="4" s="1"/>
  <c r="A37" i="4"/>
  <c r="S37" i="4" s="1"/>
  <c r="A35" i="4"/>
  <c r="S35" i="4" s="1"/>
  <c r="A33" i="4"/>
  <c r="S33" i="4" s="1"/>
  <c r="H31" i="4"/>
  <c r="B31" i="4"/>
  <c r="H30" i="4"/>
  <c r="B30" i="4"/>
  <c r="H29" i="4"/>
  <c r="B29" i="4"/>
  <c r="A29" i="4"/>
  <c r="S29" i="4" s="1"/>
  <c r="H28" i="4"/>
  <c r="B28" i="4"/>
  <c r="A28" i="4"/>
  <c r="S28" i="4" s="1"/>
  <c r="H27" i="4"/>
  <c r="B27" i="4"/>
  <c r="A27" i="4"/>
  <c r="S27" i="4" s="1"/>
  <c r="H26" i="4"/>
  <c r="B26" i="4"/>
  <c r="A26" i="4"/>
  <c r="S26" i="4" s="1"/>
  <c r="H25" i="4"/>
  <c r="B25" i="4"/>
  <c r="H24" i="4"/>
  <c r="B24" i="4"/>
  <c r="A24" i="4"/>
  <c r="S24" i="4" s="1"/>
  <c r="B23" i="4"/>
  <c r="B22" i="4"/>
  <c r="B21" i="4"/>
  <c r="A21" i="4"/>
  <c r="S21" i="4" s="1"/>
  <c r="H20" i="4"/>
  <c r="B20" i="4"/>
  <c r="A20" i="4"/>
  <c r="S20" i="4" s="1"/>
  <c r="B19" i="4"/>
  <c r="A19" i="4"/>
  <c r="S19" i="4" s="1"/>
  <c r="B18" i="4"/>
  <c r="B17" i="4"/>
  <c r="A17" i="4"/>
  <c r="S17" i="4" s="1"/>
  <c r="H16" i="4"/>
  <c r="B16" i="4"/>
  <c r="A16" i="4"/>
  <c r="S16" i="4" s="1"/>
  <c r="B15" i="4"/>
  <c r="B14" i="4"/>
  <c r="B13" i="4"/>
  <c r="H12" i="4"/>
  <c r="B12" i="4"/>
  <c r="A12" i="4"/>
  <c r="S12" i="4" s="1"/>
  <c r="B10" i="4"/>
  <c r="H9" i="4"/>
  <c r="B9" i="4"/>
  <c r="A9" i="4"/>
  <c r="S9" i="4" s="1"/>
  <c r="B8" i="4"/>
  <c r="B7" i="4"/>
  <c r="A7" i="4"/>
  <c r="S7" i="4" s="1"/>
  <c r="AL35" i="3" l="1"/>
  <c r="AL41" i="3"/>
  <c r="T47" i="3"/>
  <c r="AA53" i="3"/>
  <c r="U57" i="3"/>
  <c r="A46" i="4"/>
  <c r="S46" i="4" s="1"/>
  <c r="AY16" i="3"/>
  <c r="X35" i="3"/>
  <c r="T50" i="3"/>
  <c r="A14" i="4"/>
  <c r="S14" i="4" s="1"/>
  <c r="A18" i="4"/>
  <c r="S18" i="4" s="1"/>
  <c r="A25" i="4"/>
  <c r="S25" i="4" s="1"/>
  <c r="A48" i="4"/>
  <c r="S48" i="4" s="1"/>
  <c r="AY12" i="3"/>
  <c r="AH14" i="3"/>
  <c r="AH15" i="3"/>
  <c r="T18" i="3"/>
  <c r="AE20" i="3"/>
  <c r="AB22" i="3"/>
  <c r="AI22" i="3" s="1"/>
  <c r="T24" i="3"/>
  <c r="AE34" i="3"/>
  <c r="AH36" i="3"/>
  <c r="H38" i="3"/>
  <c r="H40" i="3"/>
  <c r="AA44" i="3"/>
  <c r="U46" i="3"/>
  <c r="AE47" i="3"/>
  <c r="X49" i="3"/>
  <c r="AA52" i="3"/>
  <c r="AH53" i="3"/>
  <c r="H55" i="3"/>
  <c r="AA57" i="3"/>
  <c r="H44" i="3"/>
  <c r="X41" i="3"/>
  <c r="A10" i="4"/>
  <c r="S10" i="4" s="1"/>
  <c r="A30" i="4"/>
  <c r="S30" i="4" s="1"/>
  <c r="A11" i="4"/>
  <c r="S11" i="4" s="1"/>
  <c r="A15" i="4"/>
  <c r="S15" i="4" s="1"/>
  <c r="A22" i="4"/>
  <c r="S22" i="4" s="1"/>
  <c r="A51" i="4"/>
  <c r="S51" i="4" s="1"/>
  <c r="AH9" i="3"/>
  <c r="AY14" i="3"/>
  <c r="AY15" i="3"/>
  <c r="AH20" i="3"/>
  <c r="AE22" i="3"/>
  <c r="AH34" i="3"/>
  <c r="AZ53" i="3"/>
  <c r="AH57" i="3"/>
  <c r="AH24" i="3"/>
  <c r="A13" i="4"/>
  <c r="S13" i="4" s="1"/>
  <c r="A8" i="4"/>
  <c r="S8" i="4" s="1"/>
  <c r="AH10" i="3"/>
  <c r="AH11" i="3"/>
  <c r="AH16" i="3"/>
  <c r="AE18" i="3"/>
  <c r="T19" i="3"/>
  <c r="T21" i="3"/>
  <c r="AH22" i="3"/>
  <c r="T23" i="3"/>
  <c r="AB24" i="3"/>
  <c r="AI24" i="3" s="1"/>
  <c r="AA40" i="3"/>
  <c r="AZ57" i="3"/>
  <c r="A23" i="4"/>
  <c r="S23" i="4" s="1"/>
  <c r="AY10" i="3"/>
  <c r="AY11" i="3"/>
  <c r="AH18" i="3"/>
  <c r="AE24" i="3"/>
  <c r="AB19" i="3"/>
  <c r="AI19" i="3" s="1"/>
  <c r="AJ19" i="3" s="1"/>
  <c r="AC19" i="3" s="1"/>
  <c r="AY9" i="3"/>
  <c r="AS10" i="3"/>
  <c r="AY13" i="3"/>
  <c r="AS14" i="3"/>
  <c r="AF18" i="3"/>
  <c r="Y18" i="3"/>
  <c r="U10" i="3"/>
  <c r="AB10" i="3"/>
  <c r="AI10" i="3" s="1"/>
  <c r="AJ10" i="3" s="1"/>
  <c r="AC10" i="3" s="1"/>
  <c r="AS11" i="3"/>
  <c r="U14" i="3"/>
  <c r="AB14" i="3"/>
  <c r="AI14" i="3" s="1"/>
  <c r="AJ14" i="3" s="1"/>
  <c r="AC14" i="3" s="1"/>
  <c r="AS15" i="3"/>
  <c r="AB18" i="3"/>
  <c r="AI18" i="3" s="1"/>
  <c r="AJ18" i="3" s="1"/>
  <c r="AC18" i="3" s="1"/>
  <c r="U20" i="3"/>
  <c r="AF20" i="3"/>
  <c r="Y20" i="3"/>
  <c r="AB21" i="3"/>
  <c r="AI21" i="3" s="1"/>
  <c r="AJ21" i="3" s="1"/>
  <c r="AC21" i="3" s="1"/>
  <c r="AF24" i="3"/>
  <c r="Y24" i="3"/>
  <c r="AU31" i="3"/>
  <c r="AJ31" i="3"/>
  <c r="AC31" i="3" s="1"/>
  <c r="AF9" i="3"/>
  <c r="Y9" i="3"/>
  <c r="AF13" i="3"/>
  <c r="Y13" i="3"/>
  <c r="AF22" i="3"/>
  <c r="Y22" i="3"/>
  <c r="AJ23" i="3"/>
  <c r="AC23" i="3" s="1"/>
  <c r="AF21" i="3"/>
  <c r="Y21" i="3"/>
  <c r="AJ22" i="3"/>
  <c r="AC22" i="3" s="1"/>
  <c r="AF8" i="3"/>
  <c r="Y8" i="3"/>
  <c r="U11" i="3"/>
  <c r="AB11" i="3"/>
  <c r="AI11" i="3" s="1"/>
  <c r="AJ11" i="3" s="1"/>
  <c r="AC11" i="3" s="1"/>
  <c r="AF12" i="3"/>
  <c r="Y12" i="3"/>
  <c r="U15" i="3"/>
  <c r="AB15" i="3"/>
  <c r="AI15" i="3" s="1"/>
  <c r="AJ15" i="3" s="1"/>
  <c r="AC15" i="3" s="1"/>
  <c r="AF16" i="3"/>
  <c r="Y16" i="3"/>
  <c r="AF17" i="3"/>
  <c r="Y17" i="3"/>
  <c r="U19" i="3"/>
  <c r="AF19" i="3"/>
  <c r="Y19" i="3"/>
  <c r="U23" i="3"/>
  <c r="AF23" i="3"/>
  <c r="Y23" i="3"/>
  <c r="AJ24" i="3"/>
  <c r="AC24" i="3" s="1"/>
  <c r="AZ33" i="3"/>
  <c r="AL33" i="3"/>
  <c r="AA33" i="3"/>
  <c r="H33" i="3"/>
  <c r="AH33" i="3"/>
  <c r="AE33" i="3"/>
  <c r="T33" i="3"/>
  <c r="AU47" i="3"/>
  <c r="U38" i="3"/>
  <c r="AZ43" i="3"/>
  <c r="AH43" i="3"/>
  <c r="AA43" i="3"/>
  <c r="H43" i="3"/>
  <c r="AE43" i="3"/>
  <c r="T43" i="3"/>
  <c r="X43" i="3"/>
  <c r="AL43" i="3"/>
  <c r="X8" i="3"/>
  <c r="AZ8" i="3"/>
  <c r="X9" i="3"/>
  <c r="AZ9" i="3"/>
  <c r="X10" i="3"/>
  <c r="AZ10" i="3"/>
  <c r="X11" i="3"/>
  <c r="AZ11" i="3"/>
  <c r="X12" i="3"/>
  <c r="AZ12" i="3"/>
  <c r="X13" i="3"/>
  <c r="AZ13" i="3"/>
  <c r="X14" i="3"/>
  <c r="AZ14" i="3"/>
  <c r="X15" i="3"/>
  <c r="AZ15" i="3"/>
  <c r="X16" i="3"/>
  <c r="AZ16" i="3"/>
  <c r="X17" i="3"/>
  <c r="AZ17" i="3"/>
  <c r="X18" i="3"/>
  <c r="AZ18" i="3"/>
  <c r="X19" i="3"/>
  <c r="AZ19" i="3"/>
  <c r="X20" i="3"/>
  <c r="AZ20" i="3"/>
  <c r="X21" i="3"/>
  <c r="AZ21" i="3"/>
  <c r="X22" i="3"/>
  <c r="AZ22" i="3"/>
  <c r="X23" i="3"/>
  <c r="AZ23" i="3"/>
  <c r="X24" i="3"/>
  <c r="AZ24" i="3"/>
  <c r="X25" i="3"/>
  <c r="AS25" i="3"/>
  <c r="AS28" i="3"/>
  <c r="AS29" i="3"/>
  <c r="AS30" i="3"/>
  <c r="B34" i="3"/>
  <c r="D33" i="3"/>
  <c r="AU42" i="3"/>
  <c r="AL37" i="3"/>
  <c r="AQ34" i="3"/>
  <c r="AU57" i="3"/>
  <c r="AU55" i="3"/>
  <c r="A32" i="4"/>
  <c r="S32" i="4" s="1"/>
  <c r="T8" i="3"/>
  <c r="AE8" i="3"/>
  <c r="T9" i="3"/>
  <c r="AE9" i="3"/>
  <c r="T10" i="3"/>
  <c r="AE10" i="3"/>
  <c r="T11" i="3"/>
  <c r="AE11" i="3"/>
  <c r="T12" i="3"/>
  <c r="AE12" i="3"/>
  <c r="T13" i="3"/>
  <c r="AE13" i="3"/>
  <c r="T14" i="3"/>
  <c r="AE14" i="3"/>
  <c r="T15" i="3"/>
  <c r="AE15" i="3"/>
  <c r="T16" i="3"/>
  <c r="AE16" i="3"/>
  <c r="T17" i="3"/>
  <c r="AE17" i="3"/>
  <c r="AS26" i="3"/>
  <c r="AS27" i="3"/>
  <c r="AH28" i="3"/>
  <c r="AL28" i="3"/>
  <c r="AA28" i="3"/>
  <c r="H28" i="3"/>
  <c r="AE28" i="3"/>
  <c r="T28" i="3"/>
  <c r="X28" i="3"/>
  <c r="AZ28" i="3"/>
  <c r="AH29" i="3"/>
  <c r="AL29" i="3"/>
  <c r="AA29" i="3"/>
  <c r="H29" i="3"/>
  <c r="AE29" i="3"/>
  <c r="T29" i="3"/>
  <c r="X29" i="3"/>
  <c r="AZ29" i="3"/>
  <c r="AH30" i="3"/>
  <c r="AL30" i="3"/>
  <c r="AA30" i="3"/>
  <c r="H30" i="3"/>
  <c r="AE30" i="3"/>
  <c r="T30" i="3"/>
  <c r="X30" i="3"/>
  <c r="AZ30" i="3"/>
  <c r="AH31" i="3"/>
  <c r="AL31" i="3"/>
  <c r="AA31" i="3"/>
  <c r="H31" i="3"/>
  <c r="AE31" i="3"/>
  <c r="T31" i="3"/>
  <c r="X31" i="3"/>
  <c r="AS31" i="3"/>
  <c r="Y31" i="3" s="1"/>
  <c r="C30" i="4" s="1"/>
  <c r="D30" i="4" s="1"/>
  <c r="AU35" i="3"/>
  <c r="AU43" i="3"/>
  <c r="AU51" i="3"/>
  <c r="AU59" i="3"/>
  <c r="U34" i="3"/>
  <c r="AU34" i="3"/>
  <c r="U35" i="3"/>
  <c r="N35" i="3"/>
  <c r="AH32" i="3"/>
  <c r="AL32" i="3"/>
  <c r="AA32" i="3"/>
  <c r="H32" i="3"/>
  <c r="AZ32" i="3"/>
  <c r="AE32" i="3"/>
  <c r="T32" i="3"/>
  <c r="BJ32" i="3"/>
  <c r="AU39" i="3"/>
  <c r="AZ37" i="3"/>
  <c r="AH37" i="3"/>
  <c r="AA37" i="3"/>
  <c r="H37" i="3"/>
  <c r="AE37" i="3"/>
  <c r="T37" i="3"/>
  <c r="AU38" i="3"/>
  <c r="N44" i="3"/>
  <c r="U44" i="3"/>
  <c r="H8" i="3"/>
  <c r="AA8" i="3"/>
  <c r="H9" i="3"/>
  <c r="AA9" i="3"/>
  <c r="H10" i="3"/>
  <c r="AA10" i="3"/>
  <c r="H11" i="3"/>
  <c r="AA11" i="3"/>
  <c r="H12" i="3"/>
  <c r="AA12" i="3"/>
  <c r="H13" i="3"/>
  <c r="AA13" i="3"/>
  <c r="H14" i="3"/>
  <c r="AA14" i="3"/>
  <c r="H15" i="3"/>
  <c r="AA15" i="3"/>
  <c r="H16" i="3"/>
  <c r="AA16" i="3"/>
  <c r="H17" i="3"/>
  <c r="AA17" i="3"/>
  <c r="H18" i="3"/>
  <c r="AA18" i="3"/>
  <c r="H19" i="3"/>
  <c r="AA19" i="3"/>
  <c r="H20" i="3"/>
  <c r="AA20" i="3"/>
  <c r="H21" i="3"/>
  <c r="AA21" i="3"/>
  <c r="H22" i="3"/>
  <c r="AA22" i="3"/>
  <c r="H23" i="3"/>
  <c r="AA23" i="3"/>
  <c r="H24" i="3"/>
  <c r="AA24" i="3"/>
  <c r="H25" i="3"/>
  <c r="AA25" i="3"/>
  <c r="AL25" i="3"/>
  <c r="AL26" i="3"/>
  <c r="AA26" i="3"/>
  <c r="H26" i="3"/>
  <c r="AE26" i="3"/>
  <c r="T26" i="3"/>
  <c r="AH26" i="3"/>
  <c r="AZ26" i="3"/>
  <c r="AH27" i="3"/>
  <c r="AL27" i="3"/>
  <c r="AA27" i="3"/>
  <c r="H27" i="3"/>
  <c r="AE27" i="3"/>
  <c r="T27" i="3"/>
  <c r="V27" i="3"/>
  <c r="X27" i="3"/>
  <c r="AY27" i="3"/>
  <c r="AY28" i="3"/>
  <c r="AY29" i="3"/>
  <c r="AY30" i="3"/>
  <c r="X32" i="3"/>
  <c r="AN32" i="3"/>
  <c r="M33" i="3"/>
  <c r="P33" i="3" s="1"/>
  <c r="X33" i="3"/>
  <c r="AR33" i="3"/>
  <c r="AS33" i="3" s="1"/>
  <c r="Y33" i="3" s="1"/>
  <c r="AZ35" i="3"/>
  <c r="AH35" i="3"/>
  <c r="AA35" i="3"/>
  <c r="H35" i="3"/>
  <c r="AE35" i="3"/>
  <c r="T35" i="3"/>
  <c r="M36" i="3"/>
  <c r="U37" i="3"/>
  <c r="N37" i="3"/>
  <c r="X37" i="3"/>
  <c r="M41" i="3"/>
  <c r="AU36" i="3"/>
  <c r="AU40" i="3"/>
  <c r="AU44" i="3"/>
  <c r="AU48" i="3"/>
  <c r="AU52" i="3"/>
  <c r="AU56" i="3"/>
  <c r="AU60" i="3"/>
  <c r="AZ34" i="3"/>
  <c r="AZ36" i="3"/>
  <c r="AZ39" i="3"/>
  <c r="AE39" i="3"/>
  <c r="T39" i="3"/>
  <c r="AH39" i="3"/>
  <c r="AZ41" i="3"/>
  <c r="AH41" i="3"/>
  <c r="AA41" i="3"/>
  <c r="H41" i="3"/>
  <c r="AE41" i="3"/>
  <c r="T41" i="3"/>
  <c r="M42" i="3"/>
  <c r="AI32" i="3"/>
  <c r="AU33" i="3"/>
  <c r="AU37" i="3"/>
  <c r="AU41" i="3"/>
  <c r="AU45" i="3"/>
  <c r="AU49" i="3"/>
  <c r="AU53" i="3"/>
  <c r="J34" i="3"/>
  <c r="X34" i="3"/>
  <c r="X36" i="3"/>
  <c r="X38" i="3"/>
  <c r="AL38" i="3"/>
  <c r="M40" i="3"/>
  <c r="AU46" i="3"/>
  <c r="AU50" i="3"/>
  <c r="AU54" i="3"/>
  <c r="AU58" i="3"/>
  <c r="M39" i="3"/>
  <c r="U43" i="3"/>
  <c r="N43" i="3"/>
  <c r="AZ40" i="3"/>
  <c r="AZ42" i="3"/>
  <c r="N52" i="3"/>
  <c r="U52" i="3"/>
  <c r="X40" i="3"/>
  <c r="AL40" i="3"/>
  <c r="X42" i="3"/>
  <c r="AL42" i="3"/>
  <c r="X44" i="3"/>
  <c r="AE44" i="3"/>
  <c r="U49" i="3"/>
  <c r="N49" i="3"/>
  <c r="U56" i="3"/>
  <c r="N56" i="3"/>
  <c r="U60" i="3"/>
  <c r="N60" i="3"/>
  <c r="T40" i="3"/>
  <c r="T42" i="3"/>
  <c r="T44" i="3"/>
  <c r="AH44" i="3"/>
  <c r="AZ44" i="3"/>
  <c r="M48" i="3"/>
  <c r="N48" i="3" s="1"/>
  <c r="AZ49" i="3"/>
  <c r="AH49" i="3"/>
  <c r="AA49" i="3"/>
  <c r="H49" i="3"/>
  <c r="AE49" i="3"/>
  <c r="T49" i="3"/>
  <c r="N55" i="3"/>
  <c r="U55" i="3"/>
  <c r="N59" i="3"/>
  <c r="U59" i="3"/>
  <c r="H45" i="3"/>
  <c r="AA45" i="3"/>
  <c r="AH45" i="3"/>
  <c r="X46" i="3"/>
  <c r="AL46" i="3"/>
  <c r="H47" i="3"/>
  <c r="AA47" i="3"/>
  <c r="AH47" i="3"/>
  <c r="X48" i="3"/>
  <c r="AL48" i="3"/>
  <c r="H50" i="3"/>
  <c r="AL50" i="3"/>
  <c r="AE51" i="3"/>
  <c r="T51" i="3"/>
  <c r="AL51" i="3"/>
  <c r="H51" i="3"/>
  <c r="X51" i="3"/>
  <c r="U53" i="3"/>
  <c r="AL56" i="3"/>
  <c r="AZ56" i="3"/>
  <c r="AH56" i="3"/>
  <c r="AA56" i="3"/>
  <c r="H56" i="3"/>
  <c r="AE56" i="3"/>
  <c r="T56" i="3"/>
  <c r="X56" i="3"/>
  <c r="AL60" i="3"/>
  <c r="AZ60" i="3"/>
  <c r="AH60" i="3"/>
  <c r="AA60" i="3"/>
  <c r="H60" i="3"/>
  <c r="AE60" i="3"/>
  <c r="T60" i="3"/>
  <c r="X60" i="3"/>
  <c r="M45" i="3"/>
  <c r="N45" i="3" s="1"/>
  <c r="AZ45" i="3"/>
  <c r="T46" i="3"/>
  <c r="AE46" i="3"/>
  <c r="M47" i="3"/>
  <c r="N47" i="3" s="1"/>
  <c r="AZ47" i="3"/>
  <c r="T48" i="3"/>
  <c r="AE48" i="3"/>
  <c r="M50" i="3"/>
  <c r="N50" i="3" s="1"/>
  <c r="M51" i="3"/>
  <c r="U54" i="3"/>
  <c r="N54" i="3"/>
  <c r="U58" i="3"/>
  <c r="N58" i="3"/>
  <c r="X45" i="3"/>
  <c r="H46" i="3"/>
  <c r="AA46" i="3"/>
  <c r="X47" i="3"/>
  <c r="H48" i="3"/>
  <c r="AA48" i="3"/>
  <c r="AH50" i="3"/>
  <c r="AA50" i="3"/>
  <c r="X50" i="3"/>
  <c r="AE50" i="3"/>
  <c r="AZ51" i="3"/>
  <c r="AL52" i="3"/>
  <c r="AZ52" i="3"/>
  <c r="AE52" i="3"/>
  <c r="T52" i="3"/>
  <c r="H52" i="3"/>
  <c r="X52" i="3"/>
  <c r="AL54" i="3"/>
  <c r="AZ54" i="3"/>
  <c r="AH54" i="3"/>
  <c r="AA54" i="3"/>
  <c r="H54" i="3"/>
  <c r="AE54" i="3"/>
  <c r="T54" i="3"/>
  <c r="X54" i="3"/>
  <c r="AL58" i="3"/>
  <c r="AZ58" i="3"/>
  <c r="AH58" i="3"/>
  <c r="AA58" i="3"/>
  <c r="H58" i="3"/>
  <c r="AE58" i="3"/>
  <c r="T58" i="3"/>
  <c r="X58" i="3"/>
  <c r="AL53" i="3"/>
  <c r="AL55" i="3"/>
  <c r="AL57" i="3"/>
  <c r="AL59" i="3"/>
  <c r="X53" i="3"/>
  <c r="X55" i="3"/>
  <c r="X57" i="3"/>
  <c r="X59" i="3"/>
  <c r="T53" i="3"/>
  <c r="T55" i="3"/>
  <c r="T57" i="3"/>
  <c r="T59" i="3"/>
  <c r="C8" i="4"/>
  <c r="C12" i="4"/>
  <c r="D12" i="4" s="1"/>
  <c r="C16" i="4"/>
  <c r="C18" i="4"/>
  <c r="C20" i="4"/>
  <c r="D20" i="4" s="1"/>
  <c r="C22" i="4"/>
  <c r="I30" i="4"/>
  <c r="O30" i="4" s="1"/>
  <c r="A31" i="4"/>
  <c r="S31" i="4" s="1"/>
  <c r="N7" i="4"/>
  <c r="N9" i="4"/>
  <c r="N13" i="4"/>
  <c r="N15" i="4"/>
  <c r="N17" i="4"/>
  <c r="N19" i="4"/>
  <c r="N21" i="4"/>
  <c r="N23" i="4"/>
  <c r="N25" i="4"/>
  <c r="N27" i="4"/>
  <c r="N29" i="4"/>
  <c r="N31" i="4"/>
  <c r="N11" i="4"/>
  <c r="A61" i="4"/>
  <c r="N8" i="4"/>
  <c r="D8" i="4"/>
  <c r="N10" i="4"/>
  <c r="N12" i="4"/>
  <c r="N14" i="4"/>
  <c r="N16" i="4"/>
  <c r="D16" i="4"/>
  <c r="N18" i="4"/>
  <c r="N20" i="4"/>
  <c r="N22" i="4"/>
  <c r="N24" i="4"/>
  <c r="N26" i="4"/>
  <c r="N28" i="4"/>
  <c r="N30" i="4"/>
  <c r="A43" i="4"/>
  <c r="S43" i="4" s="1"/>
  <c r="A49" i="4"/>
  <c r="S49" i="4" s="1"/>
  <c r="A42" i="4"/>
  <c r="S42" i="4" s="1"/>
  <c r="A53" i="4"/>
  <c r="S53" i="4" s="1"/>
  <c r="A55" i="4"/>
  <c r="S55" i="4" s="1"/>
  <c r="A57" i="4"/>
  <c r="S57" i="4" s="1"/>
  <c r="A58" i="4"/>
  <c r="S58" i="4" s="1"/>
  <c r="A54" i="4"/>
  <c r="S54" i="4" s="1"/>
  <c r="A56" i="4"/>
  <c r="S56" i="4" s="1"/>
  <c r="U47" i="3" l="1"/>
  <c r="P34" i="3"/>
  <c r="AJ33" i="3"/>
  <c r="N40" i="3"/>
  <c r="U40" i="3"/>
  <c r="AY53" i="3"/>
  <c r="AB53" i="3"/>
  <c r="AY44" i="3"/>
  <c r="AB44" i="3"/>
  <c r="AB38" i="3"/>
  <c r="AY38" i="3"/>
  <c r="AF26" i="3"/>
  <c r="Y26" i="3"/>
  <c r="AB42" i="3"/>
  <c r="AY42" i="3"/>
  <c r="AF30" i="3"/>
  <c r="Y30" i="3"/>
  <c r="AY50" i="3"/>
  <c r="AB50" i="3"/>
  <c r="AB33" i="3"/>
  <c r="AY33" i="3"/>
  <c r="AU32" i="3"/>
  <c r="AJ32" i="3"/>
  <c r="AC32" i="3" s="1"/>
  <c r="AB56" i="3"/>
  <c r="AY56" i="3"/>
  <c r="N36" i="3"/>
  <c r="U36" i="3"/>
  <c r="AB34" i="3"/>
  <c r="AY34" i="3"/>
  <c r="AB43" i="3"/>
  <c r="AY43" i="3"/>
  <c r="N51" i="3"/>
  <c r="U51" i="3"/>
  <c r="N39" i="3"/>
  <c r="U39" i="3"/>
  <c r="AY46" i="3"/>
  <c r="AB46" i="3"/>
  <c r="AB45" i="3"/>
  <c r="AY45" i="3"/>
  <c r="AB52" i="3"/>
  <c r="AY52" i="3"/>
  <c r="AB36" i="3"/>
  <c r="AY36" i="3"/>
  <c r="U48" i="3"/>
  <c r="AB35" i="3"/>
  <c r="AY35" i="3"/>
  <c r="AF27" i="3"/>
  <c r="Y27" i="3"/>
  <c r="C26" i="4" s="1"/>
  <c r="D26" i="4" s="1"/>
  <c r="AY55" i="3"/>
  <c r="AB55" i="3"/>
  <c r="AQ35" i="3"/>
  <c r="AF29" i="3"/>
  <c r="Y29" i="3"/>
  <c r="C28" i="4" s="1"/>
  <c r="D28" i="4" s="1"/>
  <c r="F28" i="4" s="1"/>
  <c r="AF25" i="3"/>
  <c r="Y25" i="3"/>
  <c r="C24" i="4" s="1"/>
  <c r="D24" i="4" s="1"/>
  <c r="F24" i="4" s="1"/>
  <c r="AF11" i="3"/>
  <c r="Y11" i="3"/>
  <c r="C10" i="4" s="1"/>
  <c r="AB54" i="3"/>
  <c r="AY54" i="3"/>
  <c r="AB37" i="3"/>
  <c r="AY37" i="3"/>
  <c r="AB60" i="3"/>
  <c r="AY60" i="3"/>
  <c r="AR34" i="3"/>
  <c r="AS34" i="3" s="1"/>
  <c r="Y34" i="3" s="1"/>
  <c r="BI33" i="3"/>
  <c r="BJ33" i="3" s="1"/>
  <c r="AS32" i="3"/>
  <c r="Y32" i="3" s="1"/>
  <c r="AY51" i="3"/>
  <c r="AB51" i="3"/>
  <c r="V33" i="3"/>
  <c r="AF28" i="3"/>
  <c r="Y28" i="3"/>
  <c r="AB49" i="3"/>
  <c r="AY49" i="3"/>
  <c r="AB40" i="3"/>
  <c r="AY40" i="3"/>
  <c r="U41" i="3"/>
  <c r="N41" i="3"/>
  <c r="U33" i="3"/>
  <c r="N33" i="3"/>
  <c r="AF10" i="3"/>
  <c r="Y10" i="3"/>
  <c r="U45" i="3"/>
  <c r="AB58" i="3"/>
  <c r="AY58" i="3"/>
  <c r="U50" i="3"/>
  <c r="J35" i="3"/>
  <c r="AB41" i="3"/>
  <c r="AY41" i="3"/>
  <c r="N42" i="3"/>
  <c r="U42" i="3"/>
  <c r="AY48" i="3"/>
  <c r="AB48" i="3"/>
  <c r="AB39" i="3"/>
  <c r="AY39" i="3"/>
  <c r="AY59" i="3"/>
  <c r="AB59" i="3"/>
  <c r="AY57" i="3"/>
  <c r="AB57" i="3"/>
  <c r="B35" i="3"/>
  <c r="D34" i="3"/>
  <c r="AB47" i="3"/>
  <c r="AY47" i="3"/>
  <c r="AY31" i="3"/>
  <c r="AP31" i="3"/>
  <c r="AF15" i="3"/>
  <c r="Y15" i="3"/>
  <c r="C14" i="4" s="1"/>
  <c r="AF14" i="3"/>
  <c r="Y14" i="3"/>
  <c r="C13" i="4" s="1"/>
  <c r="J30" i="4"/>
  <c r="L30" i="4" s="1"/>
  <c r="P30" i="4"/>
  <c r="C31" i="4"/>
  <c r="F20" i="4"/>
  <c r="E20" i="4"/>
  <c r="F16" i="4"/>
  <c r="E16" i="4"/>
  <c r="F12" i="4"/>
  <c r="E12" i="4"/>
  <c r="F8" i="4"/>
  <c r="E8" i="4"/>
  <c r="I31" i="4"/>
  <c r="J31" i="4" s="1"/>
  <c r="C19" i="4"/>
  <c r="C15" i="4"/>
  <c r="C11" i="4"/>
  <c r="C9" i="4"/>
  <c r="I27" i="4"/>
  <c r="J27" i="4" s="1"/>
  <c r="I23" i="4"/>
  <c r="J23" i="4" s="1"/>
  <c r="I19" i="4"/>
  <c r="J19" i="4" s="1"/>
  <c r="I15" i="4"/>
  <c r="J15" i="4" s="1"/>
  <c r="I11" i="4"/>
  <c r="J11" i="4" s="1"/>
  <c r="I7" i="4"/>
  <c r="J7" i="4" s="1"/>
  <c r="C25" i="4"/>
  <c r="C32" i="4"/>
  <c r="C27" i="4"/>
  <c r="C23" i="4"/>
  <c r="C29" i="4"/>
  <c r="F30" i="4"/>
  <c r="E30" i="4"/>
  <c r="D22" i="4"/>
  <c r="D18" i="4"/>
  <c r="D14" i="4"/>
  <c r="D10" i="4"/>
  <c r="C21" i="4"/>
  <c r="C17" i="4"/>
  <c r="C7" i="4"/>
  <c r="I29" i="4"/>
  <c r="J29" i="4" s="1"/>
  <c r="I25" i="4"/>
  <c r="J25" i="4" s="1"/>
  <c r="I21" i="4"/>
  <c r="J21" i="4" s="1"/>
  <c r="I17" i="4"/>
  <c r="J17" i="4" s="1"/>
  <c r="I13" i="4"/>
  <c r="J13" i="4" s="1"/>
  <c r="I9" i="4"/>
  <c r="J9" i="4" s="1"/>
  <c r="K30" i="4" l="1"/>
  <c r="E28" i="4"/>
  <c r="AP32" i="3"/>
  <c r="AY32" i="3"/>
  <c r="E24" i="4"/>
  <c r="B36" i="3"/>
  <c r="D35" i="3"/>
  <c r="AQ36" i="3"/>
  <c r="J36" i="3"/>
  <c r="BI34" i="3"/>
  <c r="AR35" i="3"/>
  <c r="P35" i="3"/>
  <c r="AJ34" i="3"/>
  <c r="BJ34" i="3"/>
  <c r="V34" i="3"/>
  <c r="AC33" i="3"/>
  <c r="AC34" i="3" s="1"/>
  <c r="AC35" i="3" s="1"/>
  <c r="AC36" i="3" s="1"/>
  <c r="AC37" i="3" s="1"/>
  <c r="AC38" i="3" s="1"/>
  <c r="AC39" i="3" s="1"/>
  <c r="AC40" i="3" s="1"/>
  <c r="AC41" i="3" s="1"/>
  <c r="AC42" i="3" s="1"/>
  <c r="AC43" i="3" s="1"/>
  <c r="AC44" i="3" s="1"/>
  <c r="AC45" i="3" s="1"/>
  <c r="AC46" i="3" s="1"/>
  <c r="AC47" i="3" s="1"/>
  <c r="AC48" i="3" s="1"/>
  <c r="AC49" i="3" s="1"/>
  <c r="AC50" i="3" s="1"/>
  <c r="AC51" i="3" s="1"/>
  <c r="AC52" i="3" s="1"/>
  <c r="AC53" i="3" s="1"/>
  <c r="AC54" i="3" s="1"/>
  <c r="AC55" i="3" s="1"/>
  <c r="AC56" i="3" s="1"/>
  <c r="AC57" i="3" s="1"/>
  <c r="AC58" i="3" s="1"/>
  <c r="AC59" i="3" s="1"/>
  <c r="AC60" i="3" s="1"/>
  <c r="I35" i="4"/>
  <c r="F26" i="4"/>
  <c r="E26" i="4"/>
  <c r="I37" i="4"/>
  <c r="O27" i="4"/>
  <c r="P27" i="4" s="1"/>
  <c r="D27" i="4"/>
  <c r="I33" i="4"/>
  <c r="I12" i="4"/>
  <c r="C33" i="4"/>
  <c r="I57" i="4"/>
  <c r="L13" i="4"/>
  <c r="K13" i="4"/>
  <c r="L21" i="4"/>
  <c r="K21" i="4"/>
  <c r="L29" i="4"/>
  <c r="K29" i="4"/>
  <c r="O17" i="4"/>
  <c r="P17" i="4" s="1"/>
  <c r="D17" i="4"/>
  <c r="F14" i="4"/>
  <c r="E14" i="4"/>
  <c r="I58" i="4"/>
  <c r="I53" i="4"/>
  <c r="I39" i="4"/>
  <c r="I54" i="4"/>
  <c r="I46" i="4"/>
  <c r="O31" i="4"/>
  <c r="P31" i="4" s="1"/>
  <c r="D31" i="4"/>
  <c r="I56" i="4"/>
  <c r="O13" i="4"/>
  <c r="P13" i="4" s="1"/>
  <c r="D13" i="4"/>
  <c r="F10" i="4"/>
  <c r="E10" i="4"/>
  <c r="I26" i="4"/>
  <c r="O23" i="4"/>
  <c r="P23" i="4" s="1"/>
  <c r="D23" i="4"/>
  <c r="L11" i="4"/>
  <c r="K11" i="4"/>
  <c r="L27" i="4"/>
  <c r="K27" i="4"/>
  <c r="I20" i="4"/>
  <c r="I40" i="4"/>
  <c r="I8" i="4"/>
  <c r="I14" i="4"/>
  <c r="O21" i="4"/>
  <c r="P21" i="4" s="1"/>
  <c r="D21" i="4"/>
  <c r="F18" i="4"/>
  <c r="E18" i="4"/>
  <c r="I48" i="4"/>
  <c r="O29" i="4"/>
  <c r="P29" i="4" s="1"/>
  <c r="D29" i="4"/>
  <c r="I43" i="4"/>
  <c r="I24" i="4"/>
  <c r="I28" i="4"/>
  <c r="I49" i="4"/>
  <c r="I44" i="4"/>
  <c r="I52" i="4"/>
  <c r="L7" i="4"/>
  <c r="K7" i="4"/>
  <c r="L15" i="4"/>
  <c r="K15" i="4"/>
  <c r="L23" i="4"/>
  <c r="K23" i="4"/>
  <c r="O9" i="4"/>
  <c r="P9" i="4" s="1"/>
  <c r="D9" i="4"/>
  <c r="O11" i="4"/>
  <c r="P11" i="4" s="1"/>
  <c r="D11" i="4"/>
  <c r="O15" i="4"/>
  <c r="P15" i="4" s="1"/>
  <c r="D15" i="4"/>
  <c r="O19" i="4"/>
  <c r="P19" i="4" s="1"/>
  <c r="D19" i="4"/>
  <c r="I55" i="4"/>
  <c r="L31" i="4"/>
  <c r="K31" i="4"/>
  <c r="I34" i="4"/>
  <c r="I22" i="4"/>
  <c r="O7" i="4"/>
  <c r="P7" i="4" s="1"/>
  <c r="D7" i="4"/>
  <c r="I51" i="4"/>
  <c r="I41" i="4"/>
  <c r="I38" i="4"/>
  <c r="I47" i="4"/>
  <c r="L19" i="4"/>
  <c r="K19" i="4"/>
  <c r="I10" i="4"/>
  <c r="I16" i="4"/>
  <c r="I45" i="4"/>
  <c r="L9" i="4"/>
  <c r="K9" i="4"/>
  <c r="L17" i="4"/>
  <c r="K17" i="4"/>
  <c r="L25" i="4"/>
  <c r="K25" i="4"/>
  <c r="I18" i="4"/>
  <c r="F22" i="4"/>
  <c r="E22" i="4"/>
  <c r="I42" i="4"/>
  <c r="I32" i="4"/>
  <c r="O25" i="4"/>
  <c r="P25" i="4" s="1"/>
  <c r="D25" i="4"/>
  <c r="I50" i="4"/>
  <c r="I59" i="4"/>
  <c r="R30" i="4"/>
  <c r="Q30" i="4"/>
  <c r="I36" i="4"/>
  <c r="AR36" i="3" l="1"/>
  <c r="BI35" i="3"/>
  <c r="AS35" i="3"/>
  <c r="Y35" i="3" s="1"/>
  <c r="AQ37" i="3"/>
  <c r="P36" i="3"/>
  <c r="AJ35" i="3"/>
  <c r="B37" i="3"/>
  <c r="D36" i="3"/>
  <c r="V35" i="3"/>
  <c r="J37" i="3"/>
  <c r="BJ35" i="3"/>
  <c r="F25" i="4"/>
  <c r="E25" i="4"/>
  <c r="R29" i="4"/>
  <c r="Q29" i="4"/>
  <c r="E23" i="4"/>
  <c r="F23" i="4"/>
  <c r="O33" i="4"/>
  <c r="J12" i="4"/>
  <c r="O12" i="4"/>
  <c r="P12" i="4" s="1"/>
  <c r="Q25" i="4"/>
  <c r="R25" i="4"/>
  <c r="J18" i="4"/>
  <c r="O18" i="4"/>
  <c r="P18" i="4" s="1"/>
  <c r="J10" i="4"/>
  <c r="O10" i="4"/>
  <c r="P10" i="4" s="1"/>
  <c r="J22" i="4"/>
  <c r="O22" i="4"/>
  <c r="P22" i="4" s="1"/>
  <c r="E15" i="4"/>
  <c r="F15" i="4"/>
  <c r="F9" i="4"/>
  <c r="E9" i="4"/>
  <c r="J20" i="4"/>
  <c r="O20" i="4"/>
  <c r="P20" i="4" s="1"/>
  <c r="R23" i="4"/>
  <c r="Q23" i="4"/>
  <c r="Q27" i="4"/>
  <c r="R27" i="4"/>
  <c r="R11" i="4"/>
  <c r="Q11" i="4"/>
  <c r="J24" i="4"/>
  <c r="O24" i="4"/>
  <c r="P24" i="4" s="1"/>
  <c r="Q21" i="4"/>
  <c r="R21" i="4"/>
  <c r="J8" i="4"/>
  <c r="O8" i="4"/>
  <c r="P8" i="4" s="1"/>
  <c r="Q31" i="4"/>
  <c r="R31" i="4"/>
  <c r="E27" i="4"/>
  <c r="F27" i="4"/>
  <c r="E7" i="4"/>
  <c r="F7" i="4"/>
  <c r="R15" i="4"/>
  <c r="Q15" i="4"/>
  <c r="Q9" i="4"/>
  <c r="R9" i="4"/>
  <c r="J28" i="4"/>
  <c r="O28" i="4"/>
  <c r="P28" i="4" s="1"/>
  <c r="J14" i="4"/>
  <c r="O14" i="4"/>
  <c r="P14" i="4" s="1"/>
  <c r="F13" i="4"/>
  <c r="E13" i="4"/>
  <c r="F17" i="4"/>
  <c r="E17" i="4"/>
  <c r="C34" i="4"/>
  <c r="R19" i="4"/>
  <c r="Q19" i="4"/>
  <c r="J16" i="4"/>
  <c r="O16" i="4"/>
  <c r="P16" i="4" s="1"/>
  <c r="R7" i="4"/>
  <c r="Q7" i="4"/>
  <c r="E19" i="4"/>
  <c r="F19" i="4"/>
  <c r="E11" i="4"/>
  <c r="F11" i="4"/>
  <c r="E29" i="4"/>
  <c r="F29" i="4"/>
  <c r="F21" i="4"/>
  <c r="E21" i="4"/>
  <c r="O32" i="4"/>
  <c r="J26" i="4"/>
  <c r="O26" i="4"/>
  <c r="P26" i="4" s="1"/>
  <c r="Q13" i="4"/>
  <c r="R13" i="4"/>
  <c r="F31" i="4"/>
  <c r="E31" i="4"/>
  <c r="Q17" i="4"/>
  <c r="R17" i="4"/>
  <c r="AQ38" i="3" l="1"/>
  <c r="J38" i="3"/>
  <c r="P37" i="3"/>
  <c r="AJ36" i="3"/>
  <c r="B38" i="3"/>
  <c r="D37" i="3"/>
  <c r="V36" i="3"/>
  <c r="BI36" i="3"/>
  <c r="BJ36" i="3" s="1"/>
  <c r="AR37" i="3"/>
  <c r="AS36" i="3"/>
  <c r="Y36" i="3" s="1"/>
  <c r="C35" i="4" s="1"/>
  <c r="R14" i="4"/>
  <c r="Q14" i="4"/>
  <c r="K26" i="4"/>
  <c r="L26" i="4"/>
  <c r="R16" i="4"/>
  <c r="Q16" i="4"/>
  <c r="R28" i="4"/>
  <c r="Q28" i="4"/>
  <c r="R24" i="4"/>
  <c r="Q24" i="4"/>
  <c r="R12" i="4"/>
  <c r="Q12" i="4"/>
  <c r="K14" i="4"/>
  <c r="L14" i="4"/>
  <c r="K28" i="4"/>
  <c r="L28" i="4"/>
  <c r="L24" i="4"/>
  <c r="K24" i="4"/>
  <c r="L12" i="4"/>
  <c r="K12" i="4"/>
  <c r="R20" i="4"/>
  <c r="Q20" i="4"/>
  <c r="R22" i="4"/>
  <c r="Q22" i="4"/>
  <c r="R10" i="4"/>
  <c r="Q10" i="4"/>
  <c r="R18" i="4"/>
  <c r="Q18" i="4"/>
  <c r="O34" i="4"/>
  <c r="R8" i="4"/>
  <c r="Q8" i="4"/>
  <c r="L16" i="4"/>
  <c r="K16" i="4"/>
  <c r="L8" i="4"/>
  <c r="K8" i="4"/>
  <c r="R26" i="4"/>
  <c r="Q26" i="4"/>
  <c r="L20" i="4"/>
  <c r="K20" i="4"/>
  <c r="K22" i="4"/>
  <c r="L22" i="4"/>
  <c r="K10" i="4"/>
  <c r="L10" i="4"/>
  <c r="K18" i="4"/>
  <c r="L18" i="4"/>
  <c r="J39" i="3" l="1"/>
  <c r="AR38" i="3"/>
  <c r="BI37" i="3"/>
  <c r="AS37" i="3"/>
  <c r="Y37" i="3" s="1"/>
  <c r="C36" i="4" s="1"/>
  <c r="BJ37" i="3"/>
  <c r="B39" i="3"/>
  <c r="D38" i="3"/>
  <c r="P38" i="3"/>
  <c r="V37" i="3"/>
  <c r="AJ37" i="3"/>
  <c r="AQ39" i="3"/>
  <c r="O35" i="4"/>
  <c r="J40" i="3" l="1"/>
  <c r="P39" i="3"/>
  <c r="AJ38" i="3"/>
  <c r="AQ40" i="3"/>
  <c r="V38" i="3"/>
  <c r="B40" i="3"/>
  <c r="D39" i="3"/>
  <c r="BI38" i="3"/>
  <c r="BJ38" i="3" s="1"/>
  <c r="AR39" i="3"/>
  <c r="AS38" i="3"/>
  <c r="Y38" i="3" s="1"/>
  <c r="C37" i="4" s="1"/>
  <c r="O36" i="4"/>
  <c r="B41" i="3" l="1"/>
  <c r="D40" i="3"/>
  <c r="AQ41" i="3"/>
  <c r="V39" i="3"/>
  <c r="P40" i="3"/>
  <c r="AJ39" i="3"/>
  <c r="AR40" i="3"/>
  <c r="BI39" i="3"/>
  <c r="BJ39" i="3" s="1"/>
  <c r="AS39" i="3"/>
  <c r="Y39" i="3" s="1"/>
  <c r="J41" i="3"/>
  <c r="C38" i="4"/>
  <c r="O37" i="4"/>
  <c r="V40" i="3" l="1"/>
  <c r="BI40" i="3"/>
  <c r="BJ40" i="3" s="1"/>
  <c r="AR41" i="3"/>
  <c r="AS40" i="3"/>
  <c r="Y40" i="3" s="1"/>
  <c r="C39" i="4" s="1"/>
  <c r="B42" i="3"/>
  <c r="D41" i="3"/>
  <c r="J42" i="3"/>
  <c r="P41" i="3"/>
  <c r="AJ40" i="3"/>
  <c r="AQ42" i="3"/>
  <c r="O38" i="4"/>
  <c r="J43" i="3" l="1"/>
  <c r="AR42" i="3"/>
  <c r="BI41" i="3"/>
  <c r="AS41" i="3"/>
  <c r="Y41" i="3" s="1"/>
  <c r="BJ41" i="3"/>
  <c r="AQ43" i="3"/>
  <c r="P42" i="3"/>
  <c r="AJ41" i="3"/>
  <c r="B43" i="3"/>
  <c r="D42" i="3"/>
  <c r="V41" i="3"/>
  <c r="C40" i="4"/>
  <c r="O39" i="4"/>
  <c r="B44" i="3" l="1"/>
  <c r="D43" i="3"/>
  <c r="AQ44" i="3"/>
  <c r="BI42" i="3"/>
  <c r="BJ42" i="3" s="1"/>
  <c r="AR43" i="3"/>
  <c r="AS42" i="3"/>
  <c r="Y42" i="3" s="1"/>
  <c r="C41" i="4" s="1"/>
  <c r="P43" i="3"/>
  <c r="V42" i="3"/>
  <c r="AJ42" i="3"/>
  <c r="J44" i="3"/>
  <c r="O40" i="4"/>
  <c r="AQ45" i="3" l="1"/>
  <c r="AR44" i="3"/>
  <c r="BI43" i="3"/>
  <c r="BJ43" i="3" s="1"/>
  <c r="AS43" i="3"/>
  <c r="Y43" i="3" s="1"/>
  <c r="J45" i="3"/>
  <c r="P44" i="3"/>
  <c r="V43" i="3"/>
  <c r="AJ43" i="3"/>
  <c r="B45" i="3"/>
  <c r="D44" i="3"/>
  <c r="O41" i="4"/>
  <c r="C42" i="4"/>
  <c r="P45" i="3" l="1"/>
  <c r="V44" i="3"/>
  <c r="AJ44" i="3"/>
  <c r="AQ46" i="3"/>
  <c r="B46" i="3"/>
  <c r="D45" i="3"/>
  <c r="J46" i="3"/>
  <c r="AR45" i="3"/>
  <c r="BI44" i="3"/>
  <c r="BJ44" i="3" s="1"/>
  <c r="AS44" i="3"/>
  <c r="Y44" i="3" s="1"/>
  <c r="C43" i="4"/>
  <c r="O42" i="4"/>
  <c r="AR46" i="3" l="1"/>
  <c r="BI45" i="3"/>
  <c r="BJ45" i="3" s="1"/>
  <c r="AS45" i="3"/>
  <c r="Y45" i="3" s="1"/>
  <c r="AQ47" i="3"/>
  <c r="D46" i="3"/>
  <c r="B47" i="3"/>
  <c r="P46" i="3"/>
  <c r="V45" i="3"/>
  <c r="AJ45" i="3"/>
  <c r="J47" i="3"/>
  <c r="O43" i="4"/>
  <c r="C44" i="4"/>
  <c r="J48" i="3" l="1"/>
  <c r="B48" i="3"/>
  <c r="D47" i="3"/>
  <c r="P47" i="3"/>
  <c r="V46" i="3"/>
  <c r="AJ46" i="3"/>
  <c r="AQ48" i="3"/>
  <c r="AQ49" i="3" s="1"/>
  <c r="AQ50" i="3" s="1"/>
  <c r="AQ51" i="3" s="1"/>
  <c r="AQ52" i="3" s="1"/>
  <c r="AQ53" i="3" s="1"/>
  <c r="AQ54" i="3" s="1"/>
  <c r="AQ55" i="3" s="1"/>
  <c r="AQ56" i="3" s="1"/>
  <c r="AQ57" i="3" s="1"/>
  <c r="AQ58" i="3" s="1"/>
  <c r="AQ59" i="3" s="1"/>
  <c r="AQ60" i="3" s="1"/>
  <c r="BJ46" i="3"/>
  <c r="AR47" i="3"/>
  <c r="BI46" i="3"/>
  <c r="AS46" i="3"/>
  <c r="Y46" i="3" s="1"/>
  <c r="O44" i="4"/>
  <c r="C45" i="4"/>
  <c r="AR48" i="3" l="1"/>
  <c r="BI47" i="3"/>
  <c r="AS47" i="3"/>
  <c r="Y47" i="3" s="1"/>
  <c r="B49" i="3"/>
  <c r="D48" i="3"/>
  <c r="J49" i="3"/>
  <c r="BJ47" i="3"/>
  <c r="P48" i="3"/>
  <c r="V47" i="3"/>
  <c r="AJ47" i="3"/>
  <c r="C46" i="4"/>
  <c r="O45" i="4"/>
  <c r="D49" i="3" l="1"/>
  <c r="B50" i="3"/>
  <c r="P49" i="3"/>
  <c r="AJ48" i="3"/>
  <c r="J50" i="3"/>
  <c r="V48" i="3"/>
  <c r="AR49" i="3"/>
  <c r="AS48" i="3"/>
  <c r="Y48" i="3" s="1"/>
  <c r="C47" i="4" s="1"/>
  <c r="O46" i="4"/>
  <c r="J51" i="3" l="1"/>
  <c r="AR50" i="3"/>
  <c r="AS49" i="3"/>
  <c r="Y49" i="3" s="1"/>
  <c r="C48" i="4" s="1"/>
  <c r="P50" i="3"/>
  <c r="AJ49" i="3"/>
  <c r="B51" i="3"/>
  <c r="D50" i="3"/>
  <c r="V49" i="3"/>
  <c r="O47" i="4"/>
  <c r="P51" i="3" l="1"/>
  <c r="AJ50" i="3"/>
  <c r="V50" i="3"/>
  <c r="AR51" i="3"/>
  <c r="AS50" i="3"/>
  <c r="Y50" i="3" s="1"/>
  <c r="C49" i="4" s="1"/>
  <c r="J52" i="3"/>
  <c r="B52" i="3"/>
  <c r="D51" i="3"/>
  <c r="O48" i="4"/>
  <c r="B53" i="3" l="1"/>
  <c r="D52" i="3"/>
  <c r="AR52" i="3"/>
  <c r="AS51" i="3"/>
  <c r="Y51" i="3" s="1"/>
  <c r="C50" i="4" s="1"/>
  <c r="J53" i="3"/>
  <c r="P52" i="3"/>
  <c r="V51" i="3"/>
  <c r="O49" i="4"/>
  <c r="AR53" i="3" l="1"/>
  <c r="AS52" i="3"/>
  <c r="Y52" i="3" s="1"/>
  <c r="C51" i="4" s="1"/>
  <c r="V52" i="3"/>
  <c r="P53" i="3"/>
  <c r="J54" i="3"/>
  <c r="B54" i="3"/>
  <c r="D53" i="3"/>
  <c r="O50" i="4"/>
  <c r="B55" i="3" l="1"/>
  <c r="D54" i="3"/>
  <c r="P54" i="3"/>
  <c r="V53" i="3"/>
  <c r="AR54" i="3"/>
  <c r="AS53" i="3"/>
  <c r="Y53" i="3" s="1"/>
  <c r="C52" i="4" s="1"/>
  <c r="J55" i="3"/>
  <c r="O51" i="4"/>
  <c r="P55" i="3" l="1"/>
  <c r="J56" i="3"/>
  <c r="AR55" i="3"/>
  <c r="AS54" i="3"/>
  <c r="Y54" i="3" s="1"/>
  <c r="V54" i="3"/>
  <c r="B56" i="3"/>
  <c r="D55" i="3"/>
  <c r="C53" i="4"/>
  <c r="O52" i="4"/>
  <c r="B57" i="3" l="1"/>
  <c r="D56" i="3"/>
  <c r="AR56" i="3"/>
  <c r="AS55" i="3"/>
  <c r="Y55" i="3" s="1"/>
  <c r="C54" i="4" s="1"/>
  <c r="P56" i="3"/>
  <c r="V55" i="3"/>
  <c r="J57" i="3"/>
  <c r="O53" i="4"/>
  <c r="AR57" i="3" l="1"/>
  <c r="AS56" i="3"/>
  <c r="Y56" i="3" s="1"/>
  <c r="C55" i="4" s="1"/>
  <c r="J58" i="3"/>
  <c r="P57" i="3"/>
  <c r="V56" i="3"/>
  <c r="B58" i="3"/>
  <c r="D57" i="3"/>
  <c r="O54" i="4"/>
  <c r="P58" i="3" l="1"/>
  <c r="V57" i="3"/>
  <c r="J59" i="3"/>
  <c r="B59" i="3"/>
  <c r="D58" i="3"/>
  <c r="AR58" i="3"/>
  <c r="AS57" i="3"/>
  <c r="Y57" i="3" s="1"/>
  <c r="C56" i="4" s="1"/>
  <c r="O55" i="4"/>
  <c r="B60" i="3" l="1"/>
  <c r="D60" i="3" s="1"/>
  <c r="D59" i="3"/>
  <c r="AR59" i="3"/>
  <c r="AS58" i="3"/>
  <c r="Y58" i="3" s="1"/>
  <c r="C57" i="4" s="1"/>
  <c r="J60" i="3"/>
  <c r="P59" i="3"/>
  <c r="V58" i="3"/>
  <c r="O56" i="4"/>
  <c r="P60" i="3" l="1"/>
  <c r="V59" i="3"/>
  <c r="AR60" i="3"/>
  <c r="AS60" i="3" s="1"/>
  <c r="Y60" i="3" s="1"/>
  <c r="C59" i="4" s="1"/>
  <c r="AS59" i="3"/>
  <c r="Y59" i="3" s="1"/>
  <c r="C58" i="4" s="1"/>
  <c r="O57" i="4"/>
  <c r="V60" i="3" l="1"/>
  <c r="O58" i="4"/>
  <c r="O59" i="4"/>
  <c r="B32" i="4" l="1"/>
  <c r="D32" i="4" s="1"/>
  <c r="B33" i="4" l="1"/>
  <c r="E32" i="4"/>
  <c r="F32" i="4"/>
  <c r="D33" i="4" l="1"/>
  <c r="B34" i="4"/>
  <c r="D34" i="4" l="1"/>
  <c r="E33" i="4"/>
  <c r="F33" i="4"/>
  <c r="B35" i="4"/>
  <c r="D35" i="4" l="1"/>
  <c r="F34" i="4"/>
  <c r="E34" i="4"/>
  <c r="B36" i="4"/>
  <c r="B37" i="4" l="1"/>
  <c r="E35" i="4"/>
  <c r="F35" i="4"/>
  <c r="D36" i="4"/>
  <c r="B38" i="4" l="1"/>
  <c r="E36" i="4"/>
  <c r="F36" i="4"/>
  <c r="D37" i="4"/>
  <c r="E37" i="4" l="1"/>
  <c r="F37" i="4"/>
  <c r="B39" i="4"/>
  <c r="D38" i="4"/>
  <c r="D39" i="4" l="1"/>
  <c r="F38" i="4"/>
  <c r="E38" i="4"/>
  <c r="B40" i="4"/>
  <c r="B41" i="4" l="1"/>
  <c r="D40" i="4"/>
  <c r="F39" i="4"/>
  <c r="E39" i="4"/>
  <c r="F40" i="4" l="1"/>
  <c r="E40" i="4"/>
  <c r="B42" i="4"/>
  <c r="D42" i="4" s="1"/>
  <c r="D41" i="4"/>
  <c r="E42" i="4" l="1"/>
  <c r="F42" i="4"/>
  <c r="B43" i="4"/>
  <c r="F41" i="4"/>
  <c r="E41" i="4"/>
  <c r="B44" i="4" l="1"/>
  <c r="D43" i="4"/>
  <c r="F43" i="4" l="1"/>
  <c r="E43" i="4"/>
  <c r="B45" i="4"/>
  <c r="D44" i="4"/>
  <c r="D45" i="4" l="1"/>
  <c r="B46" i="4"/>
  <c r="F44" i="4"/>
  <c r="E44" i="4"/>
  <c r="B47" i="4" l="1"/>
  <c r="D46" i="4"/>
  <c r="F45" i="4"/>
  <c r="E45" i="4"/>
  <c r="B48" i="4" l="1"/>
  <c r="F46" i="4"/>
  <c r="E46" i="4"/>
  <c r="D47" i="4"/>
  <c r="E47" i="4" l="1"/>
  <c r="F47" i="4"/>
  <c r="D48" i="4"/>
  <c r="B49" i="4"/>
  <c r="D49" i="4" l="1"/>
  <c r="E48" i="4"/>
  <c r="F48" i="4"/>
  <c r="B50" i="4"/>
  <c r="D50" i="4" s="1"/>
  <c r="E50" i="4" l="1"/>
  <c r="F50" i="4"/>
  <c r="F49" i="4"/>
  <c r="E49" i="4"/>
  <c r="B51" i="4"/>
  <c r="B52" i="4" l="1"/>
  <c r="D52" i="4" s="1"/>
  <c r="D51" i="4"/>
  <c r="F51" i="4" l="1"/>
  <c r="E51" i="4"/>
  <c r="F52" i="4"/>
  <c r="E52" i="4"/>
  <c r="B53" i="4"/>
  <c r="B54" i="4" l="1"/>
  <c r="D53" i="4"/>
  <c r="B55" i="4" l="1"/>
  <c r="E53" i="4"/>
  <c r="F53" i="4"/>
  <c r="D54" i="4"/>
  <c r="D55" i="4" l="1"/>
  <c r="B56" i="4"/>
  <c r="F54" i="4"/>
  <c r="E54" i="4"/>
  <c r="F55" i="4" l="1"/>
  <c r="E55" i="4"/>
  <c r="B57" i="4"/>
  <c r="D56" i="4"/>
  <c r="B59" i="4" l="1"/>
  <c r="F56" i="4"/>
  <c r="E56" i="4"/>
  <c r="B58" i="4"/>
  <c r="D57" i="4"/>
  <c r="E57" i="4" l="1"/>
  <c r="F57" i="4"/>
  <c r="D58" i="4"/>
  <c r="D59" i="4"/>
  <c r="F58" i="4" l="1"/>
  <c r="E58" i="4"/>
  <c r="F59" i="4"/>
  <c r="E59" i="4"/>
  <c r="H32" i="4" l="1"/>
  <c r="N32" i="4" l="1"/>
  <c r="P32" i="4" s="1"/>
  <c r="J32" i="4"/>
  <c r="H33" i="4" l="1"/>
  <c r="K32" i="4"/>
  <c r="L32" i="4"/>
  <c r="R32" i="4"/>
  <c r="Q32" i="4"/>
  <c r="H34" i="4" l="1"/>
  <c r="J33" i="4"/>
  <c r="N33" i="4"/>
  <c r="P33" i="4" s="1"/>
  <c r="Q33" i="4" l="1"/>
  <c r="R33" i="4"/>
  <c r="J34" i="4"/>
  <c r="N34" i="4"/>
  <c r="P34" i="4" s="1"/>
  <c r="L33" i="4"/>
  <c r="K33" i="4"/>
  <c r="L34" i="4" l="1"/>
  <c r="K34" i="4"/>
  <c r="H35" i="4"/>
  <c r="Q34" i="4"/>
  <c r="R34" i="4"/>
  <c r="J35" i="4" l="1"/>
  <c r="N35" i="4"/>
  <c r="P35" i="4" s="1"/>
  <c r="H36" i="4"/>
  <c r="H37" i="4"/>
  <c r="H38" i="4" l="1"/>
  <c r="J37" i="4"/>
  <c r="N37" i="4"/>
  <c r="P37" i="4" s="1"/>
  <c r="Q35" i="4"/>
  <c r="R35" i="4"/>
  <c r="J36" i="4"/>
  <c r="N36" i="4"/>
  <c r="P36" i="4" s="1"/>
  <c r="L35" i="4"/>
  <c r="K35" i="4"/>
  <c r="Q36" i="4" l="1"/>
  <c r="R36" i="4"/>
  <c r="K36" i="4"/>
  <c r="L36" i="4"/>
  <c r="R37" i="4"/>
  <c r="Q37" i="4"/>
  <c r="L37" i="4"/>
  <c r="K37" i="4"/>
  <c r="J38" i="4"/>
  <c r="N38" i="4"/>
  <c r="P38" i="4" s="1"/>
  <c r="R38" i="4" l="1"/>
  <c r="Q38" i="4"/>
  <c r="H39" i="4"/>
  <c r="H40" i="4"/>
  <c r="L38" i="4"/>
  <c r="K38" i="4"/>
  <c r="J39" i="4" l="1"/>
  <c r="N39" i="4"/>
  <c r="P39" i="4" s="1"/>
  <c r="H41" i="4"/>
  <c r="J40" i="4"/>
  <c r="N40" i="4"/>
  <c r="P40" i="4" s="1"/>
  <c r="R39" i="4" l="1"/>
  <c r="Q39" i="4"/>
  <c r="R40" i="4"/>
  <c r="Q40" i="4"/>
  <c r="J41" i="4"/>
  <c r="N41" i="4"/>
  <c r="P41" i="4" s="1"/>
  <c r="L39" i="4"/>
  <c r="K39" i="4"/>
  <c r="K40" i="4"/>
  <c r="L40" i="4"/>
  <c r="H42" i="4"/>
  <c r="N42" i="4" l="1"/>
  <c r="P42" i="4" s="1"/>
  <c r="J42" i="4"/>
  <c r="R41" i="4"/>
  <c r="Q41" i="4"/>
  <c r="H43" i="4"/>
  <c r="K41" i="4"/>
  <c r="L41" i="4"/>
  <c r="K42" i="4" l="1"/>
  <c r="L42" i="4"/>
  <c r="H44" i="4"/>
  <c r="J43" i="4"/>
  <c r="N43" i="4"/>
  <c r="P43" i="4" s="1"/>
  <c r="Q42" i="4"/>
  <c r="R42" i="4"/>
  <c r="K43" i="4" l="1"/>
  <c r="L43" i="4"/>
  <c r="H45" i="4"/>
  <c r="Q43" i="4"/>
  <c r="R43" i="4"/>
  <c r="J44" i="4"/>
  <c r="N44" i="4"/>
  <c r="P44" i="4" s="1"/>
  <c r="H46" i="4" l="1"/>
  <c r="L44" i="4"/>
  <c r="K44" i="4"/>
  <c r="Q44" i="4"/>
  <c r="R44" i="4"/>
  <c r="J45" i="4"/>
  <c r="N45" i="4"/>
  <c r="P45" i="4" s="1"/>
  <c r="H47" i="4" l="1"/>
  <c r="R45" i="4"/>
  <c r="Q45" i="4"/>
  <c r="L45" i="4"/>
  <c r="K45" i="4"/>
  <c r="J46" i="4"/>
  <c r="N46" i="4"/>
  <c r="P46" i="4" s="1"/>
  <c r="H48" i="4" l="1"/>
  <c r="Q46" i="4"/>
  <c r="R46" i="4"/>
  <c r="K46" i="4"/>
  <c r="L46" i="4"/>
  <c r="J47" i="4"/>
  <c r="N47" i="4"/>
  <c r="P47" i="4" s="1"/>
  <c r="R47" i="4" l="1"/>
  <c r="Q47" i="4"/>
  <c r="H49" i="4"/>
  <c r="K47" i="4"/>
  <c r="L47" i="4"/>
  <c r="J48" i="4"/>
  <c r="N48" i="4"/>
  <c r="P48" i="4" s="1"/>
  <c r="H50" i="4" l="1"/>
  <c r="R48" i="4"/>
  <c r="Q48" i="4"/>
  <c r="J49" i="4"/>
  <c r="N49" i="4"/>
  <c r="P49" i="4" s="1"/>
  <c r="L48" i="4"/>
  <c r="K48" i="4"/>
  <c r="N50" i="4" l="1"/>
  <c r="P50" i="4" s="1"/>
  <c r="J50" i="4"/>
  <c r="L49" i="4"/>
  <c r="K49" i="4"/>
  <c r="H51" i="4"/>
  <c r="Q49" i="4"/>
  <c r="R49" i="4"/>
  <c r="J51" i="4" l="1"/>
  <c r="N51" i="4"/>
  <c r="P51" i="4" s="1"/>
  <c r="R50" i="4"/>
  <c r="Q50" i="4"/>
  <c r="H52" i="4"/>
  <c r="L50" i="4"/>
  <c r="K50" i="4"/>
  <c r="H53" i="4" l="1"/>
  <c r="R51" i="4"/>
  <c r="Q51" i="4"/>
  <c r="N52" i="4"/>
  <c r="P52" i="4" s="1"/>
  <c r="J52" i="4"/>
  <c r="L51" i="4"/>
  <c r="K51" i="4"/>
  <c r="R52" i="4" l="1"/>
  <c r="Q52" i="4"/>
  <c r="K52" i="4"/>
  <c r="L52" i="4"/>
  <c r="H54" i="4"/>
  <c r="J53" i="4"/>
  <c r="N53" i="4"/>
  <c r="P53" i="4" s="1"/>
  <c r="J54" i="4" l="1"/>
  <c r="N54" i="4"/>
  <c r="P54" i="4" s="1"/>
  <c r="H55" i="4"/>
  <c r="Q53" i="4"/>
  <c r="R53" i="4"/>
  <c r="L53" i="4"/>
  <c r="K53" i="4"/>
  <c r="J55" i="4" l="1"/>
  <c r="N55" i="4"/>
  <c r="P55" i="4" s="1"/>
  <c r="Q54" i="4"/>
  <c r="R54" i="4"/>
  <c r="H56" i="4"/>
  <c r="L54" i="4"/>
  <c r="K54" i="4"/>
  <c r="J56" i="4" l="1"/>
  <c r="N56" i="4"/>
  <c r="P56" i="4" s="1"/>
  <c r="R55" i="4"/>
  <c r="Q55" i="4"/>
  <c r="H57" i="4"/>
  <c r="L55" i="4"/>
  <c r="K55" i="4"/>
  <c r="H58" i="4" l="1"/>
  <c r="R56" i="4"/>
  <c r="Q56" i="4"/>
  <c r="L56" i="4"/>
  <c r="K56" i="4"/>
  <c r="J57" i="4"/>
  <c r="N57" i="4"/>
  <c r="P57" i="4" s="1"/>
  <c r="R57" i="4" l="1"/>
  <c r="Q57" i="4"/>
  <c r="L57" i="4"/>
  <c r="K57" i="4"/>
  <c r="H59" i="4"/>
  <c r="J58" i="4"/>
  <c r="N58" i="4"/>
  <c r="P58" i="4" s="1"/>
  <c r="R58" i="4" l="1"/>
  <c r="Q58" i="4"/>
  <c r="J59" i="4"/>
  <c r="N59" i="4"/>
  <c r="P59" i="4" s="1"/>
  <c r="L58" i="4"/>
  <c r="K58" i="4"/>
  <c r="Q59" i="4" l="1"/>
  <c r="R59" i="4"/>
  <c r="L59" i="4"/>
  <c r="K59" i="4"/>
</calcChain>
</file>

<file path=xl/sharedStrings.xml><?xml version="1.0" encoding="utf-8"?>
<sst xmlns="http://schemas.openxmlformats.org/spreadsheetml/2006/main" count="183" uniqueCount="83">
  <si>
    <t>Actual/Projected UK Oil and Gas Demand</t>
  </si>
  <si>
    <t>From or consistent with DESNZ Net Zero Strategy delivery pathway</t>
  </si>
  <si>
    <t>Actual/Projected UK Oil and Gas Production</t>
  </si>
  <si>
    <t>(CCC Balanced Net Zero Pathway)</t>
  </si>
  <si>
    <t>(DESNZ Reference Scenario)</t>
  </si>
  <si>
    <t>Inland</t>
  </si>
  <si>
    <t>Energy</t>
  </si>
  <si>
    <t>Non-Energy</t>
  </si>
  <si>
    <t>Oil Demand</t>
  </si>
  <si>
    <t>Gross</t>
  </si>
  <si>
    <t>Producers'</t>
  </si>
  <si>
    <t>Total</t>
  </si>
  <si>
    <t xml:space="preserve">Crude oil </t>
  </si>
  <si>
    <t>NGLs</t>
  </si>
  <si>
    <t>Oil (crude oil &amp; NGLs)</t>
  </si>
  <si>
    <t>Gross Gas</t>
  </si>
  <si>
    <t>Own Use</t>
  </si>
  <si>
    <t>Net Natural Gas</t>
  </si>
  <si>
    <t>Oil &amp; Net Gas</t>
  </si>
  <si>
    <t>Oil (incl.
marine bunkers)</t>
  </si>
  <si>
    <t>Demand</t>
  </si>
  <si>
    <t>Marine</t>
  </si>
  <si>
    <t>(incl. marine</t>
  </si>
  <si>
    <t>Gas</t>
  </si>
  <si>
    <t>Own Use of</t>
  </si>
  <si>
    <t>Biogas</t>
  </si>
  <si>
    <t>Net Gas Demand</t>
  </si>
  <si>
    <t>Oil Products</t>
  </si>
  <si>
    <t>for Oil</t>
  </si>
  <si>
    <t>for Gas</t>
  </si>
  <si>
    <t>Bunkers</t>
  </si>
  <si>
    <t>bunkers)</t>
  </si>
  <si>
    <t>Natural Gas</t>
  </si>
  <si>
    <t>production</t>
  </si>
  <si>
    <t>demand</t>
  </si>
  <si>
    <t>not met by biogas</t>
  </si>
  <si>
    <t>million tonnes</t>
  </si>
  <si>
    <t>million bbl/day</t>
  </si>
  <si>
    <t>mtoe</t>
  </si>
  <si>
    <t>billion therms</t>
  </si>
  <si>
    <t>TWh</t>
  </si>
  <si>
    <t>bcm</t>
  </si>
  <si>
    <t>million scf/day</t>
  </si>
  <si>
    <t>million boe/day</t>
  </si>
  <si>
    <t>Notes:</t>
  </si>
  <si>
    <t>The CCC demand projections for 2023–2050 are for the Net Zero Pathway in "The Sixth Carbon Budget: The UK's path to Net Zero" published by the Climate Change Committee (CCC) (at https://www.theccc.org.uk/publication/sixth-carbon-budget/) in December 2020 but with the addition of estimated non-energy use (based on the CCC's letter of 31 March 2021 setting out "Advice to the UK Government on compatibility of onshore petroleum with UK carbon budgets").</t>
  </si>
  <si>
    <t>The DESNZ demand projections for 2023–2040 are consistent with the corrected Reference Scenario in "Updated Energy and Emissions Projections 2021 to 2040" published by DESNZ (at https://www.gov.uk/government/publications/energy-and-emissions-projections-2021-to-2040) in March 2023.</t>
  </si>
  <si>
    <t>mtoe = million tonnes of oil equivalent; bcm = billion cubic metres; scf = standard cubic feet; bbl = barrels; boe = barrels of oil equivalent</t>
  </si>
  <si>
    <t>UK Oil and Gross Gas Production and Demand (all level figures in million tonnes of oil equivalent)</t>
  </si>
  <si>
    <t>Net</t>
  </si>
  <si>
    <t>Oil &amp; Gas</t>
  </si>
  <si>
    <t>Net Oil</t>
  </si>
  <si>
    <t>Oil exports</t>
  </si>
  <si>
    <t>Oil</t>
  </si>
  <si>
    <t>Net Gas</t>
  </si>
  <si>
    <t>Gas exports</t>
  </si>
  <si>
    <t>Oil &amp;</t>
  </si>
  <si>
    <t>exports</t>
  </si>
  <si>
    <t>Exports/</t>
  </si>
  <si>
    <t>as per cent</t>
  </si>
  <si>
    <t>import</t>
  </si>
  <si>
    <t>Production</t>
  </si>
  <si>
    <t>(Imports)</t>
  </si>
  <si>
    <t>of demand</t>
  </si>
  <si>
    <t>dependency</t>
  </si>
  <si>
    <t>Both actual and projected Net Exports (Imports), and thus Import Dependency, are as implied by the difference between UK production and UK demand.</t>
  </si>
  <si>
    <t>The demand projections for 2023–2050 are for the Net Zero Pathway in "The Sixth Carbon Budget: The UK's path to Net Zero" published by the Climate Change Committee (CCC)</t>
  </si>
  <si>
    <t>(at https://www.theccc.org.uk/publication/sixth-carbon-budget/) in December 2020 but with the addition of estimated non-energy use (based on the CCC's letter of 31 March 2021 setting out "Advice to</t>
  </si>
  <si>
    <t>the UK Government on compatibility of onshore petroleum with UK carbon budgets") and with a deduction for demand projected to be met by biogas.</t>
  </si>
  <si>
    <t>Oil Production</t>
  </si>
  <si>
    <t>Gross Gas Production</t>
  </si>
  <si>
    <t>Illustrative baseline</t>
  </si>
  <si>
    <t>Illustrative projection</t>
  </si>
  <si>
    <t>projection without</t>
  </si>
  <si>
    <t>from development</t>
  </si>
  <si>
    <t>development of</t>
  </si>
  <si>
    <t>of undeveloped</t>
  </si>
  <si>
    <t>of future</t>
  </si>
  <si>
    <t>any new fields</t>
  </si>
  <si>
    <t>discoveries</t>
  </si>
  <si>
    <t>After 2026, the daily oil and gross gas production rates are respectively assumed to decline by 6% and 10% p.a.</t>
  </si>
  <si>
    <t>Oil Demand includes marine bunkers (estimated at 2.1 mtoe from 2023 onwards); Net Gas Production and Demand exclude oil and gas producers' own use.</t>
  </si>
  <si>
    <t>CCC 6CB Balanced Net Zero Pathway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</si>
</sst>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&quot; bbl/tonne&quot;"/>
    <numFmt numFmtId="165" formatCode="#,##0.0"/>
    <numFmt numFmtId="166" formatCode="0.0"/>
    <numFmt numFmtId="167" formatCode="#,##0;\(#,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1" quotePrefix="1" applyFont="1" applyAlignment="1">
      <alignment horizontal="left"/>
    </xf>
    <xf numFmtId="0" fontId="3" fillId="0" borderId="0" xfId="1" applyFont="1"/>
    <xf numFmtId="0" fontId="4" fillId="0" borderId="0" xfId="1" quotePrefix="1" applyFont="1" applyAlignment="1">
      <alignment horizontal="left"/>
    </xf>
    <xf numFmtId="0" fontId="4" fillId="0" borderId="0" xfId="1" quotePrefix="1" applyFont="1"/>
    <xf numFmtId="0" fontId="5" fillId="0" borderId="1" xfId="0" applyFont="1" applyBorder="1"/>
    <xf numFmtId="0" fontId="4" fillId="0" borderId="1" xfId="1" quotePrefix="1" applyFont="1" applyBorder="1"/>
    <xf numFmtId="0" fontId="4" fillId="0" borderId="1" xfId="1" applyFont="1" applyBorder="1"/>
    <xf numFmtId="0" fontId="4" fillId="0" borderId="1" xfId="1" quotePrefix="1" applyFont="1" applyBorder="1" applyAlignment="1">
      <alignment horizontal="left"/>
    </xf>
    <xf numFmtId="0" fontId="4" fillId="0" borderId="2" xfId="1" quotePrefix="1" applyFont="1" applyBorder="1" applyAlignment="1">
      <alignment wrapText="1"/>
    </xf>
    <xf numFmtId="0" fontId="4" fillId="0" borderId="0" xfId="1" quotePrefix="1" applyFont="1" applyAlignment="1">
      <alignment horizontal="right" wrapText="1"/>
    </xf>
    <xf numFmtId="0" fontId="4" fillId="0" borderId="0" xfId="1" quotePrefix="1" applyFont="1" applyAlignment="1">
      <alignment wrapText="1"/>
    </xf>
    <xf numFmtId="0" fontId="4" fillId="0" borderId="0" xfId="1" quotePrefix="1" applyFont="1" applyAlignment="1">
      <alignment horizontal="right"/>
    </xf>
    <xf numFmtId="0" fontId="4" fillId="0" borderId="0" xfId="1" applyFont="1" applyAlignment="1">
      <alignment wrapText="1"/>
    </xf>
    <xf numFmtId="0" fontId="1" fillId="0" borderId="0" xfId="1" applyAlignment="1">
      <alignment vertical="top"/>
    </xf>
    <xf numFmtId="3" fontId="5" fillId="0" borderId="0" xfId="0" quotePrefix="1" applyNumberFormat="1" applyFont="1" applyAlignment="1">
      <alignment horizontal="right"/>
    </xf>
    <xf numFmtId="0" fontId="4" fillId="0" borderId="1" xfId="1" quotePrefix="1" applyFont="1" applyBorder="1" applyAlignment="1">
      <alignment vertical="top"/>
    </xf>
    <xf numFmtId="0" fontId="4" fillId="0" borderId="0" xfId="1" quotePrefix="1" applyFont="1" applyAlignment="1">
      <alignment horizontal="left" vertical="top" wrapText="1"/>
    </xf>
    <xf numFmtId="0" fontId="4" fillId="0" borderId="0" xfId="1" quotePrefix="1" applyFont="1" applyAlignment="1">
      <alignment horizontal="right" vertical="top" wrapText="1"/>
    </xf>
    <xf numFmtId="0" fontId="4" fillId="0" borderId="1" xfId="1" applyFont="1" applyBorder="1" applyAlignment="1">
      <alignment vertical="top"/>
    </xf>
    <xf numFmtId="164" fontId="3" fillId="0" borderId="0" xfId="0" applyNumberFormat="1" applyFont="1" applyAlignment="1">
      <alignment horizontal="right"/>
    </xf>
    <xf numFmtId="0" fontId="4" fillId="0" borderId="0" xfId="1" quotePrefix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right" wrapText="1"/>
    </xf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1" quotePrefix="1" applyFont="1" applyAlignment="1">
      <alignment horizontal="right"/>
    </xf>
    <xf numFmtId="14" fontId="1" fillId="0" borderId="0" xfId="1" applyNumberFormat="1"/>
    <xf numFmtId="0" fontId="7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/>
    <xf numFmtId="165" fontId="1" fillId="0" borderId="0" xfId="1" applyNumberFormat="1"/>
    <xf numFmtId="166" fontId="1" fillId="0" borderId="0" xfId="1" applyNumberFormat="1"/>
    <xf numFmtId="2" fontId="1" fillId="0" borderId="0" xfId="1" applyNumberFormat="1"/>
    <xf numFmtId="1" fontId="4" fillId="0" borderId="0" xfId="1" applyNumberFormat="1" applyFont="1"/>
    <xf numFmtId="2" fontId="2" fillId="0" borderId="0" xfId="0" applyNumberFormat="1" applyFont="1"/>
    <xf numFmtId="3" fontId="1" fillId="0" borderId="0" xfId="1" applyNumberFormat="1"/>
    <xf numFmtId="166" fontId="2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/>
    <xf numFmtId="166" fontId="9" fillId="0" borderId="0" xfId="1" applyNumberFormat="1" applyFont="1"/>
    <xf numFmtId="0" fontId="9" fillId="0" borderId="0" xfId="1" applyFont="1"/>
    <xf numFmtId="0" fontId="10" fillId="0" borderId="0" xfId="1" applyFont="1"/>
    <xf numFmtId="0" fontId="1" fillId="0" borderId="0" xfId="3" quotePrefix="1" applyAlignment="1">
      <alignment horizontal="left"/>
    </xf>
    <xf numFmtId="0" fontId="1" fillId="0" borderId="0" xfId="2" quotePrefix="1"/>
    <xf numFmtId="0" fontId="1" fillId="0" borderId="0" xfId="1" quotePrefix="1"/>
    <xf numFmtId="0" fontId="1" fillId="0" borderId="0" xfId="1" quotePrefix="1" applyAlignment="1">
      <alignment wrapText="1"/>
    </xf>
    <xf numFmtId="0" fontId="1" fillId="0" borderId="0" xfId="2" quotePrefix="1" applyAlignment="1">
      <alignment horizontal="left"/>
    </xf>
    <xf numFmtId="0" fontId="1" fillId="0" borderId="0" xfId="3"/>
    <xf numFmtId="0" fontId="3" fillId="0" borderId="0" xfId="3" applyFont="1"/>
    <xf numFmtId="0" fontId="4" fillId="0" borderId="0" xfId="3" quotePrefix="1" applyFont="1" applyAlignment="1">
      <alignment horizontal="right"/>
    </xf>
    <xf numFmtId="0" fontId="12" fillId="0" borderId="0" xfId="3" applyFont="1"/>
    <xf numFmtId="0" fontId="4" fillId="0" borderId="0" xfId="3" applyFont="1" applyAlignment="1">
      <alignment horizontal="right"/>
    </xf>
    <xf numFmtId="1" fontId="1" fillId="0" borderId="0" xfId="3" applyNumberFormat="1"/>
    <xf numFmtId="167" fontId="1" fillId="0" borderId="0" xfId="3" applyNumberFormat="1"/>
    <xf numFmtId="9" fontId="1" fillId="0" borderId="0" xfId="4"/>
    <xf numFmtId="0" fontId="4" fillId="0" borderId="0" xfId="3" quotePrefix="1" applyFont="1"/>
    <xf numFmtId="0" fontId="1" fillId="0" borderId="0" xfId="5" quotePrefix="1" applyAlignment="1">
      <alignment horizontal="left"/>
    </xf>
    <xf numFmtId="0" fontId="1" fillId="0" borderId="0" xfId="5" quotePrefix="1" applyAlignment="1">
      <alignment wrapText="1"/>
    </xf>
    <xf numFmtId="0" fontId="10" fillId="0" borderId="0" xfId="3" applyFont="1"/>
    <xf numFmtId="0" fontId="1" fillId="0" borderId="1" xfId="1" applyBorder="1"/>
    <xf numFmtId="0" fontId="4" fillId="0" borderId="0" xfId="1" quotePrefix="1" applyFont="1" applyAlignment="1">
      <alignment horizontal="right" wrapText="1"/>
    </xf>
    <xf numFmtId="0" fontId="4" fillId="0" borderId="0" xfId="2" quotePrefix="1" applyFont="1" applyAlignment="1">
      <alignment horizontal="left"/>
    </xf>
    <xf numFmtId="0" fontId="11" fillId="0" borderId="0" xfId="3" quotePrefix="1" applyFont="1" applyAlignment="1">
      <alignment horizontal="left"/>
    </xf>
  </cellXfs>
  <cellStyles count="6">
    <cellStyle name="Normal" xfId="0" builtinId="0"/>
    <cellStyle name="Normal 2" xfId="1" xr:uid="{5E4459BF-0757-471A-9648-BEE5C563A093}"/>
    <cellStyle name="Normal 2 2 2" xfId="3" xr:uid="{0441F6A2-2303-40C1-8B8B-A796E25096E5}"/>
    <cellStyle name="Normal 3" xfId="2" xr:uid="{8398BC14-6A9C-4144-9D94-5247D3D9095C}"/>
    <cellStyle name="Normal 3 2" xfId="5" xr:uid="{42845981-F89A-4F5C-9183-5B9614131011}"/>
    <cellStyle name="Percent 2 2" xfId="4" xr:uid="{178B9C50-F6D3-40C8-A0F6-44CD6EB24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BB43-8C11-4B2D-BD83-420E6C2AF9CC}">
  <sheetPr>
    <pageSetUpPr fitToPage="1"/>
  </sheetPr>
  <dimension ref="A1:BT71"/>
  <sheetViews>
    <sheetView showGridLines="0" tabSelected="1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81640625" defaultRowHeight="12.5" x14ac:dyDescent="0.25"/>
  <cols>
    <col min="1" max="1" width="5" style="1" bestFit="1" customWidth="1"/>
    <col min="2" max="2" width="12.7265625" style="1" bestFit="1" customWidth="1"/>
    <col min="3" max="3" width="13.81640625" style="1" bestFit="1" customWidth="1"/>
    <col min="4" max="4" width="7.26953125" style="1" bestFit="1" customWidth="1"/>
    <col min="5" max="5" width="7.7265625" style="1" bestFit="1" customWidth="1"/>
    <col min="6" max="6" width="5.54296875" style="1" bestFit="1" customWidth="1"/>
    <col min="7" max="7" width="2.7265625" style="1" customWidth="1"/>
    <col min="8" max="8" width="5" style="1" bestFit="1" customWidth="1"/>
    <col min="9" max="9" width="5.54296875" style="1" bestFit="1" customWidth="1"/>
    <col min="10" max="10" width="5.54296875" style="1" customWidth="1"/>
    <col min="11" max="11" width="8.26953125" style="1" bestFit="1" customWidth="1"/>
    <col min="12" max="12" width="9" style="1" bestFit="1" customWidth="1"/>
    <col min="13" max="13" width="7" style="1" bestFit="1" customWidth="1"/>
    <col min="14" max="14" width="7.1796875" style="1" bestFit="1" customWidth="1"/>
    <col min="15" max="16" width="7" style="1" bestFit="1" customWidth="1"/>
    <col min="17" max="17" width="8" style="1" bestFit="1" customWidth="1"/>
    <col min="18" max="18" width="8.26953125" style="1" bestFit="1" customWidth="1"/>
    <col min="19" max="19" width="2.7265625" style="1" customWidth="1"/>
    <col min="20" max="20" width="5" style="1" bestFit="1" customWidth="1"/>
    <col min="21" max="21" width="7" style="1" bestFit="1" customWidth="1"/>
    <col min="22" max="22" width="8.26953125" style="1" bestFit="1" customWidth="1"/>
    <col min="23" max="23" width="2.7265625" style="1" customWidth="1"/>
    <col min="24" max="24" width="5" style="2" bestFit="1" customWidth="1"/>
    <col min="25" max="25" width="15.81640625" style="2" bestFit="1" customWidth="1"/>
    <col min="26" max="26" width="3.1796875" style="1" customWidth="1"/>
    <col min="27" max="27" width="5" style="2" bestFit="1" customWidth="1"/>
    <col min="28" max="29" width="8" style="2" bestFit="1" customWidth="1"/>
    <col min="30" max="30" width="3.81640625" style="2" customWidth="1"/>
    <col min="31" max="31" width="5" style="2" bestFit="1" customWidth="1"/>
    <col min="32" max="32" width="12" style="2" bestFit="1" customWidth="1"/>
    <col min="33" max="33" width="3.81640625" style="2" customWidth="1"/>
    <col min="34" max="34" width="5" style="2" bestFit="1" customWidth="1"/>
    <col min="35" max="36" width="8" style="2" bestFit="1" customWidth="1"/>
    <col min="37" max="37" width="3.81640625" style="2" customWidth="1"/>
    <col min="38" max="38" width="6" style="2" bestFit="1" customWidth="1"/>
    <col min="39" max="41" width="8.54296875" style="2" bestFit="1" customWidth="1"/>
    <col min="42" max="42" width="8.54296875" style="1" bestFit="1" customWidth="1"/>
    <col min="43" max="43" width="11.453125" style="1" bestFit="1" customWidth="1"/>
    <col min="44" max="44" width="8.26953125" style="1" bestFit="1" customWidth="1"/>
    <col min="45" max="45" width="12.453125" style="1" bestFit="1" customWidth="1"/>
    <col min="46" max="46" width="11.453125" style="1" bestFit="1" customWidth="1"/>
    <col min="47" max="47" width="8.54296875" style="1" bestFit="1" customWidth="1"/>
    <col min="48" max="48" width="11.54296875" style="1" bestFit="1" customWidth="1"/>
    <col min="49" max="49" width="10.7265625" style="1" bestFit="1" customWidth="1"/>
    <col min="50" max="50" width="8.453125" style="1" bestFit="1" customWidth="1"/>
    <col min="51" max="51" width="17.453125" style="1" bestFit="1" customWidth="1"/>
    <col min="52" max="52" width="5" style="1" bestFit="1" customWidth="1"/>
    <col min="53" max="53" width="4" style="1" bestFit="1" customWidth="1"/>
    <col min="54" max="54" width="10.1796875" style="1" bestFit="1" customWidth="1"/>
    <col min="55" max="56" width="8.54296875" style="1" bestFit="1" customWidth="1"/>
    <col min="57" max="58" width="11.453125" style="1" bestFit="1" customWidth="1"/>
    <col min="59" max="59" width="8.54296875" style="1" bestFit="1" customWidth="1"/>
    <col min="60" max="60" width="11.453125" style="1" bestFit="1" customWidth="1"/>
    <col min="61" max="61" width="8.26953125" style="1" bestFit="1" customWidth="1"/>
    <col min="62" max="63" width="8.54296875" style="1" bestFit="1" customWidth="1"/>
    <col min="64" max="64" width="2" style="1" customWidth="1"/>
    <col min="65" max="65" width="19" style="1" bestFit="1" customWidth="1"/>
    <col min="66" max="67" width="20.453125" style="1" bestFit="1" customWidth="1"/>
    <col min="68" max="68" width="1.453125" style="1" customWidth="1"/>
    <col min="69" max="69" width="19" style="1" bestFit="1" customWidth="1"/>
    <col min="70" max="71" width="20.453125" style="1" bestFit="1" customWidth="1"/>
    <col min="72" max="16384" width="8.81640625" style="1"/>
  </cols>
  <sheetData>
    <row r="1" spans="1:72" x14ac:dyDescent="0.25">
      <c r="AB1" s="3"/>
      <c r="AC1" s="3"/>
      <c r="AI1" s="3"/>
      <c r="AJ1" s="3"/>
    </row>
    <row r="2" spans="1:72" ht="15" customHeight="1" x14ac:dyDescent="0.3">
      <c r="M2" s="4"/>
      <c r="N2" s="4"/>
      <c r="O2" s="4"/>
      <c r="P2" s="4"/>
      <c r="T2" s="4"/>
      <c r="U2" s="4"/>
      <c r="V2" s="4"/>
      <c r="X2" s="5" t="s">
        <v>0</v>
      </c>
      <c r="Y2" s="6"/>
      <c r="Z2" s="6"/>
      <c r="AA2" s="6"/>
      <c r="AB2" s="6"/>
      <c r="AC2" s="6"/>
      <c r="AE2" s="5" t="s">
        <v>0</v>
      </c>
      <c r="AF2" s="6"/>
      <c r="AG2" s="6"/>
      <c r="AH2" s="6"/>
      <c r="AI2" s="6"/>
      <c r="AJ2" s="6"/>
      <c r="AL2" s="7" t="s">
        <v>82</v>
      </c>
      <c r="AM2" s="7"/>
      <c r="AN2" s="7"/>
      <c r="AO2" s="7"/>
      <c r="AP2" s="7"/>
      <c r="BC2" s="8" t="s">
        <v>1</v>
      </c>
      <c r="BD2" s="9"/>
      <c r="BE2" s="9"/>
      <c r="BF2" s="9"/>
      <c r="BG2" s="9"/>
      <c r="BH2" s="9"/>
      <c r="BI2" s="9"/>
      <c r="BJ2" s="9"/>
      <c r="BK2" s="9"/>
      <c r="BM2" s="10" t="s">
        <v>69</v>
      </c>
      <c r="BN2" s="64"/>
      <c r="BO2" s="64"/>
      <c r="BQ2" s="10" t="s">
        <v>70</v>
      </c>
      <c r="BR2" s="64"/>
      <c r="BS2" s="64"/>
    </row>
    <row r="3" spans="1:72" ht="15" customHeight="1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X3" s="10" t="s">
        <v>3</v>
      </c>
      <c r="Y3" s="8"/>
      <c r="Z3" s="8"/>
      <c r="AA3" s="8"/>
      <c r="AB3" s="8"/>
      <c r="AC3" s="8"/>
      <c r="AE3" s="10" t="s">
        <v>4</v>
      </c>
      <c r="AF3" s="8"/>
      <c r="AG3" s="8"/>
      <c r="AH3" s="8"/>
      <c r="AI3" s="8"/>
      <c r="AJ3" s="8"/>
      <c r="AL3" s="11"/>
      <c r="AM3" s="12" t="s">
        <v>5</v>
      </c>
      <c r="AN3" s="12" t="s">
        <v>5</v>
      </c>
      <c r="AO3" s="13"/>
      <c r="AP3" s="13"/>
      <c r="AQ3" s="13"/>
      <c r="AR3" s="13"/>
      <c r="AT3" s="13"/>
      <c r="AU3" s="14"/>
      <c r="AV3" s="6"/>
      <c r="AW3" s="6"/>
      <c r="AX3" s="6"/>
      <c r="AY3" s="6"/>
      <c r="BC3" s="13"/>
      <c r="BD3" s="13"/>
      <c r="BE3" s="13"/>
      <c r="BF3" s="13"/>
      <c r="BG3" s="13"/>
      <c r="BH3" s="13"/>
      <c r="BI3" s="13"/>
      <c r="BJ3" s="13"/>
      <c r="BK3" s="13"/>
      <c r="BM3" s="14" t="s">
        <v>71</v>
      </c>
      <c r="BN3" s="14" t="s">
        <v>72</v>
      </c>
      <c r="BO3" s="14" t="s">
        <v>72</v>
      </c>
      <c r="BQ3" s="14" t="s">
        <v>71</v>
      </c>
      <c r="BR3" s="14" t="s">
        <v>72</v>
      </c>
      <c r="BS3" s="14" t="s">
        <v>72</v>
      </c>
    </row>
    <row r="4" spans="1:72" ht="13" x14ac:dyDescent="0.3">
      <c r="X4" s="1"/>
      <c r="Y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3"/>
      <c r="AM4" s="12" t="s">
        <v>6</v>
      </c>
      <c r="AN4" s="12" t="s">
        <v>6</v>
      </c>
      <c r="AO4" s="12" t="s">
        <v>6</v>
      </c>
      <c r="AP4" s="12" t="s">
        <v>6</v>
      </c>
      <c r="AQ4" s="12" t="s">
        <v>7</v>
      </c>
      <c r="AR4" s="15"/>
      <c r="AS4" s="14" t="s">
        <v>8</v>
      </c>
      <c r="AT4" s="12" t="s">
        <v>7</v>
      </c>
      <c r="AU4" s="14" t="s">
        <v>9</v>
      </c>
      <c r="AV4" s="14" t="s">
        <v>10</v>
      </c>
      <c r="AW4" s="6"/>
      <c r="AX4" s="6"/>
      <c r="AY4" s="5"/>
      <c r="BC4" s="12" t="s">
        <v>6</v>
      </c>
      <c r="BD4" s="12" t="s">
        <v>6</v>
      </c>
      <c r="BE4" s="12" t="s">
        <v>7</v>
      </c>
      <c r="BF4" s="12" t="s">
        <v>7</v>
      </c>
      <c r="BG4" s="12" t="s">
        <v>6</v>
      </c>
      <c r="BH4" s="12" t="s">
        <v>7</v>
      </c>
      <c r="BI4" s="15"/>
      <c r="BJ4" s="12" t="s">
        <v>11</v>
      </c>
      <c r="BK4" s="12" t="s">
        <v>6</v>
      </c>
      <c r="BM4" s="14" t="s">
        <v>73</v>
      </c>
      <c r="BN4" s="14" t="s">
        <v>74</v>
      </c>
      <c r="BO4" s="14" t="s">
        <v>74</v>
      </c>
      <c r="BQ4" s="14" t="s">
        <v>73</v>
      </c>
      <c r="BR4" s="14" t="s">
        <v>74</v>
      </c>
      <c r="BS4" s="14" t="s">
        <v>74</v>
      </c>
    </row>
    <row r="5" spans="1:72" s="16" customFormat="1" ht="12.75" customHeight="1" x14ac:dyDescent="0.3">
      <c r="B5" s="17" t="s">
        <v>12</v>
      </c>
      <c r="C5" s="17" t="s">
        <v>13</v>
      </c>
      <c r="D5" s="18" t="s">
        <v>14</v>
      </c>
      <c r="E5" s="18"/>
      <c r="F5" s="18"/>
      <c r="G5" s="19"/>
      <c r="H5" s="19"/>
      <c r="I5" s="18" t="s">
        <v>15</v>
      </c>
      <c r="J5" s="18"/>
      <c r="K5" s="18"/>
      <c r="L5" s="20" t="s">
        <v>16</v>
      </c>
      <c r="M5" s="18" t="s">
        <v>17</v>
      </c>
      <c r="N5" s="21"/>
      <c r="O5" s="21"/>
      <c r="P5" s="21"/>
      <c r="Q5" s="21"/>
      <c r="R5" s="21"/>
      <c r="S5" s="19"/>
      <c r="U5" s="18" t="s">
        <v>18</v>
      </c>
      <c r="V5" s="18"/>
      <c r="W5" s="19"/>
      <c r="Y5" s="65" t="s">
        <v>19</v>
      </c>
      <c r="AA5" s="12"/>
      <c r="AL5" s="13"/>
      <c r="AM5" s="12" t="s">
        <v>20</v>
      </c>
      <c r="AN5" s="12" t="s">
        <v>20</v>
      </c>
      <c r="AO5" s="12" t="s">
        <v>20</v>
      </c>
      <c r="AP5" s="12" t="s">
        <v>20</v>
      </c>
      <c r="AQ5" s="12" t="s">
        <v>20</v>
      </c>
      <c r="AR5" s="12" t="s">
        <v>21</v>
      </c>
      <c r="AS5" s="14" t="s">
        <v>22</v>
      </c>
      <c r="AT5" s="12" t="s">
        <v>20</v>
      </c>
      <c r="AU5" s="14" t="s">
        <v>23</v>
      </c>
      <c r="AV5" s="14" t="s">
        <v>24</v>
      </c>
      <c r="AW5" s="14" t="s">
        <v>25</v>
      </c>
      <c r="AX5" s="14" t="s">
        <v>25</v>
      </c>
      <c r="AY5" s="14" t="s">
        <v>26</v>
      </c>
      <c r="BC5" s="12" t="s">
        <v>20</v>
      </c>
      <c r="BD5" s="12" t="s">
        <v>20</v>
      </c>
      <c r="BE5" s="12" t="s">
        <v>20</v>
      </c>
      <c r="BF5" s="12" t="s">
        <v>20</v>
      </c>
      <c r="BG5" s="12" t="s">
        <v>20</v>
      </c>
      <c r="BH5" s="12" t="s">
        <v>20</v>
      </c>
      <c r="BI5" s="12" t="s">
        <v>21</v>
      </c>
      <c r="BJ5" s="12" t="s">
        <v>20</v>
      </c>
      <c r="BK5" s="12" t="s">
        <v>20</v>
      </c>
      <c r="BM5" s="14" t="s">
        <v>75</v>
      </c>
      <c r="BN5" s="33" t="s">
        <v>76</v>
      </c>
      <c r="BO5" s="14" t="s">
        <v>77</v>
      </c>
      <c r="BQ5" s="14" t="s">
        <v>75</v>
      </c>
      <c r="BR5" s="33" t="s">
        <v>76</v>
      </c>
      <c r="BS5" s="14" t="s">
        <v>77</v>
      </c>
    </row>
    <row r="6" spans="1:72" ht="12.75" customHeight="1" x14ac:dyDescent="0.3">
      <c r="B6" s="22"/>
      <c r="C6" s="22"/>
      <c r="D6" s="23"/>
      <c r="E6" s="23"/>
      <c r="F6" s="23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S6" s="23"/>
      <c r="U6" s="25"/>
      <c r="V6" s="25"/>
      <c r="W6" s="23"/>
      <c r="X6" s="1"/>
      <c r="Y6" s="65"/>
      <c r="Z6" s="16"/>
      <c r="AA6" s="12"/>
      <c r="AB6" s="8" t="s">
        <v>15</v>
      </c>
      <c r="AC6" s="8"/>
      <c r="AD6" s="1"/>
      <c r="AE6" s="1"/>
      <c r="AF6" s="26" t="s">
        <v>27</v>
      </c>
      <c r="AG6" s="16"/>
      <c r="AH6" s="16"/>
      <c r="AI6" s="21" t="str">
        <f>I5</f>
        <v>Gross Gas</v>
      </c>
      <c r="AJ6" s="21"/>
      <c r="AK6" s="1"/>
      <c r="AL6" s="13"/>
      <c r="AM6" s="12" t="s">
        <v>28</v>
      </c>
      <c r="AN6" s="12" t="s">
        <v>28</v>
      </c>
      <c r="AO6" s="12" t="s">
        <v>29</v>
      </c>
      <c r="AP6" s="12" t="s">
        <v>29</v>
      </c>
      <c r="AQ6" s="12" t="s">
        <v>28</v>
      </c>
      <c r="AR6" s="12" t="s">
        <v>30</v>
      </c>
      <c r="AS6" s="14" t="s">
        <v>31</v>
      </c>
      <c r="AT6" s="12" t="s">
        <v>29</v>
      </c>
      <c r="AU6" s="14" t="s">
        <v>20</v>
      </c>
      <c r="AV6" s="14" t="s">
        <v>32</v>
      </c>
      <c r="AW6" s="14" t="s">
        <v>33</v>
      </c>
      <c r="AX6" s="14" t="s">
        <v>34</v>
      </c>
      <c r="AY6" s="14" t="s">
        <v>35</v>
      </c>
      <c r="BC6" s="12" t="s">
        <v>28</v>
      </c>
      <c r="BD6" s="12" t="s">
        <v>29</v>
      </c>
      <c r="BE6" s="12" t="s">
        <v>28</v>
      </c>
      <c r="BF6" s="12" t="s">
        <v>29</v>
      </c>
      <c r="BG6" s="12" t="s">
        <v>28</v>
      </c>
      <c r="BH6" s="12" t="s">
        <v>28</v>
      </c>
      <c r="BI6" s="12" t="s">
        <v>30</v>
      </c>
      <c r="BJ6" s="12" t="s">
        <v>28</v>
      </c>
      <c r="BK6" s="12" t="s">
        <v>29</v>
      </c>
      <c r="BM6" s="14" t="s">
        <v>78</v>
      </c>
      <c r="BN6" s="33" t="s">
        <v>79</v>
      </c>
      <c r="BO6" s="33" t="s">
        <v>79</v>
      </c>
      <c r="BQ6" s="14" t="s">
        <v>78</v>
      </c>
      <c r="BR6" s="33" t="s">
        <v>79</v>
      </c>
      <c r="BS6" s="33" t="s">
        <v>79</v>
      </c>
    </row>
    <row r="7" spans="1:72" ht="26" x14ac:dyDescent="0.3">
      <c r="B7" s="27" t="str">
        <f>$D7</f>
        <v>million tonnes</v>
      </c>
      <c r="C7" s="27" t="str">
        <f>$D7</f>
        <v>million tonnes</v>
      </c>
      <c r="D7" s="27" t="s">
        <v>36</v>
      </c>
      <c r="E7" s="12" t="s">
        <v>37</v>
      </c>
      <c r="F7" s="12" t="s">
        <v>38</v>
      </c>
      <c r="G7" s="27"/>
      <c r="H7" s="27"/>
      <c r="I7" s="27" t="str">
        <f>$M7</f>
        <v>mtoe</v>
      </c>
      <c r="J7" s="27" t="str">
        <f>$P7</f>
        <v>bcm</v>
      </c>
      <c r="K7" s="27" t="str">
        <f>R7</f>
        <v>million boe/day</v>
      </c>
      <c r="L7" s="27" t="str">
        <f>$M7</f>
        <v>mtoe</v>
      </c>
      <c r="M7" s="27" t="s">
        <v>38</v>
      </c>
      <c r="N7" s="27" t="s">
        <v>39</v>
      </c>
      <c r="O7" s="27" t="s">
        <v>40</v>
      </c>
      <c r="P7" s="27" t="s">
        <v>41</v>
      </c>
      <c r="Q7" s="12" t="s">
        <v>42</v>
      </c>
      <c r="R7" s="12" t="s">
        <v>43</v>
      </c>
      <c r="S7" s="27"/>
      <c r="U7" s="27" t="str">
        <f>$F7</f>
        <v>mtoe</v>
      </c>
      <c r="V7" s="12" t="s">
        <v>43</v>
      </c>
      <c r="W7" s="27"/>
      <c r="Y7" s="27" t="str">
        <f>$F7</f>
        <v>mtoe</v>
      </c>
      <c r="AA7" s="27"/>
      <c r="AB7" s="27" t="str">
        <f>$F7</f>
        <v>mtoe</v>
      </c>
      <c r="AC7" s="27" t="str">
        <f>$P7</f>
        <v>bcm</v>
      </c>
      <c r="AE7" s="1"/>
      <c r="AF7" s="27" t="str">
        <f>$F7</f>
        <v>mtoe</v>
      </c>
      <c r="AG7" s="1"/>
      <c r="AH7" s="1"/>
      <c r="AI7" s="27" t="str">
        <f>$F7</f>
        <v>mtoe</v>
      </c>
      <c r="AJ7" s="27" t="str">
        <f>$P7</f>
        <v>bcm</v>
      </c>
      <c r="AM7" s="28" t="s">
        <v>40</v>
      </c>
      <c r="AN7" s="14" t="s">
        <v>38</v>
      </c>
      <c r="AO7" s="29" t="s">
        <v>40</v>
      </c>
      <c r="AP7" s="14" t="str">
        <f t="shared" ref="AP7:AV7" si="0">$AN7</f>
        <v>mtoe</v>
      </c>
      <c r="AQ7" s="14" t="str">
        <f t="shared" si="0"/>
        <v>mtoe</v>
      </c>
      <c r="AR7" s="14" t="str">
        <f t="shared" si="0"/>
        <v>mtoe</v>
      </c>
      <c r="AS7" s="14" t="str">
        <f t="shared" si="0"/>
        <v>mtoe</v>
      </c>
      <c r="AT7" s="14" t="str">
        <f t="shared" si="0"/>
        <v>mtoe</v>
      </c>
      <c r="AU7" s="14" t="str">
        <f t="shared" si="0"/>
        <v>mtoe</v>
      </c>
      <c r="AV7" s="14" t="str">
        <f t="shared" si="0"/>
        <v>mtoe</v>
      </c>
      <c r="AW7" s="30" t="str">
        <f>$AM7</f>
        <v>TWh</v>
      </c>
      <c r="AX7" s="14" t="str">
        <f>$AN7</f>
        <v>mtoe</v>
      </c>
      <c r="AY7" s="14" t="str">
        <f>$AN7</f>
        <v>mtoe</v>
      </c>
      <c r="BB7" s="31">
        <v>35795</v>
      </c>
      <c r="BC7" s="32" t="s">
        <v>40</v>
      </c>
      <c r="BD7" s="32" t="str">
        <f>BC7</f>
        <v>TWh</v>
      </c>
      <c r="BE7" s="32" t="str">
        <f t="shared" ref="BE7:BF7" si="1">BD7</f>
        <v>TWh</v>
      </c>
      <c r="BF7" s="32" t="str">
        <f t="shared" si="1"/>
        <v>TWh</v>
      </c>
      <c r="BG7" s="33" t="s">
        <v>38</v>
      </c>
      <c r="BH7" s="33" t="str">
        <f>BK7</f>
        <v>mtoe</v>
      </c>
      <c r="BI7" s="33" t="str">
        <f>AR7</f>
        <v>mtoe</v>
      </c>
      <c r="BJ7" s="33" t="str">
        <f>BI7</f>
        <v>mtoe</v>
      </c>
      <c r="BK7" s="33" t="str">
        <f>BG7</f>
        <v>mtoe</v>
      </c>
      <c r="BM7" s="14" t="s">
        <v>38</v>
      </c>
      <c r="BN7" s="14" t="s">
        <v>38</v>
      </c>
      <c r="BO7" s="14" t="s">
        <v>38</v>
      </c>
      <c r="BP7" s="14"/>
      <c r="BQ7" s="14" t="s">
        <v>38</v>
      </c>
      <c r="BR7" s="14" t="s">
        <v>38</v>
      </c>
      <c r="BS7" s="14" t="s">
        <v>38</v>
      </c>
      <c r="BT7" s="14"/>
    </row>
    <row r="8" spans="1:72" ht="13" x14ac:dyDescent="0.3">
      <c r="A8" s="34">
        <f t="shared" ref="A8:A60" si="2">YEAR(BB8)</f>
        <v>1998</v>
      </c>
      <c r="B8" s="35">
        <v>124.23666</v>
      </c>
      <c r="C8" s="35">
        <v>8.4105100000000004</v>
      </c>
      <c r="D8" s="36">
        <f t="shared" ref="D8:D31" si="3">B8+C8</f>
        <v>132.64716999999999</v>
      </c>
      <c r="E8" s="37">
        <v>2.710023963437957</v>
      </c>
      <c r="F8" s="36">
        <v>145.27000000000001</v>
      </c>
      <c r="G8" s="36"/>
      <c r="H8" s="38">
        <f>$A8</f>
        <v>1998</v>
      </c>
      <c r="I8" s="36">
        <v>90.144969905417014</v>
      </c>
      <c r="J8" s="36">
        <v>95.506</v>
      </c>
      <c r="K8" s="39">
        <v>1.59319527161077</v>
      </c>
      <c r="L8" s="36">
        <v>6.7700000000000005</v>
      </c>
      <c r="M8" s="36">
        <v>83.374969905417018</v>
      </c>
      <c r="N8" s="36">
        <v>33.085869976899794</v>
      </c>
      <c r="O8" s="40">
        <v>969.65089999999998</v>
      </c>
      <c r="P8" s="36">
        <v>89.018000000000001</v>
      </c>
      <c r="Q8" s="40">
        <v>8612.7963561643846</v>
      </c>
      <c r="R8" s="39">
        <v>1.4849648889938594</v>
      </c>
      <c r="S8" s="36"/>
      <c r="T8" s="38">
        <f>$A8</f>
        <v>1998</v>
      </c>
      <c r="U8" s="36">
        <f t="shared" ref="U8:U60" si="4">F8+M8</f>
        <v>228.64496990541704</v>
      </c>
      <c r="V8" s="37">
        <f t="shared" ref="V8:V60" si="5">E8+R8</f>
        <v>4.1949888524318162</v>
      </c>
      <c r="W8" s="36"/>
      <c r="X8" s="38">
        <f>$A8</f>
        <v>1998</v>
      </c>
      <c r="Y8" s="36">
        <f>AS8</f>
        <v>91.013929999999974</v>
      </c>
      <c r="AA8" s="38">
        <f>$A8</f>
        <v>1998</v>
      </c>
      <c r="AB8" s="41">
        <f>AU8-AX8</f>
        <v>87.891000000000005</v>
      </c>
      <c r="AC8" s="41">
        <f t="shared" ref="AC8:AC32" si="6">AJ8*AB8/AI8</f>
        <v>93.839686501544023</v>
      </c>
      <c r="AE8" s="38">
        <f>$A8</f>
        <v>1998</v>
      </c>
      <c r="AF8" s="36">
        <f t="shared" ref="AF8:AF30" si="7">$AS8</f>
        <v>91.013929999999974</v>
      </c>
      <c r="AG8" s="1"/>
      <c r="AH8" s="38">
        <f>$A8</f>
        <v>1998</v>
      </c>
      <c r="AI8" s="36">
        <f>AB8</f>
        <v>87.891000000000005</v>
      </c>
      <c r="AJ8" s="36">
        <f t="shared" ref="AJ8:AJ30" si="8">AI8*P8/M8</f>
        <v>93.839686501544023</v>
      </c>
      <c r="AL8" s="38">
        <f>$A8</f>
        <v>1998</v>
      </c>
      <c r="AM8" s="42">
        <v>884.45219599999984</v>
      </c>
      <c r="AN8" s="36">
        <v>76.049199999999985</v>
      </c>
      <c r="AO8" s="43">
        <v>1010.1934300000001</v>
      </c>
      <c r="AP8" s="36">
        <v>86.861000000000004</v>
      </c>
      <c r="AQ8" s="36">
        <v>11.707360000000001</v>
      </c>
      <c r="AR8" s="36">
        <v>3.2573699999999999</v>
      </c>
      <c r="AS8" s="36">
        <f>AN8+AQ8+AR8</f>
        <v>91.013929999999974</v>
      </c>
      <c r="AT8" s="36">
        <v>1.03</v>
      </c>
      <c r="AU8" s="36">
        <f>AP8+AT8</f>
        <v>87.891000000000005</v>
      </c>
      <c r="AV8" s="36">
        <f t="shared" ref="AV8:AV10" si="9">L8</f>
        <v>6.7700000000000005</v>
      </c>
      <c r="AW8" s="44">
        <v>0</v>
      </c>
      <c r="AX8" s="41">
        <v>0</v>
      </c>
      <c r="AY8" s="41">
        <f>AU8-AV8-AX8</f>
        <v>81.121000000000009</v>
      </c>
      <c r="AZ8" s="38">
        <f>$A8</f>
        <v>1998</v>
      </c>
      <c r="BA8" s="1">
        <f t="shared" ref="BA8:BA60" si="10">BB8-BB7</f>
        <v>365</v>
      </c>
      <c r="BB8" s="31">
        <v>36160</v>
      </c>
      <c r="BC8" s="45"/>
      <c r="BD8" s="45"/>
      <c r="BE8" s="45"/>
      <c r="BF8" s="45"/>
      <c r="BM8" s="36">
        <v>145.27000000000001</v>
      </c>
      <c r="BN8" s="36">
        <v>0</v>
      </c>
      <c r="BO8" s="36">
        <v>0</v>
      </c>
      <c r="BP8" s="36"/>
      <c r="BQ8" s="36">
        <v>90.144969905417014</v>
      </c>
      <c r="BR8" s="36">
        <v>0</v>
      </c>
      <c r="BS8" s="36">
        <v>0</v>
      </c>
    </row>
    <row r="9" spans="1:72" ht="13" x14ac:dyDescent="0.3">
      <c r="A9" s="34">
        <f t="shared" si="2"/>
        <v>1999</v>
      </c>
      <c r="B9" s="35">
        <v>128.262</v>
      </c>
      <c r="C9" s="35">
        <v>8.8370200000000008</v>
      </c>
      <c r="D9" s="36">
        <f t="shared" si="3"/>
        <v>137.09902</v>
      </c>
      <c r="E9" s="37">
        <v>2.8019282215118406</v>
      </c>
      <c r="F9" s="36">
        <v>150.16</v>
      </c>
      <c r="G9" s="36"/>
      <c r="H9" s="38">
        <f t="shared" ref="H9:H60" si="11">$A9</f>
        <v>1999</v>
      </c>
      <c r="I9" s="36">
        <v>99.066981943250198</v>
      </c>
      <c r="J9" s="36">
        <v>105.07</v>
      </c>
      <c r="K9" s="39">
        <v>1.7527383325460555</v>
      </c>
      <c r="L9" s="36">
        <v>7.07</v>
      </c>
      <c r="M9" s="36">
        <v>91.996981943250205</v>
      </c>
      <c r="N9" s="36">
        <v>36.507361697336137</v>
      </c>
      <c r="O9" s="40">
        <v>1069.9249</v>
      </c>
      <c r="P9" s="36">
        <v>98.725999999999999</v>
      </c>
      <c r="Q9" s="40">
        <v>9552.0786027397262</v>
      </c>
      <c r="R9" s="39">
        <v>1.6469101039206424</v>
      </c>
      <c r="S9" s="36"/>
      <c r="T9" s="38">
        <f t="shared" ref="T9:T60" si="12">$A9</f>
        <v>1999</v>
      </c>
      <c r="U9" s="36">
        <f t="shared" si="4"/>
        <v>242.1569819432502</v>
      </c>
      <c r="V9" s="37">
        <f t="shared" si="5"/>
        <v>4.448838325432483</v>
      </c>
      <c r="W9" s="36"/>
      <c r="X9" s="38">
        <f t="shared" ref="X9:AA60" si="13">$A9</f>
        <v>1999</v>
      </c>
      <c r="Y9" s="36">
        <f t="shared" ref="Y9:Y60" si="14">AS9</f>
        <v>89.563569999999999</v>
      </c>
      <c r="AA9" s="38">
        <f t="shared" si="13"/>
        <v>1999</v>
      </c>
      <c r="AB9" s="41">
        <f t="shared" ref="AB9:AB30" si="15">AU9-AX9</f>
        <v>93.563999999999993</v>
      </c>
      <c r="AC9" s="41">
        <f t="shared" si="6"/>
        <v>100.40763586894744</v>
      </c>
      <c r="AE9" s="38">
        <f t="shared" ref="AE9:AE60" si="16">$A9</f>
        <v>1999</v>
      </c>
      <c r="AF9" s="36">
        <f t="shared" si="7"/>
        <v>89.563569999999999</v>
      </c>
      <c r="AG9" s="1"/>
      <c r="AH9" s="38">
        <f t="shared" ref="AH9:AH60" si="17">$A9</f>
        <v>1999</v>
      </c>
      <c r="AI9" s="36">
        <f t="shared" ref="AI9:AI32" si="18">AB9</f>
        <v>93.563999999999993</v>
      </c>
      <c r="AJ9" s="36">
        <f t="shared" si="8"/>
        <v>100.40763586894744</v>
      </c>
      <c r="AL9" s="38">
        <f t="shared" ref="AL9:AL60" si="19">$A9</f>
        <v>1999</v>
      </c>
      <c r="AM9" s="42">
        <v>875.07481111520895</v>
      </c>
      <c r="AN9" s="36">
        <v>75.242890035701535</v>
      </c>
      <c r="AO9" s="43">
        <v>1075.2051300000001</v>
      </c>
      <c r="AP9" s="36">
        <v>92.450999999999993</v>
      </c>
      <c r="AQ9" s="36">
        <v>11.84985996429846</v>
      </c>
      <c r="AR9" s="36">
        <v>2.4708200000000002</v>
      </c>
      <c r="AS9" s="36">
        <f t="shared" ref="AS9:AS30" si="20">AN9+AQ9+AR9</f>
        <v>89.563569999999999</v>
      </c>
      <c r="AT9" s="36">
        <v>1.113</v>
      </c>
      <c r="AU9" s="36">
        <f t="shared" ref="AU9:AU30" si="21">AP9+AT9</f>
        <v>93.563999999999993</v>
      </c>
      <c r="AV9" s="36">
        <f t="shared" si="9"/>
        <v>7.07</v>
      </c>
      <c r="AW9" s="44">
        <v>0</v>
      </c>
      <c r="AX9" s="41">
        <v>0</v>
      </c>
      <c r="AY9" s="41">
        <f t="shared" ref="AY9:AY30" si="22">AU9-AV9-AX9</f>
        <v>86.494</v>
      </c>
      <c r="AZ9" s="38">
        <f t="shared" ref="AZ9:AZ60" si="23">$A9</f>
        <v>1999</v>
      </c>
      <c r="BA9" s="1">
        <f t="shared" si="10"/>
        <v>365</v>
      </c>
      <c r="BB9" s="31">
        <v>36525</v>
      </c>
      <c r="BC9" s="45"/>
      <c r="BD9" s="45"/>
      <c r="BE9" s="45"/>
      <c r="BF9" s="45"/>
      <c r="BM9" s="36">
        <v>150.16</v>
      </c>
      <c r="BN9" s="36">
        <v>0</v>
      </c>
      <c r="BO9" s="36">
        <v>0</v>
      </c>
      <c r="BP9" s="36"/>
      <c r="BQ9" s="36">
        <v>99.066981943250198</v>
      </c>
      <c r="BR9" s="36">
        <v>0</v>
      </c>
      <c r="BS9" s="36">
        <v>0</v>
      </c>
    </row>
    <row r="10" spans="1:72" ht="13" x14ac:dyDescent="0.3">
      <c r="A10" s="34">
        <f t="shared" si="2"/>
        <v>2000</v>
      </c>
      <c r="B10" s="35">
        <v>117.88249</v>
      </c>
      <c r="C10" s="35">
        <v>8.36252</v>
      </c>
      <c r="D10" s="36">
        <f t="shared" si="3"/>
        <v>126.24501000000001</v>
      </c>
      <c r="E10" s="37">
        <v>2.5745335881561062</v>
      </c>
      <c r="F10" s="36">
        <v>138.29</v>
      </c>
      <c r="G10" s="36"/>
      <c r="H10" s="38">
        <f t="shared" si="11"/>
        <v>2000</v>
      </c>
      <c r="I10" s="36">
        <v>108.35494411006017</v>
      </c>
      <c r="J10" s="36">
        <v>115.33799999999999</v>
      </c>
      <c r="K10" s="39">
        <v>1.918768357829282</v>
      </c>
      <c r="L10" s="36">
        <v>7.2800000000000011</v>
      </c>
      <c r="M10" s="36">
        <v>101.07494411006017</v>
      </c>
      <c r="N10" s="36">
        <v>40.109789095475158</v>
      </c>
      <c r="O10" s="40">
        <v>1175.5015999999998</v>
      </c>
      <c r="P10" s="36">
        <v>108.30500000000001</v>
      </c>
      <c r="Q10" s="40">
        <v>10450.248838797816</v>
      </c>
      <c r="R10" s="39">
        <v>1.8017670411720372</v>
      </c>
      <c r="S10" s="36"/>
      <c r="T10" s="38">
        <f t="shared" si="12"/>
        <v>2000</v>
      </c>
      <c r="U10" s="36">
        <f t="shared" si="4"/>
        <v>239.36494411006015</v>
      </c>
      <c r="V10" s="37">
        <f t="shared" si="5"/>
        <v>4.3763006293281439</v>
      </c>
      <c r="W10" s="36"/>
      <c r="X10" s="38">
        <f t="shared" si="13"/>
        <v>2000</v>
      </c>
      <c r="Y10" s="36">
        <f t="shared" si="14"/>
        <v>89.194960000000009</v>
      </c>
      <c r="AA10" s="38">
        <f t="shared" si="13"/>
        <v>2000</v>
      </c>
      <c r="AB10" s="41">
        <f t="shared" si="15"/>
        <v>96.858109999999996</v>
      </c>
      <c r="AC10" s="41">
        <f t="shared" si="6"/>
        <v>103.78652885652092</v>
      </c>
      <c r="AE10" s="38">
        <f t="shared" si="16"/>
        <v>2000</v>
      </c>
      <c r="AF10" s="36">
        <f t="shared" si="7"/>
        <v>89.194960000000009</v>
      </c>
      <c r="AG10" s="1"/>
      <c r="AH10" s="38">
        <f t="shared" si="17"/>
        <v>2000</v>
      </c>
      <c r="AI10" s="36">
        <f t="shared" si="18"/>
        <v>96.858109999999996</v>
      </c>
      <c r="AJ10" s="36">
        <f t="shared" si="8"/>
        <v>103.78652885652092</v>
      </c>
      <c r="AL10" s="38">
        <f t="shared" si="19"/>
        <v>2000</v>
      </c>
      <c r="AM10" s="42">
        <v>883.14614700000016</v>
      </c>
      <c r="AN10" s="36">
        <v>75.936900000000009</v>
      </c>
      <c r="AO10" s="43">
        <v>1112.1238671999999</v>
      </c>
      <c r="AP10" s="36">
        <v>95.625439999999998</v>
      </c>
      <c r="AQ10" s="36">
        <v>11.05048</v>
      </c>
      <c r="AR10" s="36">
        <v>2.2075800000000001</v>
      </c>
      <c r="AS10" s="36">
        <f t="shared" si="20"/>
        <v>89.194960000000009</v>
      </c>
      <c r="AT10" s="36">
        <v>1.2326700000000002</v>
      </c>
      <c r="AU10" s="36">
        <f t="shared" si="21"/>
        <v>96.858109999999996</v>
      </c>
      <c r="AV10" s="36">
        <f t="shared" si="9"/>
        <v>7.2800000000000011</v>
      </c>
      <c r="AW10" s="44">
        <v>0</v>
      </c>
      <c r="AX10" s="41">
        <v>0</v>
      </c>
      <c r="AY10" s="41">
        <f t="shared" si="22"/>
        <v>89.578109999999995</v>
      </c>
      <c r="AZ10" s="38">
        <f t="shared" si="23"/>
        <v>2000</v>
      </c>
      <c r="BA10" s="1">
        <f t="shared" si="10"/>
        <v>366</v>
      </c>
      <c r="BB10" s="31">
        <v>36891</v>
      </c>
      <c r="BC10" s="45"/>
      <c r="BD10" s="45"/>
      <c r="BE10" s="45"/>
      <c r="BF10" s="45"/>
      <c r="BM10" s="36">
        <v>138.29</v>
      </c>
      <c r="BN10" s="36">
        <v>0</v>
      </c>
      <c r="BO10" s="36">
        <v>0</v>
      </c>
      <c r="BP10" s="36"/>
      <c r="BQ10" s="36">
        <v>108.35494411006017</v>
      </c>
      <c r="BR10" s="36">
        <v>0</v>
      </c>
      <c r="BS10" s="36">
        <v>0</v>
      </c>
    </row>
    <row r="11" spans="1:72" ht="13" x14ac:dyDescent="0.3">
      <c r="A11" s="34">
        <f t="shared" si="2"/>
        <v>2001</v>
      </c>
      <c r="B11" s="35">
        <v>108.38657000000002</v>
      </c>
      <c r="C11" s="35">
        <v>8.2918099999999999</v>
      </c>
      <c r="D11" s="36">
        <f t="shared" si="3"/>
        <v>116.67838000000002</v>
      </c>
      <c r="E11" s="37">
        <v>2.3896728687664144</v>
      </c>
      <c r="F11" s="36">
        <v>127.84000000000002</v>
      </c>
      <c r="G11" s="36"/>
      <c r="H11" s="38">
        <f t="shared" si="11"/>
        <v>2001</v>
      </c>
      <c r="I11" s="36">
        <v>105.80679277730007</v>
      </c>
      <c r="J11" s="36">
        <v>111.24160000000001</v>
      </c>
      <c r="K11" s="39">
        <v>1.8556906490316487</v>
      </c>
      <c r="L11" s="36">
        <v>7.7700000000000005</v>
      </c>
      <c r="M11" s="36">
        <v>98.036792777300079</v>
      </c>
      <c r="N11" s="36">
        <v>39.310474253679146</v>
      </c>
      <c r="O11" s="40">
        <v>1152.076</v>
      </c>
      <c r="P11" s="36">
        <v>104.47160000000001</v>
      </c>
      <c r="Q11" s="40">
        <v>10107.985079452055</v>
      </c>
      <c r="R11" s="39">
        <v>1.7427560481813889</v>
      </c>
      <c r="S11" s="36"/>
      <c r="T11" s="38">
        <f t="shared" si="12"/>
        <v>2001</v>
      </c>
      <c r="U11" s="36">
        <f t="shared" si="4"/>
        <v>225.8767927773001</v>
      </c>
      <c r="V11" s="37">
        <f t="shared" si="5"/>
        <v>4.132428916947803</v>
      </c>
      <c r="W11" s="36"/>
      <c r="X11" s="38">
        <f t="shared" si="13"/>
        <v>2001</v>
      </c>
      <c r="Y11" s="36">
        <f t="shared" si="14"/>
        <v>87.564579999999992</v>
      </c>
      <c r="AA11" s="38">
        <f t="shared" si="13"/>
        <v>2001</v>
      </c>
      <c r="AB11" s="41">
        <f t="shared" si="15"/>
        <v>96.35911999999999</v>
      </c>
      <c r="AC11" s="41">
        <f t="shared" si="6"/>
        <v>102.68381039208082</v>
      </c>
      <c r="AE11" s="38">
        <f t="shared" si="16"/>
        <v>2001</v>
      </c>
      <c r="AF11" s="36">
        <f t="shared" si="7"/>
        <v>87.564579999999992</v>
      </c>
      <c r="AG11" s="1"/>
      <c r="AH11" s="38">
        <f t="shared" si="17"/>
        <v>2001</v>
      </c>
      <c r="AI11" s="36">
        <f t="shared" si="18"/>
        <v>96.35911999999999</v>
      </c>
      <c r="AJ11" s="36">
        <f t="shared" si="8"/>
        <v>102.68381039208082</v>
      </c>
      <c r="AL11" s="38">
        <f t="shared" si="19"/>
        <v>2001</v>
      </c>
      <c r="AM11" s="42">
        <v>876.63985980000007</v>
      </c>
      <c r="AN11" s="36">
        <v>75.377459999999999</v>
      </c>
      <c r="AO11" s="43">
        <v>1109.2835885999998</v>
      </c>
      <c r="AP11" s="36">
        <v>95.381219999999985</v>
      </c>
      <c r="AQ11" s="36">
        <v>9.7537599999999998</v>
      </c>
      <c r="AR11" s="36">
        <v>2.43336</v>
      </c>
      <c r="AS11" s="36">
        <f t="shared" si="20"/>
        <v>87.564579999999992</v>
      </c>
      <c r="AT11" s="36">
        <v>0.97789999999999999</v>
      </c>
      <c r="AU11" s="36">
        <f t="shared" si="21"/>
        <v>96.35911999999999</v>
      </c>
      <c r="AV11" s="36">
        <f>L11</f>
        <v>7.7700000000000005</v>
      </c>
      <c r="AW11" s="44">
        <v>0</v>
      </c>
      <c r="AX11" s="41">
        <v>0</v>
      </c>
      <c r="AY11" s="41">
        <f t="shared" si="22"/>
        <v>88.589119999999994</v>
      </c>
      <c r="AZ11" s="38">
        <f t="shared" si="23"/>
        <v>2001</v>
      </c>
      <c r="BA11" s="1">
        <f t="shared" si="10"/>
        <v>365</v>
      </c>
      <c r="BB11" s="31">
        <v>37256</v>
      </c>
      <c r="BC11" s="45"/>
      <c r="BD11" s="45"/>
      <c r="BE11" s="45"/>
      <c r="BF11" s="45"/>
      <c r="BM11" s="36">
        <v>127.84000000000002</v>
      </c>
      <c r="BN11" s="36">
        <v>0</v>
      </c>
      <c r="BO11" s="36">
        <v>0</v>
      </c>
      <c r="BP11" s="36"/>
      <c r="BQ11" s="36">
        <v>105.80679277730007</v>
      </c>
      <c r="BR11" s="36">
        <v>0</v>
      </c>
      <c r="BS11" s="36">
        <v>0</v>
      </c>
    </row>
    <row r="12" spans="1:72" ht="13" x14ac:dyDescent="0.3">
      <c r="A12" s="34">
        <f t="shared" si="2"/>
        <v>2002</v>
      </c>
      <c r="B12" s="35">
        <v>107.43019999999999</v>
      </c>
      <c r="C12" s="35">
        <v>8.5140600000000006</v>
      </c>
      <c r="D12" s="36">
        <f t="shared" si="3"/>
        <v>115.94425999999999</v>
      </c>
      <c r="E12" s="37">
        <v>2.3764478035548882</v>
      </c>
      <c r="F12" s="36">
        <v>127.04000000000002</v>
      </c>
      <c r="G12" s="36"/>
      <c r="H12" s="38">
        <f t="shared" si="11"/>
        <v>2002</v>
      </c>
      <c r="I12" s="36">
        <v>103.58667239896818</v>
      </c>
      <c r="J12" s="36">
        <v>108.9922</v>
      </c>
      <c r="K12" s="39">
        <v>1.818167001889466</v>
      </c>
      <c r="L12" s="36">
        <v>7.53</v>
      </c>
      <c r="M12" s="36">
        <v>96.056672398968175</v>
      </c>
      <c r="N12" s="36">
        <v>38.398510941034765</v>
      </c>
      <c r="O12" s="40">
        <v>1125.3489999999999</v>
      </c>
      <c r="P12" s="36">
        <v>102.1382</v>
      </c>
      <c r="Q12" s="40">
        <v>9882.2206383561643</v>
      </c>
      <c r="R12" s="39">
        <v>1.7038311445441663</v>
      </c>
      <c r="S12" s="36"/>
      <c r="T12" s="38">
        <f t="shared" si="12"/>
        <v>2002</v>
      </c>
      <c r="U12" s="36">
        <f t="shared" si="4"/>
        <v>223.0966723989682</v>
      </c>
      <c r="V12" s="37">
        <f t="shared" si="5"/>
        <v>4.0802789480990542</v>
      </c>
      <c r="W12" s="36"/>
      <c r="X12" s="38">
        <f t="shared" si="13"/>
        <v>2002</v>
      </c>
      <c r="Y12" s="36">
        <f t="shared" si="14"/>
        <v>86.630760000000009</v>
      </c>
      <c r="AA12" s="38">
        <f t="shared" si="13"/>
        <v>2002</v>
      </c>
      <c r="AB12" s="41">
        <f t="shared" si="15"/>
        <v>95.101770000000002</v>
      </c>
      <c r="AC12" s="41">
        <f t="shared" si="6"/>
        <v>101.12284094403358</v>
      </c>
      <c r="AE12" s="38">
        <f t="shared" si="16"/>
        <v>2002</v>
      </c>
      <c r="AF12" s="36">
        <f t="shared" si="7"/>
        <v>86.630760000000009</v>
      </c>
      <c r="AG12" s="1"/>
      <c r="AH12" s="38">
        <f t="shared" si="17"/>
        <v>2002</v>
      </c>
      <c r="AI12" s="36">
        <f t="shared" si="18"/>
        <v>95.101770000000002</v>
      </c>
      <c r="AJ12" s="36">
        <f t="shared" si="8"/>
        <v>101.12284094403358</v>
      </c>
      <c r="AL12" s="38">
        <f t="shared" si="19"/>
        <v>2002</v>
      </c>
      <c r="AM12" s="42">
        <v>860.26993700000003</v>
      </c>
      <c r="AN12" s="36">
        <v>73.969899999999996</v>
      </c>
      <c r="AO12" s="43">
        <v>1095.2536218</v>
      </c>
      <c r="AP12" s="36">
        <v>94.174859999999995</v>
      </c>
      <c r="AQ12" s="36">
        <v>10.617229999999999</v>
      </c>
      <c r="AR12" s="36">
        <v>2.0436300000000003</v>
      </c>
      <c r="AS12" s="36">
        <f t="shared" si="20"/>
        <v>86.630760000000009</v>
      </c>
      <c r="AT12" s="36">
        <v>0.92691000000000001</v>
      </c>
      <c r="AU12" s="36">
        <f t="shared" si="21"/>
        <v>95.101770000000002</v>
      </c>
      <c r="AV12" s="36">
        <f t="shared" ref="AV12:AV31" si="24">L12</f>
        <v>7.53</v>
      </c>
      <c r="AW12" s="44">
        <v>0</v>
      </c>
      <c r="AX12" s="41">
        <v>0</v>
      </c>
      <c r="AY12" s="41">
        <f t="shared" si="22"/>
        <v>87.571770000000001</v>
      </c>
      <c r="AZ12" s="38">
        <f t="shared" si="23"/>
        <v>2002</v>
      </c>
      <c r="BA12" s="1">
        <f t="shared" si="10"/>
        <v>365</v>
      </c>
      <c r="BB12" s="31">
        <v>37621</v>
      </c>
      <c r="BC12" s="45"/>
      <c r="BD12" s="45"/>
      <c r="BE12" s="45"/>
      <c r="BF12" s="45"/>
      <c r="BM12" s="36">
        <v>127.04000000000002</v>
      </c>
      <c r="BN12" s="36">
        <v>0</v>
      </c>
      <c r="BO12" s="36">
        <v>0</v>
      </c>
      <c r="BP12" s="36"/>
      <c r="BQ12" s="36">
        <v>103.58667239896818</v>
      </c>
      <c r="BR12" s="36">
        <v>0</v>
      </c>
      <c r="BS12" s="36">
        <v>0</v>
      </c>
    </row>
    <row r="13" spans="1:72" ht="13" x14ac:dyDescent="0.3">
      <c r="A13" s="34">
        <f t="shared" si="2"/>
        <v>2003</v>
      </c>
      <c r="B13" s="35">
        <v>97.834930000000014</v>
      </c>
      <c r="C13" s="35">
        <v>8.2380100000000027</v>
      </c>
      <c r="D13" s="36">
        <f t="shared" si="3"/>
        <v>106.07294000000002</v>
      </c>
      <c r="E13" s="37">
        <v>2.1770814816601116</v>
      </c>
      <c r="F13" s="36">
        <v>116.22999999999998</v>
      </c>
      <c r="G13" s="36"/>
      <c r="H13" s="38">
        <f t="shared" si="11"/>
        <v>2003</v>
      </c>
      <c r="I13" s="36">
        <v>102.91750816852965</v>
      </c>
      <c r="J13" s="36">
        <v>108.5138</v>
      </c>
      <c r="K13" s="39">
        <v>1.8101865125177137</v>
      </c>
      <c r="L13" s="36">
        <v>7.2200000000000006</v>
      </c>
      <c r="M13" s="36">
        <v>95.697508168529652</v>
      </c>
      <c r="N13" s="36">
        <v>38.218808752827812</v>
      </c>
      <c r="O13" s="40">
        <v>1120.0824499999999</v>
      </c>
      <c r="P13" s="36">
        <v>101.9068</v>
      </c>
      <c r="Q13" s="40">
        <v>9859.831895890411</v>
      </c>
      <c r="R13" s="39">
        <v>1.6999710165328294</v>
      </c>
      <c r="S13" s="36"/>
      <c r="T13" s="38">
        <f t="shared" si="12"/>
        <v>2003</v>
      </c>
      <c r="U13" s="36">
        <f t="shared" si="4"/>
        <v>211.92750816852964</v>
      </c>
      <c r="V13" s="37">
        <f t="shared" si="5"/>
        <v>3.8770524981929411</v>
      </c>
      <c r="W13" s="36"/>
      <c r="X13" s="38">
        <f t="shared" si="13"/>
        <v>2003</v>
      </c>
      <c r="Y13" s="36">
        <f t="shared" si="14"/>
        <v>86.770690000000002</v>
      </c>
      <c r="AA13" s="38">
        <f t="shared" si="13"/>
        <v>2003</v>
      </c>
      <c r="AB13" s="41">
        <f t="shared" si="15"/>
        <v>95.364140000000006</v>
      </c>
      <c r="AC13" s="41">
        <f t="shared" si="6"/>
        <v>101.55180138063271</v>
      </c>
      <c r="AE13" s="38">
        <f t="shared" si="16"/>
        <v>2003</v>
      </c>
      <c r="AF13" s="36">
        <f t="shared" si="7"/>
        <v>86.770690000000002</v>
      </c>
      <c r="AG13" s="1"/>
      <c r="AH13" s="38">
        <f t="shared" si="17"/>
        <v>2003</v>
      </c>
      <c r="AI13" s="36">
        <f t="shared" si="18"/>
        <v>95.364140000000006</v>
      </c>
      <c r="AJ13" s="36">
        <f t="shared" si="8"/>
        <v>101.55180138063272</v>
      </c>
      <c r="AL13" s="38">
        <f t="shared" si="19"/>
        <v>2003</v>
      </c>
      <c r="AM13" s="42">
        <v>854.43144440000015</v>
      </c>
      <c r="AN13" s="36">
        <v>73.467880000000008</v>
      </c>
      <c r="AO13" s="43">
        <v>1099.0639587000003</v>
      </c>
      <c r="AP13" s="36">
        <v>94.502490000000009</v>
      </c>
      <c r="AQ13" s="36">
        <v>11.423440000000001</v>
      </c>
      <c r="AR13" s="36">
        <v>1.87937</v>
      </c>
      <c r="AS13" s="36">
        <f t="shared" si="20"/>
        <v>86.770690000000002</v>
      </c>
      <c r="AT13" s="36">
        <v>0.86165000000000003</v>
      </c>
      <c r="AU13" s="36">
        <f t="shared" si="21"/>
        <v>95.364140000000006</v>
      </c>
      <c r="AV13" s="36">
        <f t="shared" si="24"/>
        <v>7.2200000000000006</v>
      </c>
      <c r="AW13" s="44">
        <v>0</v>
      </c>
      <c r="AX13" s="41">
        <v>0</v>
      </c>
      <c r="AY13" s="41">
        <f t="shared" si="22"/>
        <v>88.144140000000007</v>
      </c>
      <c r="AZ13" s="38">
        <f t="shared" si="23"/>
        <v>2003</v>
      </c>
      <c r="BA13" s="1">
        <f t="shared" si="10"/>
        <v>365</v>
      </c>
      <c r="BB13" s="31">
        <v>37986</v>
      </c>
      <c r="BC13" s="45"/>
      <c r="BD13" s="45"/>
      <c r="BE13" s="45"/>
      <c r="BF13" s="45"/>
      <c r="BM13" s="36">
        <v>116.22999999999998</v>
      </c>
      <c r="BN13" s="36">
        <v>0</v>
      </c>
      <c r="BO13" s="36">
        <v>0</v>
      </c>
      <c r="BP13" s="36"/>
      <c r="BQ13" s="36">
        <v>102.91750816852965</v>
      </c>
      <c r="BR13" s="36">
        <v>0</v>
      </c>
      <c r="BS13" s="36">
        <v>0</v>
      </c>
    </row>
    <row r="14" spans="1:72" ht="13" x14ac:dyDescent="0.3">
      <c r="A14" s="34">
        <f t="shared" si="2"/>
        <v>2004</v>
      </c>
      <c r="B14" s="35">
        <v>87.516430000000014</v>
      </c>
      <c r="C14" s="35">
        <v>7.8575899999999992</v>
      </c>
      <c r="D14" s="36">
        <f t="shared" si="3"/>
        <v>95.374020000000016</v>
      </c>
      <c r="E14" s="37">
        <v>1.9551082122786707</v>
      </c>
      <c r="F14" s="36">
        <v>104.53</v>
      </c>
      <c r="G14" s="36"/>
      <c r="H14" s="38">
        <f t="shared" si="11"/>
        <v>2004</v>
      </c>
      <c r="I14" s="36">
        <v>96.341110920034367</v>
      </c>
      <c r="J14" s="36">
        <v>101.5915</v>
      </c>
      <c r="K14" s="39">
        <v>1.6900809414452609</v>
      </c>
      <c r="L14" s="36">
        <v>7.06</v>
      </c>
      <c r="M14" s="36">
        <v>89.281110920034365</v>
      </c>
      <c r="N14" s="36">
        <v>35.604524500888857</v>
      </c>
      <c r="O14" s="40">
        <v>1043.4653599999997</v>
      </c>
      <c r="P14" s="36">
        <v>94.964500000000001</v>
      </c>
      <c r="Q14" s="40">
        <v>9163.0363866120224</v>
      </c>
      <c r="R14" s="39">
        <v>1.5798338597606936</v>
      </c>
      <c r="S14" s="36"/>
      <c r="T14" s="38">
        <f t="shared" si="12"/>
        <v>2004</v>
      </c>
      <c r="U14" s="36">
        <f t="shared" si="4"/>
        <v>193.81111092003437</v>
      </c>
      <c r="V14" s="37">
        <f t="shared" si="5"/>
        <v>3.5349420720393643</v>
      </c>
      <c r="W14" s="36"/>
      <c r="X14" s="38">
        <f t="shared" si="13"/>
        <v>2004</v>
      </c>
      <c r="Y14" s="36">
        <f t="shared" si="14"/>
        <v>89.070899999999995</v>
      </c>
      <c r="AA14" s="38">
        <f t="shared" si="13"/>
        <v>2004</v>
      </c>
      <c r="AB14" s="41">
        <f t="shared" si="15"/>
        <v>97.441190000000006</v>
      </c>
      <c r="AC14" s="41">
        <f t="shared" si="6"/>
        <v>103.64402719006218</v>
      </c>
      <c r="AE14" s="38">
        <f t="shared" si="16"/>
        <v>2004</v>
      </c>
      <c r="AF14" s="36">
        <f t="shared" si="7"/>
        <v>89.070899999999995</v>
      </c>
      <c r="AG14" s="1"/>
      <c r="AH14" s="38">
        <f t="shared" si="17"/>
        <v>2004</v>
      </c>
      <c r="AI14" s="36">
        <f t="shared" si="18"/>
        <v>97.441190000000006</v>
      </c>
      <c r="AJ14" s="36">
        <f t="shared" si="8"/>
        <v>103.64402719006219</v>
      </c>
      <c r="AL14" s="38">
        <f t="shared" si="19"/>
        <v>2004</v>
      </c>
      <c r="AM14" s="42">
        <v>875.54128999999989</v>
      </c>
      <c r="AN14" s="36">
        <v>75.282999999999987</v>
      </c>
      <c r="AO14" s="43">
        <v>1123.2200502000003</v>
      </c>
      <c r="AP14" s="36">
        <v>96.579540000000009</v>
      </c>
      <c r="AQ14" s="36">
        <v>11.566889999999999</v>
      </c>
      <c r="AR14" s="36">
        <v>2.2210100000000002</v>
      </c>
      <c r="AS14" s="36">
        <f t="shared" si="20"/>
        <v>89.070899999999995</v>
      </c>
      <c r="AT14" s="36">
        <v>0.86165000000000003</v>
      </c>
      <c r="AU14" s="36">
        <f t="shared" si="21"/>
        <v>97.441190000000006</v>
      </c>
      <c r="AV14" s="36">
        <f t="shared" si="24"/>
        <v>7.06</v>
      </c>
      <c r="AW14" s="44">
        <v>0</v>
      </c>
      <c r="AX14" s="41">
        <v>0</v>
      </c>
      <c r="AY14" s="41">
        <f t="shared" si="22"/>
        <v>90.381190000000004</v>
      </c>
      <c r="AZ14" s="38">
        <f t="shared" si="23"/>
        <v>2004</v>
      </c>
      <c r="BA14" s="1">
        <f t="shared" si="10"/>
        <v>366</v>
      </c>
      <c r="BB14" s="31">
        <v>38352</v>
      </c>
      <c r="BC14" s="45"/>
      <c r="BD14" s="45"/>
      <c r="BE14" s="45"/>
      <c r="BF14" s="45"/>
      <c r="BM14" s="36">
        <v>104.53</v>
      </c>
      <c r="BN14" s="36">
        <v>0</v>
      </c>
      <c r="BO14" s="36">
        <v>0</v>
      </c>
      <c r="BP14" s="36"/>
      <c r="BQ14" s="36">
        <v>96.341110920034367</v>
      </c>
      <c r="BR14" s="36">
        <v>0</v>
      </c>
      <c r="BS14" s="36">
        <v>0</v>
      </c>
    </row>
    <row r="15" spans="1:72" ht="13" x14ac:dyDescent="0.3">
      <c r="A15" s="34">
        <f t="shared" si="2"/>
        <v>2005</v>
      </c>
      <c r="B15" s="35">
        <v>77.1785</v>
      </c>
      <c r="C15" s="35">
        <v>7.5426299999999999</v>
      </c>
      <c r="D15" s="36">
        <f t="shared" si="3"/>
        <v>84.721130000000002</v>
      </c>
      <c r="E15" s="37">
        <v>1.7452008551316509</v>
      </c>
      <c r="F15" s="36">
        <v>92.890000000000015</v>
      </c>
      <c r="G15" s="36"/>
      <c r="H15" s="38">
        <f t="shared" si="11"/>
        <v>2005</v>
      </c>
      <c r="I15" s="36">
        <v>88.154097162510723</v>
      </c>
      <c r="J15" s="36">
        <v>92.735330000000005</v>
      </c>
      <c r="K15" s="39">
        <v>1.5469759938356162</v>
      </c>
      <c r="L15" s="36">
        <v>6.75</v>
      </c>
      <c r="M15" s="36">
        <v>81.404097162510723</v>
      </c>
      <c r="N15" s="36">
        <v>32.478830727025183</v>
      </c>
      <c r="O15" s="40">
        <v>951.86033999999984</v>
      </c>
      <c r="P15" s="36">
        <v>86.415329999999997</v>
      </c>
      <c r="Q15" s="40">
        <v>8360.979120410957</v>
      </c>
      <c r="R15" s="39">
        <v>1.4415481242087858</v>
      </c>
      <c r="S15" s="36"/>
      <c r="T15" s="38">
        <f t="shared" si="12"/>
        <v>2005</v>
      </c>
      <c r="U15" s="36">
        <f t="shared" si="4"/>
        <v>174.29409716251075</v>
      </c>
      <c r="V15" s="37">
        <f t="shared" si="5"/>
        <v>3.1867489793404369</v>
      </c>
      <c r="W15" s="36"/>
      <c r="X15" s="38">
        <f t="shared" si="13"/>
        <v>2005</v>
      </c>
      <c r="Y15" s="36">
        <f t="shared" si="14"/>
        <v>91.517690000000016</v>
      </c>
      <c r="AA15" s="38">
        <f t="shared" si="13"/>
        <v>2005</v>
      </c>
      <c r="AB15" s="41">
        <f t="shared" si="15"/>
        <v>94.956670000000003</v>
      </c>
      <c r="AC15" s="41">
        <f t="shared" si="6"/>
        <v>100.80219865800689</v>
      </c>
      <c r="AE15" s="38">
        <f t="shared" si="16"/>
        <v>2005</v>
      </c>
      <c r="AF15" s="36">
        <f t="shared" si="7"/>
        <v>91.517690000000016</v>
      </c>
      <c r="AG15" s="1"/>
      <c r="AH15" s="38">
        <f t="shared" si="17"/>
        <v>2005</v>
      </c>
      <c r="AI15" s="36">
        <f t="shared" si="18"/>
        <v>94.956670000000003</v>
      </c>
      <c r="AJ15" s="36">
        <f t="shared" si="8"/>
        <v>100.80219865800689</v>
      </c>
      <c r="AL15" s="38">
        <f t="shared" si="19"/>
        <v>2005</v>
      </c>
      <c r="AM15" s="42">
        <v>905.66775830000017</v>
      </c>
      <c r="AN15" s="36">
        <v>77.873410000000007</v>
      </c>
      <c r="AO15" s="43">
        <v>1096.4331364</v>
      </c>
      <c r="AP15" s="36">
        <v>94.27628</v>
      </c>
      <c r="AQ15" s="36">
        <v>11.464559999999999</v>
      </c>
      <c r="AR15" s="36">
        <v>2.1797199999999997</v>
      </c>
      <c r="AS15" s="36">
        <f t="shared" si="20"/>
        <v>91.517690000000016</v>
      </c>
      <c r="AT15" s="36">
        <v>0.68038999999999994</v>
      </c>
      <c r="AU15" s="36">
        <f t="shared" si="21"/>
        <v>94.956670000000003</v>
      </c>
      <c r="AV15" s="36">
        <f t="shared" si="24"/>
        <v>6.75</v>
      </c>
      <c r="AW15" s="44">
        <v>0</v>
      </c>
      <c r="AX15" s="41">
        <v>0</v>
      </c>
      <c r="AY15" s="41">
        <f t="shared" si="22"/>
        <v>88.206670000000003</v>
      </c>
      <c r="AZ15" s="38">
        <f t="shared" si="23"/>
        <v>2005</v>
      </c>
      <c r="BA15" s="1">
        <f t="shared" si="10"/>
        <v>365</v>
      </c>
      <c r="BB15" s="31">
        <v>38717</v>
      </c>
      <c r="BC15" s="45"/>
      <c r="BD15" s="45"/>
      <c r="BE15" s="45"/>
      <c r="BF15" s="45"/>
      <c r="BM15" s="36">
        <v>92.890000000000015</v>
      </c>
      <c r="BN15" s="36">
        <v>0</v>
      </c>
      <c r="BO15" s="36">
        <v>0</v>
      </c>
      <c r="BP15" s="36"/>
      <c r="BQ15" s="36">
        <v>88.154097162510723</v>
      </c>
      <c r="BR15" s="36">
        <v>0</v>
      </c>
      <c r="BS15" s="36">
        <v>0</v>
      </c>
    </row>
    <row r="16" spans="1:72" ht="13" x14ac:dyDescent="0.3">
      <c r="A16" s="34">
        <f t="shared" si="2"/>
        <v>2006</v>
      </c>
      <c r="B16" s="35">
        <v>69.664660000000012</v>
      </c>
      <c r="C16" s="35">
        <v>6.9131999999999989</v>
      </c>
      <c r="D16" s="36">
        <f t="shared" si="3"/>
        <v>76.577860000000015</v>
      </c>
      <c r="E16" s="37">
        <v>1.5780851054830667</v>
      </c>
      <c r="F16" s="36">
        <v>83.949999999999989</v>
      </c>
      <c r="G16" s="36"/>
      <c r="H16" s="38">
        <f t="shared" si="11"/>
        <v>2006</v>
      </c>
      <c r="I16" s="36">
        <v>79.947033533963875</v>
      </c>
      <c r="J16" s="36">
        <v>83.816999999999993</v>
      </c>
      <c r="K16" s="39">
        <v>1.3982037576759565</v>
      </c>
      <c r="L16" s="36">
        <v>6.33</v>
      </c>
      <c r="M16" s="36">
        <v>73.617033533963877</v>
      </c>
      <c r="N16" s="36">
        <v>29.362577668892524</v>
      </c>
      <c r="O16" s="40">
        <v>860.53200000000004</v>
      </c>
      <c r="P16" s="36">
        <v>77.838999999999999</v>
      </c>
      <c r="Q16" s="40">
        <v>7531.1898219178083</v>
      </c>
      <c r="R16" s="39">
        <v>1.2984810037789325</v>
      </c>
      <c r="S16" s="36"/>
      <c r="T16" s="38">
        <f t="shared" si="12"/>
        <v>2006</v>
      </c>
      <c r="U16" s="36">
        <f t="shared" si="4"/>
        <v>157.56703353396387</v>
      </c>
      <c r="V16" s="37">
        <f t="shared" si="5"/>
        <v>2.876566109261999</v>
      </c>
      <c r="W16" s="36"/>
      <c r="X16" s="38">
        <f t="shared" si="13"/>
        <v>2006</v>
      </c>
      <c r="Y16" s="36">
        <f t="shared" si="14"/>
        <v>90.598039999999997</v>
      </c>
      <c r="AA16" s="38">
        <f t="shared" si="13"/>
        <v>2006</v>
      </c>
      <c r="AB16" s="41">
        <f t="shared" si="15"/>
        <v>90.059649999999991</v>
      </c>
      <c r="AC16" s="41">
        <f t="shared" si="6"/>
        <v>95.224607130030591</v>
      </c>
      <c r="AE16" s="38">
        <f t="shared" si="16"/>
        <v>2006</v>
      </c>
      <c r="AF16" s="36">
        <f t="shared" si="7"/>
        <v>90.598039999999997</v>
      </c>
      <c r="AG16" s="1"/>
      <c r="AH16" s="38">
        <f t="shared" si="17"/>
        <v>2006</v>
      </c>
      <c r="AI16" s="36">
        <f t="shared" si="18"/>
        <v>90.059649999999991</v>
      </c>
      <c r="AJ16" s="36">
        <f t="shared" si="8"/>
        <v>95.224607130030606</v>
      </c>
      <c r="AL16" s="38">
        <f t="shared" si="19"/>
        <v>2006</v>
      </c>
      <c r="AM16" s="42">
        <v>899.89823160000003</v>
      </c>
      <c r="AN16" s="36">
        <v>77.377319999999997</v>
      </c>
      <c r="AO16" s="43">
        <v>1039.4807937999999</v>
      </c>
      <c r="AP16" s="36">
        <v>89.379259999999988</v>
      </c>
      <c r="AQ16" s="36">
        <v>10.73434</v>
      </c>
      <c r="AR16" s="36">
        <v>2.48638</v>
      </c>
      <c r="AS16" s="36">
        <f t="shared" si="20"/>
        <v>90.598039999999997</v>
      </c>
      <c r="AT16" s="36">
        <v>0.68038999999999994</v>
      </c>
      <c r="AU16" s="36">
        <f t="shared" si="21"/>
        <v>90.059649999999991</v>
      </c>
      <c r="AV16" s="36">
        <f t="shared" si="24"/>
        <v>6.33</v>
      </c>
      <c r="AW16" s="44">
        <v>0</v>
      </c>
      <c r="AX16" s="41">
        <v>0</v>
      </c>
      <c r="AY16" s="41">
        <f t="shared" si="22"/>
        <v>83.729649999999992</v>
      </c>
      <c r="AZ16" s="38">
        <f t="shared" si="23"/>
        <v>2006</v>
      </c>
      <c r="BA16" s="1">
        <f t="shared" si="10"/>
        <v>365</v>
      </c>
      <c r="BB16" s="31">
        <v>39082</v>
      </c>
      <c r="BC16" s="45"/>
      <c r="BD16" s="45"/>
      <c r="BE16" s="45"/>
      <c r="BF16" s="45"/>
      <c r="BM16" s="36">
        <v>83.949999999999989</v>
      </c>
      <c r="BN16" s="36">
        <v>0</v>
      </c>
      <c r="BO16" s="36">
        <v>0</v>
      </c>
      <c r="BP16" s="36"/>
      <c r="BQ16" s="36">
        <v>79.947033533963875</v>
      </c>
      <c r="BR16" s="36">
        <v>0</v>
      </c>
      <c r="BS16" s="36">
        <v>0</v>
      </c>
    </row>
    <row r="17" spans="1:71" ht="13" x14ac:dyDescent="0.3">
      <c r="A17" s="34">
        <f t="shared" si="2"/>
        <v>2007</v>
      </c>
      <c r="B17" s="35">
        <v>70.357019999999991</v>
      </c>
      <c r="C17" s="35">
        <v>6.21807</v>
      </c>
      <c r="D17" s="36">
        <f t="shared" si="3"/>
        <v>76.575089999999989</v>
      </c>
      <c r="E17" s="37">
        <v>1.5734439337023529</v>
      </c>
      <c r="F17" s="36">
        <v>83.91</v>
      </c>
      <c r="G17" s="36"/>
      <c r="H17" s="38">
        <f t="shared" si="11"/>
        <v>2007</v>
      </c>
      <c r="I17" s="36">
        <v>72.062965606190872</v>
      </c>
      <c r="J17" s="36">
        <v>75.838530000000006</v>
      </c>
      <c r="K17" s="39">
        <v>1.2651099135333019</v>
      </c>
      <c r="L17" s="36">
        <v>6.01</v>
      </c>
      <c r="M17" s="36">
        <v>66.052965606190867</v>
      </c>
      <c r="N17" s="36">
        <v>26.405291209297403</v>
      </c>
      <c r="O17" s="40">
        <v>773.86250999999993</v>
      </c>
      <c r="P17" s="36">
        <v>70.439189999999996</v>
      </c>
      <c r="Q17" s="40">
        <v>6815.2328626027393</v>
      </c>
      <c r="R17" s="39">
        <v>1.1750401487246103</v>
      </c>
      <c r="S17" s="36"/>
      <c r="T17" s="38">
        <f t="shared" si="12"/>
        <v>2007</v>
      </c>
      <c r="U17" s="36">
        <f t="shared" si="4"/>
        <v>149.96296560619086</v>
      </c>
      <c r="V17" s="37">
        <f t="shared" si="5"/>
        <v>2.7484840824269634</v>
      </c>
      <c r="W17" s="36"/>
      <c r="X17" s="38">
        <f t="shared" si="13"/>
        <v>2007</v>
      </c>
      <c r="Y17" s="36">
        <f t="shared" si="14"/>
        <v>87.874880000000005</v>
      </c>
      <c r="AA17" s="38">
        <f t="shared" si="13"/>
        <v>2007</v>
      </c>
      <c r="AB17" s="41">
        <f t="shared" si="15"/>
        <v>91.055210000000002</v>
      </c>
      <c r="AC17" s="41">
        <f t="shared" si="6"/>
        <v>97.10169980738543</v>
      </c>
      <c r="AE17" s="38">
        <f t="shared" si="16"/>
        <v>2007</v>
      </c>
      <c r="AF17" s="36">
        <f t="shared" si="7"/>
        <v>87.874880000000005</v>
      </c>
      <c r="AG17" s="1"/>
      <c r="AH17" s="38">
        <f t="shared" si="17"/>
        <v>2007</v>
      </c>
      <c r="AI17" s="36">
        <f t="shared" si="18"/>
        <v>91.055210000000002</v>
      </c>
      <c r="AJ17" s="36">
        <f t="shared" si="8"/>
        <v>97.10169980738543</v>
      </c>
      <c r="AL17" s="38">
        <f t="shared" si="19"/>
        <v>2007</v>
      </c>
      <c r="AM17" s="42">
        <v>889.8399098000001</v>
      </c>
      <c r="AN17" s="36">
        <v>76.512460000000004</v>
      </c>
      <c r="AO17" s="43">
        <v>1048.7439725000002</v>
      </c>
      <c r="AP17" s="36">
        <v>90.175750000000008</v>
      </c>
      <c r="AQ17" s="36">
        <v>8.8497599999999998</v>
      </c>
      <c r="AR17" s="36">
        <v>2.5126599999999999</v>
      </c>
      <c r="AS17" s="36">
        <f t="shared" si="20"/>
        <v>87.874880000000005</v>
      </c>
      <c r="AT17" s="36">
        <v>0.87946000000000002</v>
      </c>
      <c r="AU17" s="36">
        <f t="shared" si="21"/>
        <v>91.055210000000002</v>
      </c>
      <c r="AV17" s="36">
        <f t="shared" si="24"/>
        <v>6.01</v>
      </c>
      <c r="AW17" s="44">
        <v>0</v>
      </c>
      <c r="AX17" s="41">
        <v>0</v>
      </c>
      <c r="AY17" s="41">
        <f t="shared" si="22"/>
        <v>85.045209999999997</v>
      </c>
      <c r="AZ17" s="38">
        <f t="shared" si="23"/>
        <v>2007</v>
      </c>
      <c r="BA17" s="1">
        <f t="shared" si="10"/>
        <v>365</v>
      </c>
      <c r="BB17" s="31">
        <v>39447</v>
      </c>
      <c r="BC17" s="45"/>
      <c r="BD17" s="45"/>
      <c r="BE17" s="45"/>
      <c r="BF17" s="45"/>
      <c r="BM17" s="36">
        <v>83.91</v>
      </c>
      <c r="BN17" s="36">
        <v>0</v>
      </c>
      <c r="BO17" s="36">
        <v>0</v>
      </c>
      <c r="BP17" s="36"/>
      <c r="BQ17" s="36">
        <v>72.062965606190872</v>
      </c>
      <c r="BR17" s="36">
        <v>0</v>
      </c>
      <c r="BS17" s="36">
        <v>0</v>
      </c>
    </row>
    <row r="18" spans="1:71" ht="13" x14ac:dyDescent="0.3">
      <c r="A18" s="34">
        <f t="shared" si="2"/>
        <v>2008</v>
      </c>
      <c r="B18" s="35">
        <v>65.496750000000006</v>
      </c>
      <c r="C18" s="35">
        <v>6.2920800000000003</v>
      </c>
      <c r="D18" s="36">
        <f t="shared" si="3"/>
        <v>71.788830000000004</v>
      </c>
      <c r="E18" s="37">
        <v>1.4741106963011321</v>
      </c>
      <c r="F18" s="36">
        <v>78.710000000000008</v>
      </c>
      <c r="G18" s="36"/>
      <c r="H18" s="38">
        <f t="shared" si="11"/>
        <v>2008</v>
      </c>
      <c r="I18" s="36">
        <v>69.46013413585554</v>
      </c>
      <c r="J18" s="36">
        <v>73.323620000000005</v>
      </c>
      <c r="K18" s="39">
        <v>1.2198151687865084</v>
      </c>
      <c r="L18" s="36">
        <v>5.92</v>
      </c>
      <c r="M18" s="36">
        <v>63.540134135855538</v>
      </c>
      <c r="N18" s="36">
        <v>25.471543073180218</v>
      </c>
      <c r="O18" s="40">
        <v>746.49705999999992</v>
      </c>
      <c r="P18" s="36">
        <v>68.04401</v>
      </c>
      <c r="Q18" s="40">
        <v>6565.5033146174865</v>
      </c>
      <c r="R18" s="39">
        <v>1.1319833301064632</v>
      </c>
      <c r="S18" s="36"/>
      <c r="T18" s="38">
        <f t="shared" si="12"/>
        <v>2008</v>
      </c>
      <c r="U18" s="36">
        <f t="shared" si="4"/>
        <v>142.25013413585555</v>
      </c>
      <c r="V18" s="37">
        <f t="shared" si="5"/>
        <v>2.6060940264075954</v>
      </c>
      <c r="W18" s="36"/>
      <c r="X18" s="38">
        <f t="shared" si="13"/>
        <v>2008</v>
      </c>
      <c r="Y18" s="36">
        <f t="shared" si="14"/>
        <v>86.490090000000009</v>
      </c>
      <c r="AA18" s="38">
        <f t="shared" si="13"/>
        <v>2008</v>
      </c>
      <c r="AB18" s="41">
        <f t="shared" si="15"/>
        <v>93.473460000000003</v>
      </c>
      <c r="AC18" s="41">
        <f t="shared" si="6"/>
        <v>100.09908121024085</v>
      </c>
      <c r="AE18" s="38">
        <f t="shared" si="16"/>
        <v>2008</v>
      </c>
      <c r="AF18" s="36">
        <f t="shared" si="7"/>
        <v>86.490090000000009</v>
      </c>
      <c r="AG18" s="1"/>
      <c r="AH18" s="38">
        <f t="shared" si="17"/>
        <v>2008</v>
      </c>
      <c r="AI18" s="36">
        <f t="shared" si="18"/>
        <v>93.473460000000003</v>
      </c>
      <c r="AJ18" s="36">
        <f t="shared" si="8"/>
        <v>100.09908121024085</v>
      </c>
      <c r="AL18" s="38">
        <f t="shared" si="19"/>
        <v>2008</v>
      </c>
      <c r="AM18" s="42">
        <v>864.91937840000026</v>
      </c>
      <c r="AN18" s="36">
        <v>74.369680000000017</v>
      </c>
      <c r="AO18" s="43">
        <v>1078.8903281</v>
      </c>
      <c r="AP18" s="36">
        <v>92.767870000000002</v>
      </c>
      <c r="AQ18" s="36">
        <v>8.4573600000000013</v>
      </c>
      <c r="AR18" s="36">
        <v>3.6630500000000001</v>
      </c>
      <c r="AS18" s="36">
        <f t="shared" si="20"/>
        <v>86.490090000000009</v>
      </c>
      <c r="AT18" s="36">
        <v>0.70559000000000005</v>
      </c>
      <c r="AU18" s="36">
        <f t="shared" si="21"/>
        <v>93.473460000000003</v>
      </c>
      <c r="AV18" s="36">
        <f t="shared" si="24"/>
        <v>5.92</v>
      </c>
      <c r="AW18" s="44">
        <v>0</v>
      </c>
      <c r="AX18" s="41">
        <v>0</v>
      </c>
      <c r="AY18" s="41">
        <f t="shared" si="22"/>
        <v>87.553460000000001</v>
      </c>
      <c r="AZ18" s="38">
        <f t="shared" si="23"/>
        <v>2008</v>
      </c>
      <c r="BA18" s="1">
        <f t="shared" si="10"/>
        <v>366</v>
      </c>
      <c r="BB18" s="31">
        <v>39813</v>
      </c>
      <c r="BC18" s="45"/>
      <c r="BD18" s="45"/>
      <c r="BE18" s="45"/>
      <c r="BF18" s="45"/>
      <c r="BM18" s="36">
        <v>78.710000000000008</v>
      </c>
      <c r="BN18" s="36">
        <v>0</v>
      </c>
      <c r="BO18" s="36">
        <v>0</v>
      </c>
      <c r="BP18" s="36"/>
      <c r="BQ18" s="36">
        <v>69.46013413585554</v>
      </c>
      <c r="BR18" s="36">
        <v>0</v>
      </c>
      <c r="BS18" s="36">
        <v>0</v>
      </c>
    </row>
    <row r="19" spans="1:71" ht="13" x14ac:dyDescent="0.3">
      <c r="A19" s="34">
        <f t="shared" si="2"/>
        <v>2009</v>
      </c>
      <c r="B19" s="35">
        <v>62.820059999999998</v>
      </c>
      <c r="C19" s="35">
        <v>5.3785100000000003</v>
      </c>
      <c r="D19" s="36">
        <f t="shared" si="3"/>
        <v>68.198570000000004</v>
      </c>
      <c r="E19" s="37">
        <v>1.4002741588480747</v>
      </c>
      <c r="F19" s="36">
        <v>74.760000000000005</v>
      </c>
      <c r="G19" s="36"/>
      <c r="H19" s="38">
        <f t="shared" si="11"/>
        <v>2009</v>
      </c>
      <c r="I19" s="36">
        <v>58.413089423903685</v>
      </c>
      <c r="J19" s="36">
        <v>61.254690000000004</v>
      </c>
      <c r="K19" s="39">
        <v>1.0218277644544167</v>
      </c>
      <c r="L19" s="36">
        <v>5.8000000000000007</v>
      </c>
      <c r="M19" s="36">
        <v>52.613089423903688</v>
      </c>
      <c r="N19" s="36">
        <v>21.095442060115126</v>
      </c>
      <c r="O19" s="40">
        <v>618.24622999999997</v>
      </c>
      <c r="P19" s="36">
        <v>56.096299999999999</v>
      </c>
      <c r="Q19" s="40">
        <v>5427.5091356164385</v>
      </c>
      <c r="R19" s="39">
        <v>0.93577743717524797</v>
      </c>
      <c r="S19" s="36"/>
      <c r="T19" s="38">
        <f t="shared" si="12"/>
        <v>2009</v>
      </c>
      <c r="U19" s="36">
        <f t="shared" si="4"/>
        <v>127.37308942390369</v>
      </c>
      <c r="V19" s="37">
        <f t="shared" si="5"/>
        <v>2.3360515960233226</v>
      </c>
      <c r="W19" s="36"/>
      <c r="X19" s="38">
        <f t="shared" si="13"/>
        <v>2009</v>
      </c>
      <c r="Y19" s="36">
        <f t="shared" si="14"/>
        <v>82.649359999999987</v>
      </c>
      <c r="AA19" s="38">
        <f t="shared" si="13"/>
        <v>2009</v>
      </c>
      <c r="AB19" s="41">
        <f t="shared" si="15"/>
        <v>87.18383</v>
      </c>
      <c r="AC19" s="41">
        <f t="shared" si="6"/>
        <v>92.955770823961814</v>
      </c>
      <c r="AE19" s="38">
        <f t="shared" si="16"/>
        <v>2009</v>
      </c>
      <c r="AF19" s="36">
        <f t="shared" si="7"/>
        <v>82.649359999999987</v>
      </c>
      <c r="AG19" s="1"/>
      <c r="AH19" s="38">
        <f t="shared" si="17"/>
        <v>2009</v>
      </c>
      <c r="AI19" s="36">
        <f t="shared" si="18"/>
        <v>87.18383</v>
      </c>
      <c r="AJ19" s="36">
        <f t="shared" si="8"/>
        <v>92.955770823961814</v>
      </c>
      <c r="AL19" s="38">
        <f t="shared" si="19"/>
        <v>2009</v>
      </c>
      <c r="AM19" s="42">
        <v>824.77482810000004</v>
      </c>
      <c r="AN19" s="36">
        <v>70.917869999999994</v>
      </c>
      <c r="AO19" s="43">
        <v>1007.0607732000001</v>
      </c>
      <c r="AP19" s="36">
        <v>86.591639999999998</v>
      </c>
      <c r="AQ19" s="36">
        <v>8.24695</v>
      </c>
      <c r="AR19" s="36">
        <v>3.48454</v>
      </c>
      <c r="AS19" s="36">
        <f t="shared" si="20"/>
        <v>82.649359999999987</v>
      </c>
      <c r="AT19" s="36">
        <v>0.59219000000000011</v>
      </c>
      <c r="AU19" s="36">
        <f t="shared" si="21"/>
        <v>87.18383</v>
      </c>
      <c r="AV19" s="36">
        <f t="shared" si="24"/>
        <v>5.8000000000000007</v>
      </c>
      <c r="AW19" s="44">
        <v>0</v>
      </c>
      <c r="AX19" s="41">
        <v>0</v>
      </c>
      <c r="AY19" s="41">
        <f t="shared" si="22"/>
        <v>81.383830000000003</v>
      </c>
      <c r="AZ19" s="38">
        <f t="shared" si="23"/>
        <v>2009</v>
      </c>
      <c r="BA19" s="1">
        <f t="shared" si="10"/>
        <v>365</v>
      </c>
      <c r="BB19" s="31">
        <v>40178</v>
      </c>
      <c r="BC19" s="45"/>
      <c r="BD19" s="45"/>
      <c r="BE19" s="45"/>
      <c r="BF19" s="45"/>
      <c r="BM19" s="36">
        <v>74.760000000000005</v>
      </c>
      <c r="BN19" s="36">
        <v>0</v>
      </c>
      <c r="BO19" s="36">
        <v>0</v>
      </c>
      <c r="BP19" s="36"/>
      <c r="BQ19" s="36">
        <v>58.413089423903685</v>
      </c>
      <c r="BR19" s="36">
        <v>0</v>
      </c>
      <c r="BS19" s="36">
        <v>0</v>
      </c>
    </row>
    <row r="20" spans="1:71" ht="13" x14ac:dyDescent="0.3">
      <c r="A20" s="34">
        <f t="shared" si="2"/>
        <v>2010</v>
      </c>
      <c r="B20" s="35">
        <v>58.046600000000005</v>
      </c>
      <c r="C20" s="35">
        <v>4.9150400000000003</v>
      </c>
      <c r="D20" s="36">
        <f t="shared" si="3"/>
        <v>62.961640000000003</v>
      </c>
      <c r="E20" s="37">
        <v>1.2924150264661933</v>
      </c>
      <c r="F20" s="36">
        <v>68.98</v>
      </c>
      <c r="G20" s="36"/>
      <c r="H20" s="38">
        <f t="shared" si="11"/>
        <v>2010</v>
      </c>
      <c r="I20" s="36">
        <v>55.24631900257954</v>
      </c>
      <c r="J20" s="36">
        <v>57.863209999999988</v>
      </c>
      <c r="K20" s="39">
        <v>0.96525236709966911</v>
      </c>
      <c r="L20" s="36">
        <v>5.63</v>
      </c>
      <c r="M20" s="36">
        <v>49.616319002579537</v>
      </c>
      <c r="N20" s="36">
        <v>19.834935561689836</v>
      </c>
      <c r="O20" s="40">
        <v>581.30444000000011</v>
      </c>
      <c r="P20" s="36">
        <v>52.682249999999989</v>
      </c>
      <c r="Q20" s="40">
        <v>5097.1881061643826</v>
      </c>
      <c r="R20" s="39">
        <v>0.87882553554558318</v>
      </c>
      <c r="S20" s="36"/>
      <c r="T20" s="38">
        <f t="shared" si="12"/>
        <v>2010</v>
      </c>
      <c r="U20" s="36">
        <f t="shared" si="4"/>
        <v>118.59631900257955</v>
      </c>
      <c r="V20" s="37">
        <f t="shared" si="5"/>
        <v>2.1712405620117767</v>
      </c>
      <c r="W20" s="36"/>
      <c r="X20" s="38">
        <f t="shared" si="13"/>
        <v>2010</v>
      </c>
      <c r="Y20" s="36">
        <f t="shared" si="14"/>
        <v>81.091890000000006</v>
      </c>
      <c r="AA20" s="38">
        <f t="shared" si="13"/>
        <v>2010</v>
      </c>
      <c r="AB20" s="41">
        <f t="shared" si="15"/>
        <v>94.121119999999991</v>
      </c>
      <c r="AC20" s="41">
        <f t="shared" si="6"/>
        <v>99.937127013840083</v>
      </c>
      <c r="AE20" s="38">
        <f t="shared" si="16"/>
        <v>2010</v>
      </c>
      <c r="AF20" s="36">
        <f t="shared" si="7"/>
        <v>81.091890000000006</v>
      </c>
      <c r="AG20" s="1"/>
      <c r="AH20" s="38">
        <f t="shared" si="17"/>
        <v>2010</v>
      </c>
      <c r="AI20" s="36">
        <f t="shared" si="18"/>
        <v>94.121119999999991</v>
      </c>
      <c r="AJ20" s="36">
        <f t="shared" si="8"/>
        <v>99.937127013840083</v>
      </c>
      <c r="AL20" s="38">
        <f t="shared" si="19"/>
        <v>2010</v>
      </c>
      <c r="AM20" s="42">
        <v>816.59754250000015</v>
      </c>
      <c r="AN20" s="36">
        <v>70.214750000000009</v>
      </c>
      <c r="AO20" s="43">
        <v>1086.5398442999999</v>
      </c>
      <c r="AP20" s="36">
        <v>93.425609999999992</v>
      </c>
      <c r="AQ20" s="36">
        <v>7.9210500000000001</v>
      </c>
      <c r="AR20" s="36">
        <v>2.9560900000000001</v>
      </c>
      <c r="AS20" s="36">
        <f t="shared" si="20"/>
        <v>81.091890000000006</v>
      </c>
      <c r="AT20" s="36">
        <v>0.69550999999999996</v>
      </c>
      <c r="AU20" s="36">
        <f t="shared" si="21"/>
        <v>94.121119999999991</v>
      </c>
      <c r="AV20" s="36">
        <f t="shared" si="24"/>
        <v>5.63</v>
      </c>
      <c r="AW20" s="44">
        <v>0</v>
      </c>
      <c r="AX20" s="41">
        <v>0</v>
      </c>
      <c r="AY20" s="41">
        <f t="shared" si="22"/>
        <v>88.491119999999995</v>
      </c>
      <c r="AZ20" s="38">
        <f t="shared" si="23"/>
        <v>2010</v>
      </c>
      <c r="BA20" s="1">
        <f t="shared" si="10"/>
        <v>365</v>
      </c>
      <c r="BB20" s="31">
        <v>40543</v>
      </c>
      <c r="BC20" s="45"/>
      <c r="BD20" s="45"/>
      <c r="BE20" s="45"/>
      <c r="BF20" s="45"/>
      <c r="BM20" s="36">
        <v>68.98</v>
      </c>
      <c r="BN20" s="36">
        <v>0</v>
      </c>
      <c r="BO20" s="36">
        <v>0</v>
      </c>
      <c r="BP20" s="36"/>
      <c r="BQ20" s="36">
        <v>55.24631900257954</v>
      </c>
      <c r="BR20" s="36">
        <v>0</v>
      </c>
      <c r="BS20" s="36">
        <v>0</v>
      </c>
    </row>
    <row r="21" spans="1:71" ht="13" x14ac:dyDescent="0.3">
      <c r="A21" s="34">
        <f t="shared" si="2"/>
        <v>2011</v>
      </c>
      <c r="B21" s="35">
        <v>48.571070000000006</v>
      </c>
      <c r="C21" s="35">
        <v>3.4013299999999997</v>
      </c>
      <c r="D21" s="36">
        <f t="shared" si="3"/>
        <v>51.972400000000007</v>
      </c>
      <c r="E21" s="37">
        <v>1.0625120645766779</v>
      </c>
      <c r="F21" s="36">
        <v>56.899999999999991</v>
      </c>
      <c r="G21" s="36"/>
      <c r="H21" s="38">
        <f t="shared" si="11"/>
        <v>2011</v>
      </c>
      <c r="I21" s="36">
        <v>43.968371453138445</v>
      </c>
      <c r="J21" s="36">
        <v>46.299799999999991</v>
      </c>
      <c r="K21" s="39">
        <v>0.77235589844119001</v>
      </c>
      <c r="L21" s="36">
        <v>4.8500000000000005</v>
      </c>
      <c r="M21" s="36">
        <v>39.118371453138444</v>
      </c>
      <c r="N21" s="36">
        <v>15.614890589652342</v>
      </c>
      <c r="O21" s="40">
        <v>457.62716000000012</v>
      </c>
      <c r="P21" s="36">
        <v>41.634029999999989</v>
      </c>
      <c r="Q21" s="40">
        <v>4028.2349847945184</v>
      </c>
      <c r="R21" s="39">
        <v>0.69452327324043417</v>
      </c>
      <c r="S21" s="36"/>
      <c r="T21" s="38">
        <f t="shared" si="12"/>
        <v>2011</v>
      </c>
      <c r="U21" s="36">
        <f t="shared" si="4"/>
        <v>96.018371453138428</v>
      </c>
      <c r="V21" s="37">
        <f t="shared" si="5"/>
        <v>1.7570353378171122</v>
      </c>
      <c r="W21" s="36"/>
      <c r="X21" s="38">
        <f t="shared" si="13"/>
        <v>2011</v>
      </c>
      <c r="Y21" s="36">
        <f t="shared" si="14"/>
        <v>79.263109999999983</v>
      </c>
      <c r="AA21" s="38">
        <f t="shared" si="13"/>
        <v>2011</v>
      </c>
      <c r="AB21" s="41">
        <f t="shared" si="15"/>
        <v>78.268770000000004</v>
      </c>
      <c r="AC21" s="41">
        <f t="shared" si="6"/>
        <v>83.302146720161076</v>
      </c>
      <c r="AE21" s="38">
        <f t="shared" si="16"/>
        <v>2011</v>
      </c>
      <c r="AF21" s="36">
        <f t="shared" si="7"/>
        <v>79.263109999999983</v>
      </c>
      <c r="AG21" s="1"/>
      <c r="AH21" s="38">
        <f t="shared" si="17"/>
        <v>2011</v>
      </c>
      <c r="AI21" s="36">
        <f t="shared" si="18"/>
        <v>78.268770000000004</v>
      </c>
      <c r="AJ21" s="36">
        <f t="shared" si="8"/>
        <v>83.302146720161076</v>
      </c>
      <c r="AL21" s="38">
        <f t="shared" si="19"/>
        <v>2011</v>
      </c>
      <c r="AM21" s="42">
        <v>792.39260499999989</v>
      </c>
      <c r="AN21" s="36">
        <v>68.133499999999984</v>
      </c>
      <c r="AO21" s="43">
        <v>904.31646860000012</v>
      </c>
      <c r="AP21" s="36">
        <v>77.757220000000004</v>
      </c>
      <c r="AQ21" s="36">
        <v>7.8430100000000005</v>
      </c>
      <c r="AR21" s="36">
        <v>3.2866</v>
      </c>
      <c r="AS21" s="36">
        <f t="shared" si="20"/>
        <v>79.263109999999983</v>
      </c>
      <c r="AT21" s="36">
        <v>0.51155000000000006</v>
      </c>
      <c r="AU21" s="36">
        <f t="shared" si="21"/>
        <v>78.268770000000004</v>
      </c>
      <c r="AV21" s="36">
        <f t="shared" si="24"/>
        <v>4.8500000000000005</v>
      </c>
      <c r="AW21" s="44">
        <v>0</v>
      </c>
      <c r="AX21" s="41">
        <v>0</v>
      </c>
      <c r="AY21" s="41">
        <f t="shared" si="22"/>
        <v>73.418770000000009</v>
      </c>
      <c r="AZ21" s="38">
        <f t="shared" si="23"/>
        <v>2011</v>
      </c>
      <c r="BA21" s="1">
        <f t="shared" si="10"/>
        <v>365</v>
      </c>
      <c r="BB21" s="31">
        <v>40908</v>
      </c>
      <c r="BC21" s="45"/>
      <c r="BD21" s="45"/>
      <c r="BE21" s="45"/>
      <c r="BF21" s="45"/>
      <c r="BM21" s="36">
        <v>56.899999999999991</v>
      </c>
      <c r="BN21" s="36">
        <v>0</v>
      </c>
      <c r="BO21" s="36">
        <v>0</v>
      </c>
      <c r="BP21" s="36"/>
      <c r="BQ21" s="36">
        <v>43.968371453138445</v>
      </c>
      <c r="BR21" s="36">
        <v>0</v>
      </c>
      <c r="BS21" s="36">
        <v>0</v>
      </c>
    </row>
    <row r="22" spans="1:71" ht="13" x14ac:dyDescent="0.3">
      <c r="A22" s="34">
        <f t="shared" si="2"/>
        <v>2012</v>
      </c>
      <c r="B22" s="35">
        <v>42.052380000000007</v>
      </c>
      <c r="C22" s="35">
        <v>2.5084199999999996</v>
      </c>
      <c r="D22" s="36">
        <f t="shared" si="3"/>
        <v>44.560800000000008</v>
      </c>
      <c r="E22" s="37">
        <v>0.90581866339467976</v>
      </c>
      <c r="F22" s="36">
        <v>48.76</v>
      </c>
      <c r="G22" s="36"/>
      <c r="H22" s="38">
        <f t="shared" si="11"/>
        <v>2012</v>
      </c>
      <c r="I22" s="36">
        <v>37.398229578675839</v>
      </c>
      <c r="J22" s="36">
        <v>39.597020000000008</v>
      </c>
      <c r="K22" s="39">
        <v>0.65873787511776916</v>
      </c>
      <c r="L22" s="36">
        <v>4.3999999999999995</v>
      </c>
      <c r="M22" s="36">
        <v>32.99822957867584</v>
      </c>
      <c r="N22" s="36">
        <v>13.187276462017739</v>
      </c>
      <c r="O22" s="40">
        <v>386.48083000000003</v>
      </c>
      <c r="P22" s="36">
        <v>35.422470000000004</v>
      </c>
      <c r="Q22" s="40">
        <v>3417.8812241803289</v>
      </c>
      <c r="R22" s="39">
        <v>0.58928986623798774</v>
      </c>
      <c r="S22" s="36"/>
      <c r="T22" s="38">
        <f t="shared" si="12"/>
        <v>2012</v>
      </c>
      <c r="U22" s="36">
        <f t="shared" si="4"/>
        <v>81.758229578675838</v>
      </c>
      <c r="V22" s="37">
        <f t="shared" si="5"/>
        <v>1.4951085296326676</v>
      </c>
      <c r="W22" s="36"/>
      <c r="X22" s="38">
        <f t="shared" si="13"/>
        <v>2012</v>
      </c>
      <c r="Y22" s="36">
        <f t="shared" si="14"/>
        <v>76.859519999999989</v>
      </c>
      <c r="AA22" s="38">
        <f t="shared" si="13"/>
        <v>2012</v>
      </c>
      <c r="AB22" s="41">
        <f t="shared" si="15"/>
        <v>73.472560000000001</v>
      </c>
      <c r="AC22" s="41">
        <f t="shared" si="6"/>
        <v>78.870278365026067</v>
      </c>
      <c r="AE22" s="38">
        <f t="shared" si="16"/>
        <v>2012</v>
      </c>
      <c r="AF22" s="36">
        <f t="shared" si="7"/>
        <v>76.859519999999989</v>
      </c>
      <c r="AG22" s="1"/>
      <c r="AH22" s="38">
        <f t="shared" si="17"/>
        <v>2012</v>
      </c>
      <c r="AI22" s="36">
        <f t="shared" si="18"/>
        <v>73.472560000000001</v>
      </c>
      <c r="AJ22" s="36">
        <f t="shared" si="8"/>
        <v>78.870278365026067</v>
      </c>
      <c r="AL22" s="38">
        <f t="shared" si="19"/>
        <v>2012</v>
      </c>
      <c r="AM22" s="42">
        <v>781.85466199999996</v>
      </c>
      <c r="AN22" s="36">
        <v>67.227399999999989</v>
      </c>
      <c r="AO22" s="43">
        <v>848.71506680000005</v>
      </c>
      <c r="AP22" s="36">
        <v>72.97636</v>
      </c>
      <c r="AQ22" s="36">
        <v>6.8202100000000003</v>
      </c>
      <c r="AR22" s="36">
        <v>2.8119099999999997</v>
      </c>
      <c r="AS22" s="36">
        <f t="shared" si="20"/>
        <v>76.859519999999989</v>
      </c>
      <c r="AT22" s="36">
        <v>0.49619999999999997</v>
      </c>
      <c r="AU22" s="36">
        <f t="shared" si="21"/>
        <v>73.472560000000001</v>
      </c>
      <c r="AV22" s="36">
        <f t="shared" si="24"/>
        <v>4.3999999999999995</v>
      </c>
      <c r="AW22" s="44">
        <v>0</v>
      </c>
      <c r="AX22" s="41">
        <v>0</v>
      </c>
      <c r="AY22" s="41">
        <f t="shared" si="22"/>
        <v>69.072559999999996</v>
      </c>
      <c r="AZ22" s="38">
        <f t="shared" si="23"/>
        <v>2012</v>
      </c>
      <c r="BA22" s="1">
        <f t="shared" si="10"/>
        <v>366</v>
      </c>
      <c r="BB22" s="31">
        <v>41274</v>
      </c>
      <c r="BC22" s="45"/>
      <c r="BD22" s="45"/>
      <c r="BE22" s="45"/>
      <c r="BF22" s="45"/>
      <c r="BM22" s="36">
        <v>48.76</v>
      </c>
      <c r="BN22" s="36">
        <v>0</v>
      </c>
      <c r="BO22" s="36">
        <v>0</v>
      </c>
      <c r="BP22" s="36"/>
      <c r="BQ22" s="36">
        <v>37.398229578675839</v>
      </c>
      <c r="BR22" s="36">
        <v>0</v>
      </c>
      <c r="BS22" s="36">
        <v>0</v>
      </c>
    </row>
    <row r="23" spans="1:71" ht="13" x14ac:dyDescent="0.3">
      <c r="A23" s="34">
        <f t="shared" si="2"/>
        <v>2013</v>
      </c>
      <c r="B23" s="35">
        <v>38.456369999999993</v>
      </c>
      <c r="C23" s="35">
        <v>2.1900499999999998</v>
      </c>
      <c r="D23" s="36">
        <f t="shared" si="3"/>
        <v>40.646419999999992</v>
      </c>
      <c r="E23" s="37">
        <v>0.82786536476145167</v>
      </c>
      <c r="F23" s="36">
        <v>44.480000000000004</v>
      </c>
      <c r="G23" s="36"/>
      <c r="H23" s="38">
        <f t="shared" si="11"/>
        <v>2013</v>
      </c>
      <c r="I23" s="36">
        <v>35.293216680997418</v>
      </c>
      <c r="J23" s="36">
        <v>37.308090000000007</v>
      </c>
      <c r="K23" s="39">
        <v>0.62235956464336328</v>
      </c>
      <c r="L23" s="36">
        <v>4.3600000000000003</v>
      </c>
      <c r="M23" s="36">
        <v>30.933216680997418</v>
      </c>
      <c r="N23" s="36">
        <v>12.435899833146234</v>
      </c>
      <c r="O23" s="40">
        <v>364.46015999999997</v>
      </c>
      <c r="P23" s="36">
        <v>33.323040000000006</v>
      </c>
      <c r="Q23" s="40">
        <v>3224.1182400000002</v>
      </c>
      <c r="R23" s="39">
        <v>0.55588245517241386</v>
      </c>
      <c r="S23" s="36"/>
      <c r="T23" s="38">
        <f t="shared" si="12"/>
        <v>2013</v>
      </c>
      <c r="U23" s="36">
        <f t="shared" si="4"/>
        <v>75.413216680997422</v>
      </c>
      <c r="V23" s="37">
        <f t="shared" si="5"/>
        <v>1.3837478199338655</v>
      </c>
      <c r="W23" s="36"/>
      <c r="X23" s="38">
        <f t="shared" si="13"/>
        <v>2013</v>
      </c>
      <c r="Y23" s="36">
        <f t="shared" si="14"/>
        <v>75.532439999999994</v>
      </c>
      <c r="AA23" s="38">
        <f t="shared" si="13"/>
        <v>2013</v>
      </c>
      <c r="AB23" s="41">
        <f t="shared" si="15"/>
        <v>72.925579999999997</v>
      </c>
      <c r="AC23" s="41">
        <f t="shared" si="6"/>
        <v>78.559628777825623</v>
      </c>
      <c r="AE23" s="38">
        <f t="shared" si="16"/>
        <v>2013</v>
      </c>
      <c r="AF23" s="36">
        <f t="shared" si="7"/>
        <v>75.532439999999994</v>
      </c>
      <c r="AG23" s="1"/>
      <c r="AH23" s="38">
        <f t="shared" si="17"/>
        <v>2013</v>
      </c>
      <c r="AI23" s="36">
        <f t="shared" si="18"/>
        <v>72.925579999999997</v>
      </c>
      <c r="AJ23" s="36">
        <f t="shared" si="8"/>
        <v>78.559628777825623</v>
      </c>
      <c r="AL23" s="38">
        <f t="shared" si="19"/>
        <v>2013</v>
      </c>
      <c r="AM23" s="42">
        <v>767.66664349999996</v>
      </c>
      <c r="AN23" s="36">
        <v>66.007449999999992</v>
      </c>
      <c r="AO23" s="43">
        <v>842.52674380000008</v>
      </c>
      <c r="AP23" s="36">
        <v>72.44426</v>
      </c>
      <c r="AQ23" s="36">
        <v>6.6436000000000002</v>
      </c>
      <c r="AR23" s="36">
        <v>2.8813899999999997</v>
      </c>
      <c r="AS23" s="36">
        <f t="shared" si="20"/>
        <v>75.532439999999994</v>
      </c>
      <c r="AT23" s="36">
        <v>0.48131999999999997</v>
      </c>
      <c r="AU23" s="36">
        <f t="shared" si="21"/>
        <v>72.925579999999997</v>
      </c>
      <c r="AV23" s="36">
        <f t="shared" si="24"/>
        <v>4.3600000000000003</v>
      </c>
      <c r="AW23" s="44">
        <v>0</v>
      </c>
      <c r="AX23" s="41">
        <v>0</v>
      </c>
      <c r="AY23" s="41">
        <f t="shared" si="22"/>
        <v>68.565579999999997</v>
      </c>
      <c r="AZ23" s="38">
        <f t="shared" si="23"/>
        <v>2013</v>
      </c>
      <c r="BA23" s="1">
        <f t="shared" si="10"/>
        <v>365</v>
      </c>
      <c r="BB23" s="31">
        <v>41639</v>
      </c>
      <c r="BC23" s="45"/>
      <c r="BD23" s="45"/>
      <c r="BE23" s="45"/>
      <c r="BF23" s="45"/>
      <c r="BM23" s="36">
        <v>44.480000000000004</v>
      </c>
      <c r="BN23" s="36">
        <v>0</v>
      </c>
      <c r="BO23" s="36">
        <v>0</v>
      </c>
      <c r="BP23" s="36"/>
      <c r="BQ23" s="36">
        <v>35.293216680997418</v>
      </c>
      <c r="BR23" s="36">
        <v>0</v>
      </c>
      <c r="BS23" s="36">
        <v>0</v>
      </c>
    </row>
    <row r="24" spans="1:71" ht="13" x14ac:dyDescent="0.3">
      <c r="A24" s="34">
        <f t="shared" si="2"/>
        <v>2014</v>
      </c>
      <c r="B24" s="35">
        <v>37.474269999999997</v>
      </c>
      <c r="C24" s="35">
        <v>2.4536599999999997</v>
      </c>
      <c r="D24" s="36">
        <f t="shared" si="3"/>
        <v>39.927929999999996</v>
      </c>
      <c r="E24" s="37">
        <v>0.81522593759466966</v>
      </c>
      <c r="F24" s="36">
        <v>43.69</v>
      </c>
      <c r="G24" s="36"/>
      <c r="H24" s="38">
        <f t="shared" si="11"/>
        <v>2014</v>
      </c>
      <c r="I24" s="36">
        <v>35.72785554600172</v>
      </c>
      <c r="J24" s="36">
        <v>37.679900000000004</v>
      </c>
      <c r="K24" s="39">
        <v>0.62856195961265937</v>
      </c>
      <c r="L24" s="36">
        <v>4.25</v>
      </c>
      <c r="M24" s="36">
        <v>31.47785554600172</v>
      </c>
      <c r="N24" s="36">
        <v>12.631832900559933</v>
      </c>
      <c r="O24" s="40">
        <v>370.20239000000004</v>
      </c>
      <c r="P24" s="36">
        <v>33.798520000000003</v>
      </c>
      <c r="Q24" s="40">
        <v>3270.1225583561645</v>
      </c>
      <c r="R24" s="39">
        <v>0.56381423419933874</v>
      </c>
      <c r="S24" s="36"/>
      <c r="T24" s="38">
        <f t="shared" si="12"/>
        <v>2014</v>
      </c>
      <c r="U24" s="36">
        <f t="shared" si="4"/>
        <v>75.167855546001718</v>
      </c>
      <c r="V24" s="37">
        <f t="shared" si="5"/>
        <v>1.3790401717940084</v>
      </c>
      <c r="W24" s="36"/>
      <c r="X24" s="38">
        <f t="shared" si="13"/>
        <v>2014</v>
      </c>
      <c r="Y24" s="36">
        <f t="shared" si="14"/>
        <v>75.658830000000009</v>
      </c>
      <c r="AA24" s="38">
        <f t="shared" si="13"/>
        <v>2014</v>
      </c>
      <c r="AB24" s="41">
        <f t="shared" si="15"/>
        <v>66.918512665520211</v>
      </c>
      <c r="AC24" s="41">
        <f t="shared" si="6"/>
        <v>71.851994027691077</v>
      </c>
      <c r="AE24" s="38">
        <f t="shared" si="16"/>
        <v>2014</v>
      </c>
      <c r="AF24" s="36">
        <f t="shared" si="7"/>
        <v>75.658830000000009</v>
      </c>
      <c r="AG24" s="1"/>
      <c r="AH24" s="38">
        <f t="shared" si="17"/>
        <v>2014</v>
      </c>
      <c r="AI24" s="36">
        <f t="shared" si="18"/>
        <v>66.918512665520211</v>
      </c>
      <c r="AJ24" s="36">
        <f t="shared" si="8"/>
        <v>71.851994027691077</v>
      </c>
      <c r="AL24" s="38">
        <f t="shared" si="19"/>
        <v>2014</v>
      </c>
      <c r="AM24" s="42">
        <v>768.79300900000021</v>
      </c>
      <c r="AN24" s="36">
        <v>66.104300000000009</v>
      </c>
      <c r="AO24" s="43">
        <v>772.96852790000003</v>
      </c>
      <c r="AP24" s="36">
        <v>66.463329999999999</v>
      </c>
      <c r="AQ24" s="36">
        <v>6.5503599999999995</v>
      </c>
      <c r="AR24" s="36">
        <v>3.0041700000000002</v>
      </c>
      <c r="AS24" s="36">
        <f t="shared" si="20"/>
        <v>75.658830000000009</v>
      </c>
      <c r="AT24" s="36">
        <v>0.46688000000000002</v>
      </c>
      <c r="AU24" s="36">
        <f t="shared" si="21"/>
        <v>66.930210000000002</v>
      </c>
      <c r="AV24" s="36">
        <f t="shared" si="24"/>
        <v>4.25</v>
      </c>
      <c r="AW24" s="44">
        <v>0.13603999999999999</v>
      </c>
      <c r="AX24" s="41">
        <v>1.1697334479793636E-2</v>
      </c>
      <c r="AY24" s="41">
        <f t="shared" si="22"/>
        <v>62.668512665520211</v>
      </c>
      <c r="AZ24" s="38">
        <f t="shared" si="23"/>
        <v>2014</v>
      </c>
      <c r="BA24" s="1">
        <f t="shared" si="10"/>
        <v>365</v>
      </c>
      <c r="BB24" s="31">
        <v>42004</v>
      </c>
      <c r="BC24" s="45"/>
      <c r="BD24" s="45"/>
      <c r="BE24" s="45"/>
      <c r="BF24" s="45"/>
      <c r="BM24" s="36">
        <v>43.69</v>
      </c>
      <c r="BN24" s="36">
        <v>0</v>
      </c>
      <c r="BO24" s="36">
        <v>0</v>
      </c>
      <c r="BP24" s="36"/>
      <c r="BQ24" s="36">
        <v>35.72785554600172</v>
      </c>
      <c r="BR24" s="36">
        <v>0</v>
      </c>
      <c r="BS24" s="36">
        <v>0</v>
      </c>
    </row>
    <row r="25" spans="1:71" ht="13" x14ac:dyDescent="0.3">
      <c r="A25" s="34">
        <f t="shared" si="2"/>
        <v>2015</v>
      </c>
      <c r="B25" s="35">
        <v>42.825879999999998</v>
      </c>
      <c r="C25" s="35">
        <v>2.4618599999999997</v>
      </c>
      <c r="D25" s="36">
        <f t="shared" si="3"/>
        <v>45.287739999999999</v>
      </c>
      <c r="E25" s="37">
        <v>0.92254075543202618</v>
      </c>
      <c r="F25" s="36">
        <v>49.54</v>
      </c>
      <c r="G25" s="36"/>
      <c r="H25" s="38">
        <f t="shared" si="11"/>
        <v>2015</v>
      </c>
      <c r="I25" s="36">
        <v>38.816601031814272</v>
      </c>
      <c r="J25" s="36">
        <v>40.466379999999994</v>
      </c>
      <c r="K25" s="39">
        <v>0.67504497387812923</v>
      </c>
      <c r="L25" s="36">
        <v>4.51</v>
      </c>
      <c r="M25" s="36">
        <v>34.306601031814274</v>
      </c>
      <c r="N25" s="36">
        <v>13.662660583954059</v>
      </c>
      <c r="O25" s="40">
        <v>400.41296</v>
      </c>
      <c r="P25" s="36">
        <v>36.091419999999992</v>
      </c>
      <c r="Q25" s="40">
        <v>3491.9684857534235</v>
      </c>
      <c r="R25" s="39">
        <v>0.60206353202645235</v>
      </c>
      <c r="S25" s="36"/>
      <c r="T25" s="38">
        <f t="shared" si="12"/>
        <v>2015</v>
      </c>
      <c r="U25" s="36">
        <f t="shared" si="4"/>
        <v>83.846601031814274</v>
      </c>
      <c r="V25" s="37">
        <f t="shared" si="5"/>
        <v>1.5246042874584784</v>
      </c>
      <c r="W25" s="36"/>
      <c r="X25" s="38">
        <f t="shared" si="13"/>
        <v>2015</v>
      </c>
      <c r="Y25" s="36">
        <f t="shared" si="14"/>
        <v>77.465879999999999</v>
      </c>
      <c r="AA25" s="38">
        <f t="shared" si="13"/>
        <v>2015</v>
      </c>
      <c r="AB25" s="41">
        <f t="shared" si="15"/>
        <v>68.698718701633709</v>
      </c>
      <c r="AC25" s="41">
        <f t="shared" si="6"/>
        <v>72.272805686089669</v>
      </c>
      <c r="AE25" s="38">
        <f t="shared" si="16"/>
        <v>2015</v>
      </c>
      <c r="AF25" s="36">
        <f t="shared" si="7"/>
        <v>77.465879999999999</v>
      </c>
      <c r="AG25" s="1"/>
      <c r="AH25" s="38">
        <f t="shared" si="17"/>
        <v>2015</v>
      </c>
      <c r="AI25" s="36">
        <f t="shared" si="18"/>
        <v>68.698718701633709</v>
      </c>
      <c r="AJ25" s="36">
        <f t="shared" si="8"/>
        <v>72.272805686089669</v>
      </c>
      <c r="AL25" s="38">
        <f t="shared" si="19"/>
        <v>2015</v>
      </c>
      <c r="AM25" s="42">
        <v>784.72750459999997</v>
      </c>
      <c r="AN25" s="36">
        <v>67.474419999999995</v>
      </c>
      <c r="AO25" s="43">
        <v>794.67883040000004</v>
      </c>
      <c r="AP25" s="36">
        <v>68.330079999999995</v>
      </c>
      <c r="AQ25" s="36">
        <v>7.3078799999999999</v>
      </c>
      <c r="AR25" s="36">
        <v>2.6835800000000001</v>
      </c>
      <c r="AS25" s="36">
        <f t="shared" si="20"/>
        <v>77.465879999999999</v>
      </c>
      <c r="AT25" s="36">
        <v>0.45286999999999999</v>
      </c>
      <c r="AU25" s="36">
        <f t="shared" si="21"/>
        <v>68.78295</v>
      </c>
      <c r="AV25" s="36">
        <f t="shared" si="24"/>
        <v>4.51</v>
      </c>
      <c r="AW25" s="44">
        <v>0.97960999999999987</v>
      </c>
      <c r="AX25" s="41">
        <v>8.4231298366294047E-2</v>
      </c>
      <c r="AY25" s="41">
        <f t="shared" si="22"/>
        <v>64.188718701633704</v>
      </c>
      <c r="AZ25" s="38">
        <f t="shared" si="23"/>
        <v>2015</v>
      </c>
      <c r="BA25" s="1">
        <f t="shared" si="10"/>
        <v>365</v>
      </c>
      <c r="BB25" s="31">
        <v>42369</v>
      </c>
      <c r="BC25" s="45"/>
      <c r="BD25" s="45"/>
      <c r="BE25" s="45"/>
      <c r="BF25" s="45"/>
      <c r="BM25" s="36">
        <v>49.54</v>
      </c>
      <c r="BN25" s="36">
        <v>0</v>
      </c>
      <c r="BO25" s="36">
        <v>0</v>
      </c>
      <c r="BP25" s="36"/>
      <c r="BQ25" s="36">
        <v>38.816601031814272</v>
      </c>
      <c r="BR25" s="36">
        <v>0</v>
      </c>
      <c r="BS25" s="36">
        <v>0</v>
      </c>
    </row>
    <row r="26" spans="1:71" ht="13" x14ac:dyDescent="0.3">
      <c r="A26" s="34">
        <f t="shared" si="2"/>
        <v>2016</v>
      </c>
      <c r="B26" s="35">
        <v>44.30583</v>
      </c>
      <c r="C26" s="35">
        <v>3.1387200000000002</v>
      </c>
      <c r="D26" s="36">
        <f t="shared" si="3"/>
        <v>47.44455</v>
      </c>
      <c r="E26" s="37">
        <v>0.96751739923565883</v>
      </c>
      <c r="F26" s="36">
        <v>51.949999999999989</v>
      </c>
      <c r="G26" s="36"/>
      <c r="H26" s="38">
        <f t="shared" si="11"/>
        <v>2016</v>
      </c>
      <c r="I26" s="36">
        <v>39.837871023215811</v>
      </c>
      <c r="J26" s="36">
        <v>41.652730000000005</v>
      </c>
      <c r="K26" s="39">
        <v>0.69293676274260418</v>
      </c>
      <c r="L26" s="36">
        <v>4.5199999999999996</v>
      </c>
      <c r="M26" s="36">
        <v>35.317871023215815</v>
      </c>
      <c r="N26" s="36">
        <v>14.101834367781183</v>
      </c>
      <c r="O26" s="40">
        <v>413.28386999999992</v>
      </c>
      <c r="P26" s="36">
        <v>37.401170000000008</v>
      </c>
      <c r="Q26" s="40">
        <v>3608.8041490437163</v>
      </c>
      <c r="R26" s="39">
        <v>0.62220761190408902</v>
      </c>
      <c r="S26" s="36"/>
      <c r="T26" s="38">
        <f t="shared" si="12"/>
        <v>2016</v>
      </c>
      <c r="U26" s="36">
        <f t="shared" si="4"/>
        <v>87.267871023215804</v>
      </c>
      <c r="V26" s="37">
        <f t="shared" si="5"/>
        <v>1.5897250111397478</v>
      </c>
      <c r="W26" s="36"/>
      <c r="X26" s="38">
        <f t="shared" si="13"/>
        <v>2016</v>
      </c>
      <c r="Y26" s="36">
        <f t="shared" si="14"/>
        <v>79.087769999999992</v>
      </c>
      <c r="AA26" s="38">
        <f t="shared" si="13"/>
        <v>2016</v>
      </c>
      <c r="AB26" s="41">
        <f t="shared" si="15"/>
        <v>76.773837420464318</v>
      </c>
      <c r="AC26" s="41">
        <f t="shared" si="6"/>
        <v>81.302503852161536</v>
      </c>
      <c r="AE26" s="38">
        <f t="shared" si="16"/>
        <v>2016</v>
      </c>
      <c r="AF26" s="36">
        <f t="shared" si="7"/>
        <v>79.087769999999992</v>
      </c>
      <c r="AG26" s="1"/>
      <c r="AH26" s="38">
        <f t="shared" si="17"/>
        <v>2016</v>
      </c>
      <c r="AI26" s="36">
        <f t="shared" si="18"/>
        <v>76.773837420464318</v>
      </c>
      <c r="AJ26" s="36">
        <f t="shared" si="8"/>
        <v>81.302503852161536</v>
      </c>
      <c r="AL26" s="38">
        <f t="shared" si="19"/>
        <v>2016</v>
      </c>
      <c r="AM26" s="42">
        <v>794.30992679999997</v>
      </c>
      <c r="AN26" s="36">
        <v>68.298359999999988</v>
      </c>
      <c r="AO26" s="43">
        <v>889.68988280000008</v>
      </c>
      <c r="AP26" s="36">
        <v>76.499560000000002</v>
      </c>
      <c r="AQ26" s="36">
        <v>7.9489600000000005</v>
      </c>
      <c r="AR26" s="36">
        <v>2.8404499999999997</v>
      </c>
      <c r="AS26" s="36">
        <f t="shared" si="20"/>
        <v>79.087769999999992</v>
      </c>
      <c r="AT26" s="36">
        <v>0.43927999999999995</v>
      </c>
      <c r="AU26" s="36">
        <f t="shared" si="21"/>
        <v>76.938839999999999</v>
      </c>
      <c r="AV26" s="36">
        <f t="shared" si="24"/>
        <v>4.5199999999999996</v>
      </c>
      <c r="AW26" s="44">
        <v>1.9189799999999999</v>
      </c>
      <c r="AX26" s="41">
        <v>0.16500257953568356</v>
      </c>
      <c r="AY26" s="41">
        <f t="shared" si="22"/>
        <v>72.253837420464322</v>
      </c>
      <c r="AZ26" s="38">
        <f t="shared" si="23"/>
        <v>2016</v>
      </c>
      <c r="BA26" s="1">
        <f t="shared" si="10"/>
        <v>366</v>
      </c>
      <c r="BB26" s="31">
        <v>42735</v>
      </c>
      <c r="BC26" s="45"/>
      <c r="BD26" s="45"/>
      <c r="BE26" s="45"/>
      <c r="BF26" s="45"/>
      <c r="BM26" s="36">
        <v>51.949999999999989</v>
      </c>
      <c r="BN26" s="36">
        <v>0</v>
      </c>
      <c r="BO26" s="36">
        <v>0</v>
      </c>
      <c r="BP26" s="36"/>
      <c r="BQ26" s="36">
        <v>39.837871023215811</v>
      </c>
      <c r="BR26" s="36">
        <v>0</v>
      </c>
      <c r="BS26" s="36">
        <v>0</v>
      </c>
    </row>
    <row r="27" spans="1:71" ht="13" x14ac:dyDescent="0.3">
      <c r="A27" s="34">
        <f t="shared" si="2"/>
        <v>2017</v>
      </c>
      <c r="B27" s="35">
        <v>43.184699999999999</v>
      </c>
      <c r="C27" s="35">
        <v>3.4456600000000002</v>
      </c>
      <c r="D27" s="36">
        <f t="shared" si="3"/>
        <v>46.630359999999996</v>
      </c>
      <c r="E27" s="37">
        <v>0.95589939848680194</v>
      </c>
      <c r="F27" s="36">
        <v>51.09</v>
      </c>
      <c r="G27" s="36"/>
      <c r="H27" s="38">
        <f t="shared" si="11"/>
        <v>2017</v>
      </c>
      <c r="I27" s="36">
        <v>39.981191745485816</v>
      </c>
      <c r="J27" s="36">
        <v>42.100349999999999</v>
      </c>
      <c r="K27" s="39">
        <v>0.70230224858290025</v>
      </c>
      <c r="L27" s="36">
        <v>4.51</v>
      </c>
      <c r="M27" s="36">
        <v>35.471191745485818</v>
      </c>
      <c r="N27" s="36">
        <v>14.179898045183595</v>
      </c>
      <c r="O27" s="40">
        <v>415.5716900000001</v>
      </c>
      <c r="P27" s="36">
        <v>37.817219999999999</v>
      </c>
      <c r="Q27" s="40">
        <v>3658.9455460273971</v>
      </c>
      <c r="R27" s="39">
        <v>0.63085268034955122</v>
      </c>
      <c r="S27" s="36"/>
      <c r="T27" s="38">
        <f t="shared" si="12"/>
        <v>2017</v>
      </c>
      <c r="U27" s="36">
        <f t="shared" si="4"/>
        <v>86.561191745485814</v>
      </c>
      <c r="V27" s="37">
        <f t="shared" si="5"/>
        <v>1.5867520788363532</v>
      </c>
      <c r="W27" s="36"/>
      <c r="X27" s="38">
        <f t="shared" si="13"/>
        <v>2017</v>
      </c>
      <c r="Y27" s="36">
        <f t="shared" si="14"/>
        <v>80.187310000000011</v>
      </c>
      <c r="AA27" s="38">
        <f t="shared" si="13"/>
        <v>2017</v>
      </c>
      <c r="AB27" s="41">
        <f t="shared" si="15"/>
        <v>74.584211736887369</v>
      </c>
      <c r="AC27" s="41">
        <f t="shared" si="6"/>
        <v>79.517135032245051</v>
      </c>
      <c r="AE27" s="38">
        <f t="shared" si="16"/>
        <v>2017</v>
      </c>
      <c r="AF27" s="36">
        <f t="shared" si="7"/>
        <v>80.187310000000011</v>
      </c>
      <c r="AG27" s="1"/>
      <c r="AH27" s="38">
        <f t="shared" si="17"/>
        <v>2017</v>
      </c>
      <c r="AI27" s="36">
        <f t="shared" si="18"/>
        <v>74.584211736887369</v>
      </c>
      <c r="AJ27" s="36">
        <f t="shared" si="8"/>
        <v>79.517135032245051</v>
      </c>
      <c r="AL27" s="38">
        <f t="shared" si="19"/>
        <v>2017</v>
      </c>
      <c r="AM27" s="42">
        <v>807.06978130000005</v>
      </c>
      <c r="AN27" s="36">
        <v>69.395510000000002</v>
      </c>
      <c r="AO27" s="43">
        <v>865.20966320000014</v>
      </c>
      <c r="AP27" s="36">
        <v>74.39464000000001</v>
      </c>
      <c r="AQ27" s="36">
        <v>8.1731400000000001</v>
      </c>
      <c r="AR27" s="36">
        <v>2.6186599999999998</v>
      </c>
      <c r="AS27" s="36">
        <f t="shared" si="20"/>
        <v>80.187310000000011</v>
      </c>
      <c r="AT27" s="36">
        <v>0.42610999999999999</v>
      </c>
      <c r="AU27" s="36">
        <f t="shared" si="21"/>
        <v>74.820750000000004</v>
      </c>
      <c r="AV27" s="36">
        <f t="shared" si="24"/>
        <v>4.51</v>
      </c>
      <c r="AW27" s="44">
        <v>2.7509399999999999</v>
      </c>
      <c r="AX27" s="41">
        <v>0.2365382631126397</v>
      </c>
      <c r="AY27" s="41">
        <f t="shared" si="22"/>
        <v>70.074211736887364</v>
      </c>
      <c r="AZ27" s="38">
        <f t="shared" si="23"/>
        <v>2017</v>
      </c>
      <c r="BA27" s="1">
        <f t="shared" si="10"/>
        <v>365</v>
      </c>
      <c r="BB27" s="31">
        <v>43100</v>
      </c>
      <c r="BC27" s="45"/>
      <c r="BD27" s="45"/>
      <c r="BE27" s="45"/>
      <c r="BF27" s="45"/>
      <c r="BM27" s="36">
        <v>51.09</v>
      </c>
      <c r="BN27" s="36">
        <v>0</v>
      </c>
      <c r="BO27" s="36">
        <v>0</v>
      </c>
      <c r="BP27" s="36"/>
      <c r="BQ27" s="36">
        <v>39.981191745485816</v>
      </c>
      <c r="BR27" s="36">
        <v>0</v>
      </c>
      <c r="BS27" s="36">
        <v>0</v>
      </c>
    </row>
    <row r="28" spans="1:71" ht="13" x14ac:dyDescent="0.3">
      <c r="A28" s="34">
        <f t="shared" si="2"/>
        <v>2018</v>
      </c>
      <c r="B28" s="35">
        <v>47.848320000000001</v>
      </c>
      <c r="C28" s="35">
        <v>3.3392399999999998</v>
      </c>
      <c r="D28" s="36">
        <f t="shared" si="3"/>
        <v>51.187559999999998</v>
      </c>
      <c r="E28" s="37">
        <v>1.0463962117833532</v>
      </c>
      <c r="F28" s="36">
        <v>56.040000000000006</v>
      </c>
      <c r="G28" s="36"/>
      <c r="H28" s="38">
        <f t="shared" si="11"/>
        <v>2018</v>
      </c>
      <c r="I28" s="36">
        <v>38.792489251934647</v>
      </c>
      <c r="J28" s="36">
        <v>40.826909999999998</v>
      </c>
      <c r="K28" s="39">
        <v>0.68105920011809162</v>
      </c>
      <c r="L28" s="36">
        <v>4.45</v>
      </c>
      <c r="M28" s="36">
        <v>34.342489251934644</v>
      </c>
      <c r="N28" s="36">
        <v>13.650102876094873</v>
      </c>
      <c r="O28" s="40">
        <v>400.04493000000002</v>
      </c>
      <c r="P28" s="36">
        <v>36.45928</v>
      </c>
      <c r="Q28" s="40">
        <v>3527.560200547945</v>
      </c>
      <c r="R28" s="39">
        <v>0.60820003457723193</v>
      </c>
      <c r="S28" s="36"/>
      <c r="T28" s="38">
        <f t="shared" si="12"/>
        <v>2018</v>
      </c>
      <c r="U28" s="36">
        <f t="shared" si="4"/>
        <v>90.382489251934658</v>
      </c>
      <c r="V28" s="37">
        <f t="shared" si="5"/>
        <v>1.654596246360585</v>
      </c>
      <c r="W28" s="36"/>
      <c r="X28" s="38">
        <f t="shared" si="13"/>
        <v>2018</v>
      </c>
      <c r="Y28" s="36">
        <f t="shared" si="14"/>
        <v>79.189170000000004</v>
      </c>
      <c r="AA28" s="38">
        <f t="shared" si="13"/>
        <v>2018</v>
      </c>
      <c r="AB28" s="41">
        <f t="shared" si="15"/>
        <v>74.198528598452285</v>
      </c>
      <c r="AC28" s="41">
        <f t="shared" si="6"/>
        <v>78.771952432265337</v>
      </c>
      <c r="AE28" s="38">
        <f t="shared" si="16"/>
        <v>2018</v>
      </c>
      <c r="AF28" s="36">
        <f t="shared" si="7"/>
        <v>79.189170000000004</v>
      </c>
      <c r="AG28" s="1"/>
      <c r="AH28" s="38">
        <f t="shared" si="17"/>
        <v>2018</v>
      </c>
      <c r="AI28" s="36">
        <f t="shared" si="18"/>
        <v>74.198528598452285</v>
      </c>
      <c r="AJ28" s="36">
        <f>AI28*P28/M28</f>
        <v>78.771952432265337</v>
      </c>
      <c r="AL28" s="38">
        <f t="shared" si="19"/>
        <v>2018</v>
      </c>
      <c r="AM28" s="42">
        <v>800.30844820000016</v>
      </c>
      <c r="AN28" s="36">
        <v>68.814140000000009</v>
      </c>
      <c r="AO28" s="43">
        <v>863.22744600000021</v>
      </c>
      <c r="AP28" s="36">
        <v>74.22420000000001</v>
      </c>
      <c r="AQ28" s="36">
        <v>7.7595799999999997</v>
      </c>
      <c r="AR28" s="36">
        <v>2.6154499999999996</v>
      </c>
      <c r="AS28" s="36">
        <f t="shared" si="20"/>
        <v>79.189170000000004</v>
      </c>
      <c r="AT28" s="36">
        <v>0.41332000000000002</v>
      </c>
      <c r="AU28" s="36">
        <f t="shared" si="21"/>
        <v>74.637520000000009</v>
      </c>
      <c r="AV28" s="36">
        <f t="shared" si="24"/>
        <v>4.45</v>
      </c>
      <c r="AW28" s="44">
        <v>5.1054699999999995</v>
      </c>
      <c r="AX28" s="41">
        <v>0.43899140154772132</v>
      </c>
      <c r="AY28" s="41">
        <f t="shared" si="22"/>
        <v>69.748528598452282</v>
      </c>
      <c r="AZ28" s="38">
        <f t="shared" si="23"/>
        <v>2018</v>
      </c>
      <c r="BA28" s="1">
        <f t="shared" si="10"/>
        <v>365</v>
      </c>
      <c r="BB28" s="31">
        <v>43465</v>
      </c>
      <c r="BC28" s="45"/>
      <c r="BD28" s="45"/>
      <c r="BE28" s="45"/>
      <c r="BF28" s="45"/>
      <c r="BM28" s="36">
        <v>56.040000000000006</v>
      </c>
      <c r="BN28" s="36">
        <v>0</v>
      </c>
      <c r="BO28" s="36">
        <v>0</v>
      </c>
      <c r="BP28" s="36"/>
      <c r="BQ28" s="36">
        <v>38.792489251934647</v>
      </c>
      <c r="BR28" s="36">
        <v>0</v>
      </c>
      <c r="BS28" s="36">
        <v>0</v>
      </c>
    </row>
    <row r="29" spans="1:71" ht="13" x14ac:dyDescent="0.3">
      <c r="A29" s="34">
        <f t="shared" si="2"/>
        <v>2019</v>
      </c>
      <c r="B29" s="35">
        <v>49.344100000000005</v>
      </c>
      <c r="C29" s="35">
        <v>3.1442699999999997</v>
      </c>
      <c r="D29" s="36">
        <f t="shared" si="3"/>
        <v>52.488370000000003</v>
      </c>
      <c r="E29" s="37">
        <v>1.0711418637809744</v>
      </c>
      <c r="F29" s="36">
        <v>57.5</v>
      </c>
      <c r="G29" s="36"/>
      <c r="H29" s="38">
        <f t="shared" si="11"/>
        <v>2019</v>
      </c>
      <c r="I29" s="36">
        <v>37.507110060189163</v>
      </c>
      <c r="J29" s="36">
        <v>39.386270000000003</v>
      </c>
      <c r="K29" s="39">
        <v>0.65702698396315551</v>
      </c>
      <c r="L29" s="36">
        <v>4.6500000000000004</v>
      </c>
      <c r="M29" s="36">
        <v>32.857110060189164</v>
      </c>
      <c r="N29" s="36">
        <v>13.011541571837542</v>
      </c>
      <c r="O29" s="40">
        <v>381.33055000000002</v>
      </c>
      <c r="P29" s="36">
        <v>34.645570000000006</v>
      </c>
      <c r="Q29" s="40">
        <v>3352.077546712329</v>
      </c>
      <c r="R29" s="39">
        <v>0.57794440460557395</v>
      </c>
      <c r="S29" s="36"/>
      <c r="T29" s="38">
        <f t="shared" si="12"/>
        <v>2019</v>
      </c>
      <c r="U29" s="36">
        <f t="shared" si="4"/>
        <v>90.357110060189171</v>
      </c>
      <c r="V29" s="37">
        <f t="shared" si="5"/>
        <v>1.6490862683865484</v>
      </c>
      <c r="W29" s="36"/>
      <c r="X29" s="38">
        <f t="shared" si="13"/>
        <v>2019</v>
      </c>
      <c r="Y29" s="36">
        <f t="shared" si="14"/>
        <v>77.51536999999999</v>
      </c>
      <c r="AA29" s="38">
        <f t="shared" si="13"/>
        <v>2019</v>
      </c>
      <c r="AB29" s="41">
        <f t="shared" si="15"/>
        <v>73.238525932932092</v>
      </c>
      <c r="AC29" s="41">
        <f t="shared" si="6"/>
        <v>77.225004641555699</v>
      </c>
      <c r="AE29" s="38">
        <f t="shared" si="16"/>
        <v>2019</v>
      </c>
      <c r="AF29" s="36">
        <f t="shared" si="7"/>
        <v>77.51536999999999</v>
      </c>
      <c r="AG29" s="1"/>
      <c r="AH29" s="38">
        <f t="shared" si="17"/>
        <v>2019</v>
      </c>
      <c r="AI29" s="36">
        <f t="shared" si="18"/>
        <v>73.238525932932092</v>
      </c>
      <c r="AJ29" s="36">
        <f t="shared" si="8"/>
        <v>77.225004641555699</v>
      </c>
      <c r="AL29" s="38">
        <f t="shared" si="19"/>
        <v>2019</v>
      </c>
      <c r="AM29" s="42">
        <v>790.51075470000001</v>
      </c>
      <c r="AN29" s="36">
        <v>67.971689999999995</v>
      </c>
      <c r="AO29" s="43">
        <v>852.90814700000021</v>
      </c>
      <c r="AP29" s="36">
        <v>73.336900000000014</v>
      </c>
      <c r="AQ29" s="36">
        <v>7.1069100000000001</v>
      </c>
      <c r="AR29" s="36">
        <v>2.4367700000000001</v>
      </c>
      <c r="AS29" s="36">
        <f t="shared" si="20"/>
        <v>77.51536999999999</v>
      </c>
      <c r="AT29" s="36">
        <v>0.40092</v>
      </c>
      <c r="AU29" s="36">
        <f t="shared" si="21"/>
        <v>73.737820000000013</v>
      </c>
      <c r="AV29" s="36">
        <f t="shared" si="24"/>
        <v>4.6500000000000004</v>
      </c>
      <c r="AW29" s="44">
        <v>5.8067900000000003</v>
      </c>
      <c r="AX29" s="41">
        <v>0.49929406706792778</v>
      </c>
      <c r="AY29" s="41">
        <f t="shared" si="22"/>
        <v>68.588525932932086</v>
      </c>
      <c r="AZ29" s="38">
        <f t="shared" si="23"/>
        <v>2019</v>
      </c>
      <c r="BA29" s="1">
        <f t="shared" si="10"/>
        <v>365</v>
      </c>
      <c r="BB29" s="31">
        <v>43830</v>
      </c>
      <c r="BC29" s="45"/>
      <c r="BD29" s="45"/>
      <c r="BE29" s="45"/>
      <c r="BF29" s="45"/>
      <c r="BM29" s="36">
        <v>57.5</v>
      </c>
      <c r="BN29" s="36">
        <v>0</v>
      </c>
      <c r="BO29" s="36">
        <v>0</v>
      </c>
      <c r="BP29" s="36"/>
      <c r="BQ29" s="36">
        <v>37.507110060189163</v>
      </c>
      <c r="BR29" s="36">
        <v>0</v>
      </c>
      <c r="BS29" s="36">
        <v>0</v>
      </c>
    </row>
    <row r="30" spans="1:71" ht="13" x14ac:dyDescent="0.3">
      <c r="A30" s="34">
        <f t="shared" si="2"/>
        <v>2020</v>
      </c>
      <c r="B30" s="35">
        <v>45.658049999999996</v>
      </c>
      <c r="C30" s="35">
        <v>3.3271899999999994</v>
      </c>
      <c r="D30" s="36">
        <f t="shared" si="3"/>
        <v>48.985239999999997</v>
      </c>
      <c r="E30" s="37">
        <v>0.99950543534701153</v>
      </c>
      <c r="F30" s="36">
        <v>53.669999999999995</v>
      </c>
      <c r="G30" s="36"/>
      <c r="H30" s="38">
        <f t="shared" si="11"/>
        <v>2020</v>
      </c>
      <c r="I30" s="36">
        <v>37.781107480653475</v>
      </c>
      <c r="J30" s="36">
        <v>39.432879999999997</v>
      </c>
      <c r="K30" s="39">
        <v>0.65600723440738629</v>
      </c>
      <c r="L30" s="36">
        <v>4.47</v>
      </c>
      <c r="M30" s="36">
        <v>33.311107480653476</v>
      </c>
      <c r="N30" s="36">
        <v>13.21271159548369</v>
      </c>
      <c r="O30" s="40">
        <v>387.22625999999997</v>
      </c>
      <c r="P30" s="36">
        <v>34.918479999999995</v>
      </c>
      <c r="Q30" s="40">
        <v>3369.2516972677586</v>
      </c>
      <c r="R30" s="39">
        <v>0.58090546504616525</v>
      </c>
      <c r="S30" s="36"/>
      <c r="T30" s="38">
        <f t="shared" si="12"/>
        <v>2020</v>
      </c>
      <c r="U30" s="36">
        <f t="shared" si="4"/>
        <v>86.981107480653463</v>
      </c>
      <c r="V30" s="37">
        <f t="shared" si="5"/>
        <v>1.5804109003931768</v>
      </c>
      <c r="W30" s="36"/>
      <c r="X30" s="38">
        <f t="shared" si="13"/>
        <v>2020</v>
      </c>
      <c r="Y30" s="36">
        <f t="shared" si="14"/>
        <v>59.316239999999993</v>
      </c>
      <c r="AA30" s="38">
        <f t="shared" si="13"/>
        <v>2020</v>
      </c>
      <c r="AB30" s="41">
        <f t="shared" si="15"/>
        <v>68.800393198624249</v>
      </c>
      <c r="AC30" s="41">
        <f t="shared" si="6"/>
        <v>72.120242633589186</v>
      </c>
      <c r="AE30" s="38">
        <f t="shared" si="16"/>
        <v>2020</v>
      </c>
      <c r="AF30" s="36">
        <f t="shared" si="7"/>
        <v>59.316239999999993</v>
      </c>
      <c r="AG30" s="1"/>
      <c r="AH30" s="38">
        <f t="shared" si="17"/>
        <v>2020</v>
      </c>
      <c r="AI30" s="36">
        <f t="shared" si="18"/>
        <v>68.800393198624249</v>
      </c>
      <c r="AJ30" s="36">
        <f t="shared" si="8"/>
        <v>72.120242633589186</v>
      </c>
      <c r="AL30" s="38">
        <f t="shared" si="19"/>
        <v>2020</v>
      </c>
      <c r="AM30" s="42">
        <v>589.28791320000005</v>
      </c>
      <c r="AN30" s="36">
        <v>50.669640000000001</v>
      </c>
      <c r="AO30" s="43">
        <v>801.95746589999999</v>
      </c>
      <c r="AP30" s="36">
        <v>68.955929999999995</v>
      </c>
      <c r="AQ30" s="36">
        <v>6.6370299999999993</v>
      </c>
      <c r="AR30" s="36">
        <v>2.0095700000000001</v>
      </c>
      <c r="AS30" s="36">
        <f t="shared" si="20"/>
        <v>59.316239999999993</v>
      </c>
      <c r="AT30" s="36">
        <v>0.38889999999999997</v>
      </c>
      <c r="AU30" s="36">
        <f t="shared" si="21"/>
        <v>69.344830000000002</v>
      </c>
      <c r="AV30" s="36">
        <f t="shared" si="24"/>
        <v>4.47</v>
      </c>
      <c r="AW30" s="44">
        <v>6.3317999999999994</v>
      </c>
      <c r="AX30" s="41">
        <v>0.54443680137575223</v>
      </c>
      <c r="AY30" s="41">
        <f t="shared" si="22"/>
        <v>64.33039319862425</v>
      </c>
      <c r="AZ30" s="38">
        <f t="shared" si="23"/>
        <v>2020</v>
      </c>
      <c r="BA30" s="1">
        <f t="shared" si="10"/>
        <v>366</v>
      </c>
      <c r="BB30" s="31">
        <v>44196</v>
      </c>
      <c r="BC30" s="45"/>
      <c r="BD30" s="45"/>
      <c r="BE30" s="45"/>
      <c r="BF30" s="45"/>
      <c r="BM30" s="36">
        <v>53.669999999999995</v>
      </c>
      <c r="BN30" s="36">
        <v>0</v>
      </c>
      <c r="BO30" s="36">
        <v>0</v>
      </c>
      <c r="BP30" s="36"/>
      <c r="BQ30" s="36">
        <v>37.781107480653475</v>
      </c>
      <c r="BR30" s="36">
        <v>0</v>
      </c>
      <c r="BS30" s="36">
        <v>0</v>
      </c>
    </row>
    <row r="31" spans="1:71" ht="13" x14ac:dyDescent="0.3">
      <c r="A31" s="34">
        <f t="shared" si="2"/>
        <v>2021</v>
      </c>
      <c r="B31" s="35">
        <v>38.238500000000002</v>
      </c>
      <c r="C31" s="35">
        <v>2.62521</v>
      </c>
      <c r="D31" s="36">
        <f t="shared" si="3"/>
        <v>40.863710000000005</v>
      </c>
      <c r="E31" s="37">
        <v>0.83508450968300496</v>
      </c>
      <c r="F31" s="36">
        <v>44.75</v>
      </c>
      <c r="G31" s="36"/>
      <c r="H31" s="38">
        <f t="shared" si="11"/>
        <v>2021</v>
      </c>
      <c r="I31" s="36">
        <v>31.296637145313841</v>
      </c>
      <c r="J31" s="36">
        <v>32.568489999999997</v>
      </c>
      <c r="K31" s="39">
        <v>0.5432953350732167</v>
      </c>
      <c r="L31" s="36">
        <v>3.6815760963026651</v>
      </c>
      <c r="M31" s="36">
        <v>27.615061049011175</v>
      </c>
      <c r="N31" s="36">
        <v>10.958544516516476</v>
      </c>
      <c r="O31" s="40">
        <v>321.16316</v>
      </c>
      <c r="P31" s="36">
        <v>28.862849999999998</v>
      </c>
      <c r="Q31" s="40">
        <v>2792.5795828767114</v>
      </c>
      <c r="R31" s="39">
        <v>0.48147923842701917</v>
      </c>
      <c r="S31" s="36"/>
      <c r="T31" s="38">
        <f t="shared" si="12"/>
        <v>2021</v>
      </c>
      <c r="U31" s="36">
        <f t="shared" si="4"/>
        <v>72.365061049011175</v>
      </c>
      <c r="V31" s="37">
        <f t="shared" si="5"/>
        <v>1.3165637481100241</v>
      </c>
      <c r="W31" s="36"/>
      <c r="X31" s="38">
        <f t="shared" si="13"/>
        <v>2021</v>
      </c>
      <c r="Y31" s="36">
        <f t="shared" si="14"/>
        <v>62.129830000000005</v>
      </c>
      <c r="AA31" s="38">
        <f t="shared" si="13"/>
        <v>2021</v>
      </c>
      <c r="AB31" s="41">
        <v>73.264807205503004</v>
      </c>
      <c r="AC31" s="41">
        <f>AJ31*AB31/AI31</f>
        <v>76.575283932862135</v>
      </c>
      <c r="AE31" s="38">
        <f t="shared" si="16"/>
        <v>2021</v>
      </c>
      <c r="AF31" s="36">
        <v>62.057379999999995</v>
      </c>
      <c r="AG31" s="1"/>
      <c r="AH31" s="38">
        <f t="shared" si="17"/>
        <v>2021</v>
      </c>
      <c r="AI31" s="36">
        <f t="shared" si="18"/>
        <v>73.264807205503004</v>
      </c>
      <c r="AJ31" s="36">
        <f>AI31*P31/M31</f>
        <v>76.575283932862135</v>
      </c>
      <c r="AL31" s="38">
        <f t="shared" si="19"/>
        <v>2021</v>
      </c>
      <c r="AM31" s="42">
        <v>634.91798560000007</v>
      </c>
      <c r="AN31" s="36">
        <v>54.593120000000006</v>
      </c>
      <c r="AO31" s="43">
        <v>847.68252289999998</v>
      </c>
      <c r="AP31" s="36">
        <f>AU31-AT31</f>
        <v>72.887577205503007</v>
      </c>
      <c r="AQ31" s="36">
        <v>5.4655200000000006</v>
      </c>
      <c r="AR31" s="36">
        <v>2.0711900000000001</v>
      </c>
      <c r="AS31" s="36">
        <f>AN31+AQ31+AR31</f>
        <v>62.129830000000005</v>
      </c>
      <c r="AT31" s="36">
        <v>0.37723000000000001</v>
      </c>
      <c r="AU31" s="36">
        <f>AI31</f>
        <v>73.264807205503004</v>
      </c>
      <c r="AV31" s="36">
        <f t="shared" si="24"/>
        <v>3.6815760963026651</v>
      </c>
      <c r="AW31" s="44">
        <v>6.4808499999999993</v>
      </c>
      <c r="AX31" s="41">
        <v>0.5572527944969905</v>
      </c>
      <c r="AY31" s="41">
        <f>AU31-AV31-AX31</f>
        <v>69.025978314703352</v>
      </c>
      <c r="AZ31" s="38">
        <f t="shared" si="23"/>
        <v>2021</v>
      </c>
      <c r="BA31" s="1">
        <f t="shared" si="10"/>
        <v>365</v>
      </c>
      <c r="BB31" s="31">
        <v>44561</v>
      </c>
      <c r="BC31" s="45"/>
      <c r="BD31" s="45"/>
      <c r="BE31" s="45"/>
      <c r="BF31" s="45"/>
      <c r="BM31" s="36">
        <v>44.75</v>
      </c>
      <c r="BN31" s="36">
        <v>0</v>
      </c>
      <c r="BO31" s="36">
        <v>0</v>
      </c>
      <c r="BP31" s="36"/>
      <c r="BQ31" s="36">
        <v>31.296637145313841</v>
      </c>
      <c r="BR31" s="36">
        <v>0</v>
      </c>
      <c r="BS31" s="36">
        <v>0</v>
      </c>
    </row>
    <row r="32" spans="1:71" ht="13" x14ac:dyDescent="0.3">
      <c r="A32" s="34">
        <f t="shared" si="2"/>
        <v>2022</v>
      </c>
      <c r="B32" s="35">
        <v>34.934930000000008</v>
      </c>
      <c r="C32" s="35">
        <v>2.8172799999999998</v>
      </c>
      <c r="D32" s="36">
        <f>B32+C32</f>
        <v>37.752210000000005</v>
      </c>
      <c r="E32" s="37">
        <v>0.77408412895265988</v>
      </c>
      <c r="F32" s="36">
        <v>41.339999999999996</v>
      </c>
      <c r="G32" s="36"/>
      <c r="H32" s="38">
        <f t="shared" si="11"/>
        <v>2022</v>
      </c>
      <c r="I32" s="36">
        <v>36.427004299226134</v>
      </c>
      <c r="J32" s="36">
        <v>37.773320000000005</v>
      </c>
      <c r="K32" s="39">
        <v>0.63012035701464342</v>
      </c>
      <c r="L32" s="36">
        <v>3.8778693035253653</v>
      </c>
      <c r="M32" s="36">
        <v>32.549134995700769</v>
      </c>
      <c r="N32" s="36">
        <v>12.916543772669421</v>
      </c>
      <c r="O32" s="40">
        <v>378.54643999999996</v>
      </c>
      <c r="P32" s="36">
        <v>33.884670000000007</v>
      </c>
      <c r="Q32" s="40">
        <v>3278.4578658904106</v>
      </c>
      <c r="R32" s="39">
        <v>0.56525135618800182</v>
      </c>
      <c r="S32" s="36"/>
      <c r="T32" s="38">
        <f t="shared" si="12"/>
        <v>2022</v>
      </c>
      <c r="U32" s="36">
        <f t="shared" si="4"/>
        <v>73.889134995700772</v>
      </c>
      <c r="V32" s="37">
        <f t="shared" si="5"/>
        <v>1.3393354851406616</v>
      </c>
      <c r="W32" s="36"/>
      <c r="X32" s="38">
        <f t="shared" si="13"/>
        <v>2022</v>
      </c>
      <c r="Y32" s="36">
        <f t="shared" si="14"/>
        <v>68.055859999999981</v>
      </c>
      <c r="AA32" s="38">
        <f t="shared" si="13"/>
        <v>2022</v>
      </c>
      <c r="AB32" s="41">
        <v>67.648607243291181</v>
      </c>
      <c r="AC32" s="41">
        <f t="shared" si="6"/>
        <v>70.424321036528383</v>
      </c>
      <c r="AE32" s="38">
        <f t="shared" si="16"/>
        <v>2022</v>
      </c>
      <c r="AF32" s="36">
        <v>68.055859999999981</v>
      </c>
      <c r="AG32" s="1"/>
      <c r="AH32" s="38">
        <f t="shared" si="17"/>
        <v>2022</v>
      </c>
      <c r="AI32" s="36">
        <f t="shared" si="18"/>
        <v>67.648607243291181</v>
      </c>
      <c r="AJ32" s="36">
        <f>AI32*P32/M32</f>
        <v>70.424321036528383</v>
      </c>
      <c r="AL32" s="38">
        <f t="shared" si="19"/>
        <v>2022</v>
      </c>
      <c r="AM32" s="42">
        <v>684.45317939999984</v>
      </c>
      <c r="AN32" s="36">
        <f>AF32-AR32-AQ32</f>
        <v>58.852379999999982</v>
      </c>
      <c r="AO32" s="43">
        <v>782.36611733947655</v>
      </c>
      <c r="AP32" s="36">
        <f>AU32-AT32</f>
        <v>67.271377243291184</v>
      </c>
      <c r="AQ32" s="36">
        <f>AQ$29</f>
        <v>7.1069100000000001</v>
      </c>
      <c r="AR32" s="36">
        <v>2.0965699999999998</v>
      </c>
      <c r="AS32" s="36">
        <f t="shared" ref="AS32:AS60" si="25">AN32+AQ32+AR32</f>
        <v>68.055859999999981</v>
      </c>
      <c r="AT32" s="36">
        <f t="shared" ref="AT32:AT60" si="26">AT31</f>
        <v>0.37723000000000001</v>
      </c>
      <c r="AU32" s="36">
        <f>AI32</f>
        <v>67.648607243291181</v>
      </c>
      <c r="AV32" s="36">
        <v>3.8778693035253653</v>
      </c>
      <c r="AW32" s="42">
        <v>6.8362623605235822</v>
      </c>
      <c r="AX32" s="41">
        <v>0.58781275670882038</v>
      </c>
      <c r="AY32" s="41">
        <f t="shared" ref="AY32:AY60" si="27">AU32-AV32-AX32</f>
        <v>63.182925183056994</v>
      </c>
      <c r="AZ32" s="38">
        <f t="shared" si="23"/>
        <v>2022</v>
      </c>
      <c r="BA32" s="1">
        <f t="shared" si="10"/>
        <v>365</v>
      </c>
      <c r="BB32" s="31">
        <v>44926</v>
      </c>
      <c r="BC32" s="44">
        <v>697.8</v>
      </c>
      <c r="BD32" s="44">
        <v>766.4</v>
      </c>
      <c r="BE32" s="44">
        <v>82.653363300000009</v>
      </c>
      <c r="BF32" s="44">
        <v>0</v>
      </c>
      <c r="BG32" s="36">
        <v>59.999999999999993</v>
      </c>
      <c r="BH32" s="36">
        <v>7.1069100000000001</v>
      </c>
      <c r="BI32" s="36">
        <f t="shared" ref="BI32:BI47" si="28">AR32</f>
        <v>2.0965699999999998</v>
      </c>
      <c r="BJ32" s="36">
        <f t="shared" ref="BJ32:BJ47" si="29">BG32+BH32+BI32</f>
        <v>69.203479999999999</v>
      </c>
      <c r="BK32" s="36">
        <v>65.898538263112627</v>
      </c>
      <c r="BM32" s="36">
        <v>41.339999999999996</v>
      </c>
      <c r="BN32" s="36">
        <v>0</v>
      </c>
      <c r="BO32" s="36">
        <v>0</v>
      </c>
      <c r="BP32" s="36"/>
      <c r="BQ32" s="36">
        <v>36.427004299226134</v>
      </c>
      <c r="BR32" s="36">
        <v>0</v>
      </c>
      <c r="BS32" s="36">
        <v>0</v>
      </c>
    </row>
    <row r="33" spans="1:71" ht="13" x14ac:dyDescent="0.3">
      <c r="A33" s="34">
        <f t="shared" si="2"/>
        <v>2023</v>
      </c>
      <c r="B33" s="36">
        <f>B32*$F33/$F32</f>
        <v>32.838834200000008</v>
      </c>
      <c r="C33" s="36">
        <f t="shared" ref="C33:C60" si="30">C32*$F33/$F32</f>
        <v>2.6482431999999996</v>
      </c>
      <c r="D33" s="36">
        <f t="shared" ref="D33:D60" si="31">B33+C33</f>
        <v>35.487077400000004</v>
      </c>
      <c r="E33" s="37">
        <v>0.72763908121550025</v>
      </c>
      <c r="F33" s="36">
        <v>38.859599999999993</v>
      </c>
      <c r="G33" s="36"/>
      <c r="H33" s="38">
        <f t="shared" si="11"/>
        <v>2023</v>
      </c>
      <c r="I33" s="36">
        <v>34.605654084264827</v>
      </c>
      <c r="J33" s="36">
        <f t="shared" ref="J33:J60" si="32">I33/I32*J32</f>
        <v>35.884654000000005</v>
      </c>
      <c r="K33" s="39">
        <v>0.59861433916391127</v>
      </c>
      <c r="L33" s="36">
        <f t="shared" ref="L33:L60" si="33">AV33</f>
        <v>4.0275165417572696</v>
      </c>
      <c r="M33" s="36">
        <f t="shared" ref="M33:M60" si="34">I33-L33</f>
        <v>30.578137542507559</v>
      </c>
      <c r="N33" s="36">
        <f t="shared" ref="N33:N60" si="35">O33/29.3071</f>
        <v>12.134388582267196</v>
      </c>
      <c r="O33" s="40">
        <v>355.62373961936294</v>
      </c>
      <c r="P33" s="35">
        <f t="shared" ref="P33:P60" si="36">P32*$M33/$M32</f>
        <v>31.83279985718012</v>
      </c>
      <c r="Q33" s="40">
        <v>3079.9324026200434</v>
      </c>
      <c r="R33" s="39">
        <v>0.53102282803793854</v>
      </c>
      <c r="S33" s="36"/>
      <c r="T33" s="38">
        <f t="shared" si="12"/>
        <v>2023</v>
      </c>
      <c r="U33" s="36">
        <f t="shared" si="4"/>
        <v>69.437737542507548</v>
      </c>
      <c r="V33" s="37">
        <f t="shared" si="5"/>
        <v>1.2586619092534388</v>
      </c>
      <c r="W33" s="36"/>
      <c r="X33" s="38">
        <f t="shared" si="13"/>
        <v>2023</v>
      </c>
      <c r="Y33" s="36">
        <f t="shared" si="14"/>
        <v>72.010642226281192</v>
      </c>
      <c r="AA33" s="38">
        <f t="shared" si="13"/>
        <v>2023</v>
      </c>
      <c r="AB33" s="41">
        <f t="shared" ref="AB33:AB60" si="37">AU33-AX33</f>
        <v>72.67374291135593</v>
      </c>
      <c r="AC33" s="41">
        <f t="shared" ref="AC33:AC60" si="38">AB33/AB32*AC32</f>
        <v>75.655644813338256</v>
      </c>
      <c r="AE33" s="38">
        <f t="shared" si="16"/>
        <v>2023</v>
      </c>
      <c r="AF33" s="36">
        <v>68.152474019947604</v>
      </c>
      <c r="AG33" s="1"/>
      <c r="AH33" s="38">
        <f t="shared" si="17"/>
        <v>2023</v>
      </c>
      <c r="AI33" s="36">
        <v>55.312057526350301</v>
      </c>
      <c r="AJ33" s="36">
        <f t="shared" ref="AJ33" si="39">AI33*P33/M33</f>
        <v>57.581586009857205</v>
      </c>
      <c r="AL33" s="38">
        <f t="shared" si="19"/>
        <v>2023</v>
      </c>
      <c r="AM33" s="42">
        <v>754.83040579165038</v>
      </c>
      <c r="AN33" s="36">
        <v>62.807162226281193</v>
      </c>
      <c r="AO33" s="43">
        <v>848.87981882462054</v>
      </c>
      <c r="AP33" s="36">
        <v>72.990526124215009</v>
      </c>
      <c r="AQ33" s="36">
        <f t="shared" ref="AQ33:AR48" si="40">AQ32</f>
        <v>7.1069100000000001</v>
      </c>
      <c r="AR33" s="36">
        <f t="shared" si="40"/>
        <v>2.0965699999999998</v>
      </c>
      <c r="AS33" s="36">
        <f t="shared" si="25"/>
        <v>72.010642226281192</v>
      </c>
      <c r="AT33" s="36">
        <f t="shared" si="26"/>
        <v>0.37723000000000001</v>
      </c>
      <c r="AU33" s="36">
        <f t="shared" ref="AU33:AU60" si="41">AP33+AT33</f>
        <v>73.367756124215006</v>
      </c>
      <c r="AV33" s="36">
        <v>4.0275165417572696</v>
      </c>
      <c r="AW33" s="42">
        <v>8.0713736655510413</v>
      </c>
      <c r="AX33" s="41">
        <v>0.69401321285907491</v>
      </c>
      <c r="AY33" s="41">
        <f t="shared" si="27"/>
        <v>68.646226369598665</v>
      </c>
      <c r="AZ33" s="38">
        <f t="shared" si="23"/>
        <v>2023</v>
      </c>
      <c r="BA33" s="1">
        <f t="shared" si="10"/>
        <v>365</v>
      </c>
      <c r="BB33" s="31">
        <v>45291</v>
      </c>
      <c r="BC33" s="44">
        <v>690</v>
      </c>
      <c r="BD33" s="44">
        <v>747.6</v>
      </c>
      <c r="BE33" s="44">
        <v>82.653363300000009</v>
      </c>
      <c r="BF33" s="44">
        <f>BF32</f>
        <v>0</v>
      </c>
      <c r="BG33" s="36">
        <v>59.329320722269991</v>
      </c>
      <c r="BH33" s="36">
        <v>7.1069100000000001</v>
      </c>
      <c r="BI33" s="36">
        <f t="shared" si="28"/>
        <v>2.0965699999999998</v>
      </c>
      <c r="BJ33" s="36">
        <f t="shared" si="29"/>
        <v>68.532800722269997</v>
      </c>
      <c r="BK33" s="36">
        <v>64.282029234737749</v>
      </c>
      <c r="BM33" s="36">
        <v>38.859599999999993</v>
      </c>
      <c r="BN33" s="36">
        <v>0</v>
      </c>
      <c r="BO33" s="36">
        <v>0</v>
      </c>
      <c r="BP33" s="36"/>
      <c r="BQ33" s="36">
        <v>34.605654084264827</v>
      </c>
      <c r="BR33" s="36">
        <v>0</v>
      </c>
      <c r="BS33" s="36">
        <v>0</v>
      </c>
    </row>
    <row r="34" spans="1:71" ht="13" x14ac:dyDescent="0.3">
      <c r="A34" s="34">
        <f t="shared" si="2"/>
        <v>2024</v>
      </c>
      <c r="B34" s="36">
        <f t="shared" ref="B34:B60" si="42">B33*$F34/$F33</f>
        <v>31.282363428328775</v>
      </c>
      <c r="C34" s="36">
        <f t="shared" si="30"/>
        <v>2.5227237277808214</v>
      </c>
      <c r="D34" s="36">
        <f t="shared" si="31"/>
        <v>33.805087156109593</v>
      </c>
      <c r="E34" s="37">
        <v>0.6912571271547252</v>
      </c>
      <c r="F34" s="36">
        <v>37.017761424657529</v>
      </c>
      <c r="G34" s="36"/>
      <c r="H34" s="38">
        <f t="shared" si="11"/>
        <v>2024</v>
      </c>
      <c r="I34" s="36">
        <v>31.230417685909138</v>
      </c>
      <c r="J34" s="36">
        <f t="shared" si="32"/>
        <v>32.384671308493161</v>
      </c>
      <c r="K34" s="39">
        <v>0.53875290524752029</v>
      </c>
      <c r="L34" s="36">
        <f t="shared" si="33"/>
        <v>3.8695717556054592</v>
      </c>
      <c r="M34" s="36">
        <f t="shared" si="34"/>
        <v>27.360845930303679</v>
      </c>
      <c r="N34" s="36">
        <f t="shared" si="35"/>
        <v>10.857663780088505</v>
      </c>
      <c r="O34" s="40">
        <v>318.20663816943181</v>
      </c>
      <c r="P34" s="35">
        <f t="shared" si="36"/>
        <v>28.483498421437023</v>
      </c>
      <c r="Q34" s="40">
        <v>2748.3463026039572</v>
      </c>
      <c r="R34" s="39">
        <v>0.47385281079378577</v>
      </c>
      <c r="S34" s="36"/>
      <c r="T34" s="38">
        <f t="shared" si="12"/>
        <v>2024</v>
      </c>
      <c r="U34" s="36">
        <f t="shared" si="4"/>
        <v>64.378607354961204</v>
      </c>
      <c r="V34" s="37">
        <f t="shared" si="5"/>
        <v>1.165109937948511</v>
      </c>
      <c r="W34" s="36"/>
      <c r="X34" s="38">
        <f t="shared" si="13"/>
        <v>2024</v>
      </c>
      <c r="Y34" s="36">
        <f t="shared" si="14"/>
        <v>69.688045609013514</v>
      </c>
      <c r="AA34" s="38">
        <f t="shared" si="13"/>
        <v>2024</v>
      </c>
      <c r="AB34" s="41">
        <f t="shared" si="37"/>
        <v>71.456028410228214</v>
      </c>
      <c r="AC34" s="41">
        <f t="shared" si="38"/>
        <v>74.387965840290974</v>
      </c>
      <c r="AE34" s="38">
        <f t="shared" si="16"/>
        <v>2024</v>
      </c>
      <c r="AF34" s="36">
        <v>67.523464707941599</v>
      </c>
      <c r="AG34" s="1"/>
      <c r="AH34" s="38">
        <f t="shared" si="17"/>
        <v>2024</v>
      </c>
      <c r="AI34" s="36">
        <v>56.048740707178801</v>
      </c>
      <c r="AJ34" s="36">
        <f>AI34*P34/M34</f>
        <v>58.348496297341676</v>
      </c>
      <c r="AL34" s="38">
        <f t="shared" si="19"/>
        <v>2024</v>
      </c>
      <c r="AM34" s="42">
        <v>727.8186071328272</v>
      </c>
      <c r="AN34" s="36">
        <v>60.484565609013515</v>
      </c>
      <c r="AO34" s="43">
        <v>835.48746459479207</v>
      </c>
      <c r="AP34" s="36">
        <v>71.838990936783489</v>
      </c>
      <c r="AQ34" s="36">
        <f t="shared" si="40"/>
        <v>7.1069100000000001</v>
      </c>
      <c r="AR34" s="36">
        <f t="shared" si="40"/>
        <v>2.0965699999999998</v>
      </c>
      <c r="AS34" s="36">
        <f t="shared" si="25"/>
        <v>69.688045609013514</v>
      </c>
      <c r="AT34" s="36">
        <f t="shared" si="26"/>
        <v>0.37723000000000001</v>
      </c>
      <c r="AU34" s="36">
        <f t="shared" si="41"/>
        <v>72.216220936783486</v>
      </c>
      <c r="AV34" s="36">
        <v>3.8695717556054592</v>
      </c>
      <c r="AW34" s="42">
        <v>8.8410390838378383</v>
      </c>
      <c r="AX34" s="41">
        <v>0.76019252655527414</v>
      </c>
      <c r="AY34" s="41">
        <f t="shared" si="27"/>
        <v>67.586456654622751</v>
      </c>
      <c r="AZ34" s="38">
        <f t="shared" si="23"/>
        <v>2024</v>
      </c>
      <c r="BA34" s="1">
        <f t="shared" si="10"/>
        <v>366</v>
      </c>
      <c r="BB34" s="31">
        <v>45657</v>
      </c>
      <c r="BC34" s="44">
        <v>681.9</v>
      </c>
      <c r="BD34" s="44">
        <v>740</v>
      </c>
      <c r="BE34" s="44">
        <v>82.653363300000009</v>
      </c>
      <c r="BF34" s="44">
        <f t="shared" ref="BF34:BF47" si="43">BF33</f>
        <v>0</v>
      </c>
      <c r="BG34" s="36">
        <v>58.632846087704209</v>
      </c>
      <c r="BH34" s="36">
        <v>7.1069100000000001</v>
      </c>
      <c r="BI34" s="36">
        <f t="shared" si="28"/>
        <v>2.0965699999999998</v>
      </c>
      <c r="BJ34" s="36">
        <f t="shared" si="29"/>
        <v>67.836326087704208</v>
      </c>
      <c r="BK34" s="36">
        <v>63.628546861564914</v>
      </c>
      <c r="BM34" s="36">
        <v>35.914940235862709</v>
      </c>
      <c r="BN34" s="36">
        <v>1.1028211887948203</v>
      </c>
      <c r="BO34" s="36">
        <v>0</v>
      </c>
      <c r="BP34" s="36"/>
      <c r="BQ34" s="36">
        <v>31.067185592472654</v>
      </c>
      <c r="BR34" s="36">
        <v>0.16323209343648415</v>
      </c>
      <c r="BS34" s="36">
        <v>0</v>
      </c>
    </row>
    <row r="35" spans="1:71" ht="13" x14ac:dyDescent="0.3">
      <c r="A35" s="34">
        <f t="shared" si="2"/>
        <v>2025</v>
      </c>
      <c r="B35" s="36">
        <f t="shared" si="42"/>
        <v>29.637047865500001</v>
      </c>
      <c r="C35" s="36">
        <f t="shared" si="30"/>
        <v>2.3900394879999993</v>
      </c>
      <c r="D35" s="36">
        <f t="shared" si="31"/>
        <v>32.027087353500001</v>
      </c>
      <c r="E35" s="37">
        <v>0.65669427079698894</v>
      </c>
      <c r="F35" s="36">
        <v>35.070788999999991</v>
      </c>
      <c r="G35" s="36"/>
      <c r="H35" s="38">
        <f t="shared" si="11"/>
        <v>2025</v>
      </c>
      <c r="I35" s="36">
        <v>28.030579808254515</v>
      </c>
      <c r="J35" s="36">
        <f t="shared" si="32"/>
        <v>29.066569740000009</v>
      </c>
      <c r="K35" s="39">
        <v>0.48487761472276825</v>
      </c>
      <c r="L35" s="36">
        <f t="shared" si="33"/>
        <v>3.690512727407453</v>
      </c>
      <c r="M35" s="36">
        <f t="shared" si="34"/>
        <v>24.340067080847064</v>
      </c>
      <c r="N35" s="36">
        <f t="shared" si="35"/>
        <v>9.6589215633840055</v>
      </c>
      <c r="O35" s="40">
        <v>283.07498015025135</v>
      </c>
      <c r="P35" s="35">
        <f t="shared" si="36"/>
        <v>25.338772932715525</v>
      </c>
      <c r="Q35" s="40">
        <v>2451.6130578598595</v>
      </c>
      <c r="R35" s="39">
        <v>0.422691906527562</v>
      </c>
      <c r="S35" s="36"/>
      <c r="T35" s="38">
        <f t="shared" si="12"/>
        <v>2025</v>
      </c>
      <c r="U35" s="36">
        <f t="shared" si="4"/>
        <v>59.410856080847054</v>
      </c>
      <c r="V35" s="37">
        <f t="shared" si="5"/>
        <v>1.079386177324551</v>
      </c>
      <c r="W35" s="36"/>
      <c r="X35" s="38">
        <f t="shared" si="13"/>
        <v>2025</v>
      </c>
      <c r="Y35" s="36">
        <f t="shared" si="14"/>
        <v>66.623490281887285</v>
      </c>
      <c r="AA35" s="38">
        <f t="shared" si="13"/>
        <v>2025</v>
      </c>
      <c r="AB35" s="41">
        <f t="shared" si="37"/>
        <v>69.060774098605464</v>
      </c>
      <c r="AC35" s="41">
        <f t="shared" si="38"/>
        <v>71.89443100668835</v>
      </c>
      <c r="AE35" s="38">
        <f t="shared" si="16"/>
        <v>2025</v>
      </c>
      <c r="AF35" s="36">
        <v>66.543570257309895</v>
      </c>
      <c r="AG35" s="1"/>
      <c r="AH35" s="38">
        <f t="shared" si="17"/>
        <v>2025</v>
      </c>
      <c r="AI35" s="36">
        <v>57.305144886692602</v>
      </c>
      <c r="AJ35" s="36">
        <f t="shared" ref="AJ35:AJ50" si="44">AI35*P35/M35</f>
        <v>59.65645243857459</v>
      </c>
      <c r="AL35" s="38">
        <f t="shared" si="19"/>
        <v>2025</v>
      </c>
      <c r="AM35" s="42">
        <v>692.17782867834921</v>
      </c>
      <c r="AN35" s="36">
        <v>57.420010281887286</v>
      </c>
      <c r="AO35" s="43">
        <v>808.18411184313675</v>
      </c>
      <c r="AP35" s="36">
        <v>69.491325179977366</v>
      </c>
      <c r="AQ35" s="36">
        <f t="shared" si="40"/>
        <v>7.1069100000000001</v>
      </c>
      <c r="AR35" s="36">
        <f t="shared" si="40"/>
        <v>2.0965699999999998</v>
      </c>
      <c r="AS35" s="36">
        <f t="shared" si="25"/>
        <v>66.623490281887285</v>
      </c>
      <c r="AT35" s="36">
        <f t="shared" si="26"/>
        <v>0.37723000000000001</v>
      </c>
      <c r="AU35" s="36">
        <f t="shared" si="41"/>
        <v>69.868555179977363</v>
      </c>
      <c r="AV35" s="36">
        <v>3.690512727407453</v>
      </c>
      <c r="AW35" s="42">
        <v>9.3944939763552284</v>
      </c>
      <c r="AX35" s="41">
        <v>0.80778108137190263</v>
      </c>
      <c r="AY35" s="41">
        <f t="shared" si="27"/>
        <v>65.370261371198012</v>
      </c>
      <c r="AZ35" s="38">
        <f t="shared" si="23"/>
        <v>2025</v>
      </c>
      <c r="BA35" s="1">
        <f t="shared" si="10"/>
        <v>365</v>
      </c>
      <c r="BB35" s="31">
        <v>46022</v>
      </c>
      <c r="BC35" s="44">
        <v>670.3</v>
      </c>
      <c r="BD35" s="44">
        <v>692</v>
      </c>
      <c r="BE35" s="44">
        <v>82.653363300000009</v>
      </c>
      <c r="BF35" s="44">
        <f t="shared" si="43"/>
        <v>0</v>
      </c>
      <c r="BG35" s="36">
        <v>57.635425623387782</v>
      </c>
      <c r="BH35" s="36">
        <v>7.1069100000000001</v>
      </c>
      <c r="BI35" s="36">
        <f t="shared" si="28"/>
        <v>2.0965699999999998</v>
      </c>
      <c r="BJ35" s="36">
        <f t="shared" si="29"/>
        <v>66.838905623387788</v>
      </c>
      <c r="BK35" s="36">
        <v>59.501289767841783</v>
      </c>
      <c r="BM35" s="36">
        <v>32.87718284757397</v>
      </c>
      <c r="BN35" s="36">
        <v>2.1936061524260211</v>
      </c>
      <c r="BO35" s="36">
        <v>0</v>
      </c>
      <c r="BP35" s="36"/>
      <c r="BQ35" s="36">
        <v>27.704115621381543</v>
      </c>
      <c r="BR35" s="36">
        <v>0.32646418687297185</v>
      </c>
      <c r="BS35" s="36">
        <v>0</v>
      </c>
    </row>
    <row r="36" spans="1:71" ht="13" x14ac:dyDescent="0.3">
      <c r="A36" s="34">
        <f t="shared" si="2"/>
        <v>2026</v>
      </c>
      <c r="B36" s="36">
        <f t="shared" si="42"/>
        <v>27.858824993569993</v>
      </c>
      <c r="C36" s="36">
        <f t="shared" si="30"/>
        <v>2.2466371187199989</v>
      </c>
      <c r="D36" s="36">
        <f t="shared" si="31"/>
        <v>30.105462112289992</v>
      </c>
      <c r="E36" s="37">
        <v>0.61729261454916962</v>
      </c>
      <c r="F36" s="36">
        <v>32.966541659999983</v>
      </c>
      <c r="G36" s="36"/>
      <c r="H36" s="38">
        <f t="shared" si="11"/>
        <v>2026</v>
      </c>
      <c r="I36" s="36">
        <v>25.227521827429069</v>
      </c>
      <c r="J36" s="36">
        <f t="shared" si="32"/>
        <v>26.159912766000012</v>
      </c>
      <c r="K36" s="39">
        <v>0.43638985325049146</v>
      </c>
      <c r="L36" s="36">
        <f t="shared" si="33"/>
        <v>3.6312823823314369</v>
      </c>
      <c r="M36" s="36">
        <f t="shared" si="34"/>
        <v>21.59623944509763</v>
      </c>
      <c r="N36" s="36">
        <f t="shared" si="35"/>
        <v>8.5700824969541678</v>
      </c>
      <c r="O36" s="40">
        <v>251.16426474648546</v>
      </c>
      <c r="P36" s="35">
        <f t="shared" si="36"/>
        <v>22.482362340344018</v>
      </c>
      <c r="Q36" s="40">
        <v>2175.24555081986</v>
      </c>
      <c r="R36" s="39">
        <v>0.37504233634825179</v>
      </c>
      <c r="S36" s="36"/>
      <c r="T36" s="38">
        <f t="shared" si="12"/>
        <v>2026</v>
      </c>
      <c r="U36" s="36">
        <f t="shared" si="4"/>
        <v>54.562781105097613</v>
      </c>
      <c r="V36" s="37">
        <f t="shared" si="5"/>
        <v>0.99233495089742141</v>
      </c>
      <c r="W36" s="36"/>
      <c r="X36" s="38">
        <f t="shared" si="13"/>
        <v>2026</v>
      </c>
      <c r="Y36" s="36">
        <f t="shared" si="14"/>
        <v>63.919382376789031</v>
      </c>
      <c r="AA36" s="38">
        <f t="shared" si="13"/>
        <v>2026</v>
      </c>
      <c r="AB36" s="41">
        <f t="shared" si="37"/>
        <v>65.203598862957563</v>
      </c>
      <c r="AC36" s="41">
        <f t="shared" si="38"/>
        <v>67.878990657525009</v>
      </c>
      <c r="AE36" s="38">
        <f t="shared" si="16"/>
        <v>2026</v>
      </c>
      <c r="AF36" s="36">
        <v>65.759325427748806</v>
      </c>
      <c r="AG36" s="1"/>
      <c r="AH36" s="38">
        <f t="shared" si="17"/>
        <v>2026</v>
      </c>
      <c r="AI36" s="36">
        <v>59.567215771271201</v>
      </c>
      <c r="AJ36" s="36">
        <f t="shared" si="44"/>
        <v>62.011339149102483</v>
      </c>
      <c r="AL36" s="38">
        <f t="shared" si="19"/>
        <v>2026</v>
      </c>
      <c r="AM36" s="42">
        <v>660.72905374205652</v>
      </c>
      <c r="AN36" s="36">
        <v>54.715902376789032</v>
      </c>
      <c r="AO36" s="43">
        <v>764.41491551903289</v>
      </c>
      <c r="AP36" s="36">
        <v>65.727851721326985</v>
      </c>
      <c r="AQ36" s="36">
        <f t="shared" si="40"/>
        <v>7.1069100000000001</v>
      </c>
      <c r="AR36" s="36">
        <f t="shared" si="40"/>
        <v>2.0965699999999998</v>
      </c>
      <c r="AS36" s="36">
        <f t="shared" si="25"/>
        <v>63.919382376789031</v>
      </c>
      <c r="AT36" s="36">
        <f t="shared" si="26"/>
        <v>0.37723000000000001</v>
      </c>
      <c r="AU36" s="36">
        <f t="shared" si="41"/>
        <v>66.105081721326982</v>
      </c>
      <c r="AV36" s="36">
        <v>3.6312823823314369</v>
      </c>
      <c r="AW36" s="42">
        <v>10.484245642836324</v>
      </c>
      <c r="AX36" s="41">
        <v>0.90148285836941733</v>
      </c>
      <c r="AY36" s="41">
        <f t="shared" si="27"/>
        <v>61.572316480626128</v>
      </c>
      <c r="AZ36" s="38">
        <f t="shared" si="23"/>
        <v>2026</v>
      </c>
      <c r="BA36" s="1">
        <f t="shared" si="10"/>
        <v>365</v>
      </c>
      <c r="BB36" s="31">
        <v>46387</v>
      </c>
      <c r="BC36" s="44">
        <v>645.9</v>
      </c>
      <c r="BD36" s="44">
        <v>668.1</v>
      </c>
      <c r="BE36" s="44">
        <v>82.653363300000009</v>
      </c>
      <c r="BF36" s="44">
        <f t="shared" si="43"/>
        <v>0</v>
      </c>
      <c r="BG36" s="36">
        <v>55.537403267411861</v>
      </c>
      <c r="BH36" s="36">
        <v>7.1069100000000001</v>
      </c>
      <c r="BI36" s="36">
        <f t="shared" si="28"/>
        <v>2.0965699999999998</v>
      </c>
      <c r="BJ36" s="36">
        <f t="shared" si="29"/>
        <v>64.74088326741186</v>
      </c>
      <c r="BK36" s="36">
        <v>57.446259673258808</v>
      </c>
      <c r="BM36" s="36">
        <v>29.100611025897098</v>
      </c>
      <c r="BN36" s="36">
        <v>3.299424048443516</v>
      </c>
      <c r="BO36" s="36">
        <v>0.56650658565936851</v>
      </c>
      <c r="BP36" s="36"/>
      <c r="BQ36" s="36">
        <v>24.468487862243158</v>
      </c>
      <c r="BR36" s="36">
        <v>0.48969628030945955</v>
      </c>
      <c r="BS36" s="36">
        <v>0.26933768487645082</v>
      </c>
    </row>
    <row r="37" spans="1:71" ht="13" x14ac:dyDescent="0.3">
      <c r="A37" s="34">
        <f t="shared" si="2"/>
        <v>2027</v>
      </c>
      <c r="B37" s="36">
        <f t="shared" si="42"/>
        <v>26.187295493955794</v>
      </c>
      <c r="C37" s="36">
        <f t="shared" si="30"/>
        <v>2.1118388915967987</v>
      </c>
      <c r="D37" s="36">
        <f t="shared" si="31"/>
        <v>28.299134385552591</v>
      </c>
      <c r="E37" s="37">
        <v>0.58025505767621943</v>
      </c>
      <c r="F37" s="36">
        <v>30.988549160399984</v>
      </c>
      <c r="G37" s="36"/>
      <c r="H37" s="38">
        <f t="shared" si="11"/>
        <v>2027</v>
      </c>
      <c r="I37" s="36">
        <v>22.704769644686159</v>
      </c>
      <c r="J37" s="36">
        <f t="shared" si="32"/>
        <v>23.54392148940001</v>
      </c>
      <c r="K37" s="39">
        <v>0.39275086792544228</v>
      </c>
      <c r="L37" s="36">
        <f t="shared" si="33"/>
        <v>3.584120383471646</v>
      </c>
      <c r="M37" s="36">
        <f t="shared" si="34"/>
        <v>19.120649261214513</v>
      </c>
      <c r="N37" s="36">
        <f t="shared" si="35"/>
        <v>7.5876886798053995</v>
      </c>
      <c r="O37" s="40">
        <v>222.37315090792481</v>
      </c>
      <c r="P37" s="35">
        <f t="shared" si="36"/>
        <v>19.905195345055244</v>
      </c>
      <c r="Q37" s="40">
        <v>1925.8958181113039</v>
      </c>
      <c r="R37" s="39">
        <v>0.33205100312263858</v>
      </c>
      <c r="S37" s="36"/>
      <c r="T37" s="38">
        <f t="shared" si="12"/>
        <v>2027</v>
      </c>
      <c r="U37" s="36">
        <f t="shared" si="4"/>
        <v>50.109198421614494</v>
      </c>
      <c r="V37" s="37">
        <f t="shared" si="5"/>
        <v>0.91230606079885801</v>
      </c>
      <c r="W37" s="36"/>
      <c r="X37" s="38">
        <f t="shared" si="13"/>
        <v>2027</v>
      </c>
      <c r="Y37" s="36">
        <f t="shared" si="14"/>
        <v>61.135267732799917</v>
      </c>
      <c r="AA37" s="38">
        <f t="shared" si="13"/>
        <v>2027</v>
      </c>
      <c r="AB37" s="41">
        <f t="shared" si="37"/>
        <v>61.856616898224267</v>
      </c>
      <c r="AC37" s="41">
        <f t="shared" si="38"/>
        <v>64.394677498790699</v>
      </c>
      <c r="AE37" s="38">
        <f t="shared" si="16"/>
        <v>2027</v>
      </c>
      <c r="AF37" s="36">
        <v>64.609167782194007</v>
      </c>
      <c r="AG37" s="1"/>
      <c r="AH37" s="38">
        <f t="shared" si="17"/>
        <v>2027</v>
      </c>
      <c r="AI37" s="36">
        <v>60.004894534181503</v>
      </c>
      <c r="AJ37" s="36">
        <f t="shared" si="44"/>
        <v>62.466976463248692</v>
      </c>
      <c r="AL37" s="38">
        <f t="shared" si="19"/>
        <v>2027</v>
      </c>
      <c r="AM37" s="42">
        <v>628.3498004324631</v>
      </c>
      <c r="AN37" s="36">
        <v>51.931787732799918</v>
      </c>
      <c r="AO37" s="43">
        <v>726.42632820411905</v>
      </c>
      <c r="AP37" s="36">
        <v>62.46142116974368</v>
      </c>
      <c r="AQ37" s="36">
        <f t="shared" si="40"/>
        <v>7.1069100000000001</v>
      </c>
      <c r="AR37" s="36">
        <f t="shared" si="40"/>
        <v>2.0965699999999998</v>
      </c>
      <c r="AS37" s="36">
        <f t="shared" si="25"/>
        <v>61.135267732799917</v>
      </c>
      <c r="AT37" s="36">
        <f t="shared" si="26"/>
        <v>0.37723000000000001</v>
      </c>
      <c r="AU37" s="36">
        <f t="shared" si="41"/>
        <v>62.838651169743677</v>
      </c>
      <c r="AV37" s="36">
        <v>3.584120383471646</v>
      </c>
      <c r="AW37" s="42">
        <v>11.421058577770763</v>
      </c>
      <c r="AX37" s="41">
        <v>0.98203427151941203</v>
      </c>
      <c r="AY37" s="41">
        <f t="shared" si="27"/>
        <v>58.272496514752618</v>
      </c>
      <c r="AZ37" s="38">
        <f t="shared" si="23"/>
        <v>2027</v>
      </c>
      <c r="BA37" s="1">
        <f t="shared" si="10"/>
        <v>365</v>
      </c>
      <c r="BB37" s="31">
        <v>46752</v>
      </c>
      <c r="BC37" s="44">
        <v>625.79999999999995</v>
      </c>
      <c r="BD37" s="44">
        <v>623.4</v>
      </c>
      <c r="BE37" s="44">
        <v>82.653363300000009</v>
      </c>
      <c r="BF37" s="44">
        <f t="shared" si="43"/>
        <v>0</v>
      </c>
      <c r="BG37" s="36">
        <v>53.809114359415297</v>
      </c>
      <c r="BH37" s="36">
        <v>7.1069100000000001</v>
      </c>
      <c r="BI37" s="36">
        <f t="shared" si="28"/>
        <v>2.0965699999999998</v>
      </c>
      <c r="BJ37" s="36">
        <f t="shared" si="29"/>
        <v>63.012594359415296</v>
      </c>
      <c r="BK37" s="36">
        <v>53.602751504729142</v>
      </c>
      <c r="BM37" s="36">
        <v>25.456303924489884</v>
      </c>
      <c r="BN37" s="36">
        <v>4.3992320645913594</v>
      </c>
      <c r="BO37" s="36">
        <v>1.1330131713187406</v>
      </c>
      <c r="BP37" s="36"/>
      <c r="BQ37" s="36">
        <v>21.51316590118731</v>
      </c>
      <c r="BR37" s="36">
        <v>0.65292837374594725</v>
      </c>
      <c r="BS37" s="36">
        <v>0.53867536975290164</v>
      </c>
    </row>
    <row r="38" spans="1:71" ht="13" x14ac:dyDescent="0.3">
      <c r="A38" s="34">
        <f t="shared" si="2"/>
        <v>2028</v>
      </c>
      <c r="B38" s="36">
        <f t="shared" si="42"/>
        <v>24.683499018467259</v>
      </c>
      <c r="C38" s="36">
        <f t="shared" si="30"/>
        <v>1.9905672664793495</v>
      </c>
      <c r="D38" s="36">
        <f t="shared" si="31"/>
        <v>26.674066284946608</v>
      </c>
      <c r="E38" s="37">
        <v>0.54543975421564628</v>
      </c>
      <c r="F38" s="36">
        <v>29.209042337380847</v>
      </c>
      <c r="G38" s="36"/>
      <c r="H38" s="38">
        <f t="shared" si="11"/>
        <v>2028</v>
      </c>
      <c r="I38" s="36">
        <v>20.490277043724987</v>
      </c>
      <c r="J38" s="36">
        <f t="shared" si="32"/>
        <v>21.247582845502365</v>
      </c>
      <c r="K38" s="39">
        <v>0.35347578113289801</v>
      </c>
      <c r="L38" s="36">
        <f t="shared" si="33"/>
        <v>3.3214617866625944</v>
      </c>
      <c r="M38" s="36">
        <f t="shared" si="34"/>
        <v>17.168815257062391</v>
      </c>
      <c r="N38" s="36">
        <f t="shared" si="35"/>
        <v>6.8131381624123728</v>
      </c>
      <c r="O38" s="40">
        <v>199.67332143963563</v>
      </c>
      <c r="P38" s="35">
        <f t="shared" si="36"/>
        <v>17.873274953493102</v>
      </c>
      <c r="Q38" s="40">
        <v>1724.5756966737949</v>
      </c>
      <c r="R38" s="39">
        <v>0.29734063735755084</v>
      </c>
      <c r="S38" s="36"/>
      <c r="T38" s="38">
        <f t="shared" si="12"/>
        <v>2028</v>
      </c>
      <c r="U38" s="36">
        <f t="shared" si="4"/>
        <v>46.377857594443242</v>
      </c>
      <c r="V38" s="37">
        <f t="shared" si="5"/>
        <v>0.84278039157319706</v>
      </c>
      <c r="W38" s="36"/>
      <c r="X38" s="38">
        <f t="shared" si="13"/>
        <v>2028</v>
      </c>
      <c r="Y38" s="36">
        <f t="shared" si="14"/>
        <v>58.267359717127206</v>
      </c>
      <c r="AA38" s="38">
        <f t="shared" si="13"/>
        <v>2028</v>
      </c>
      <c r="AB38" s="41">
        <f t="shared" si="37"/>
        <v>59.234867188149813</v>
      </c>
      <c r="AC38" s="41">
        <f t="shared" si="38"/>
        <v>61.665353854392698</v>
      </c>
      <c r="AE38" s="38">
        <f t="shared" si="16"/>
        <v>2028</v>
      </c>
      <c r="AF38" s="36">
        <v>63.468237890810798</v>
      </c>
      <c r="AG38" s="1"/>
      <c r="AH38" s="38">
        <f t="shared" si="17"/>
        <v>2028</v>
      </c>
      <c r="AI38" s="36">
        <v>57.757211845820997</v>
      </c>
      <c r="AJ38" s="36">
        <f t="shared" si="44"/>
        <v>60.127068316077697</v>
      </c>
      <c r="AL38" s="38">
        <f t="shared" si="19"/>
        <v>2028</v>
      </c>
      <c r="AM38" s="42">
        <v>594.99603021018947</v>
      </c>
      <c r="AN38" s="36">
        <v>49.063879717127207</v>
      </c>
      <c r="AO38" s="43">
        <v>696.67289741053082</v>
      </c>
      <c r="AP38" s="36">
        <v>59.90308662171374</v>
      </c>
      <c r="AQ38" s="36">
        <f t="shared" si="40"/>
        <v>7.1069100000000001</v>
      </c>
      <c r="AR38" s="36">
        <f t="shared" si="40"/>
        <v>2.0965699999999998</v>
      </c>
      <c r="AS38" s="36">
        <f t="shared" si="25"/>
        <v>58.267359717127206</v>
      </c>
      <c r="AT38" s="36">
        <f t="shared" si="26"/>
        <v>0.37723000000000001</v>
      </c>
      <c r="AU38" s="36">
        <f t="shared" si="41"/>
        <v>60.280316621713737</v>
      </c>
      <c r="AV38" s="36">
        <v>3.3214617866625944</v>
      </c>
      <c r="AW38" s="42">
        <v>12.1585769123484</v>
      </c>
      <c r="AX38" s="41">
        <v>1.0454494335639208</v>
      </c>
      <c r="AY38" s="41">
        <f t="shared" si="27"/>
        <v>55.913405401487218</v>
      </c>
      <c r="AZ38" s="38">
        <f t="shared" si="23"/>
        <v>2028</v>
      </c>
      <c r="BA38" s="1">
        <f t="shared" si="10"/>
        <v>366</v>
      </c>
      <c r="BB38" s="31">
        <v>47118</v>
      </c>
      <c r="BC38" s="44">
        <v>594.1</v>
      </c>
      <c r="BD38" s="44">
        <v>578.9</v>
      </c>
      <c r="BE38" s="44">
        <v>82.653363300000009</v>
      </c>
      <c r="BF38" s="44">
        <f t="shared" si="43"/>
        <v>0</v>
      </c>
      <c r="BG38" s="36">
        <v>51.08340498710232</v>
      </c>
      <c r="BH38" s="36">
        <v>7.1069100000000001</v>
      </c>
      <c r="BI38" s="36">
        <f t="shared" si="28"/>
        <v>2.0965699999999998</v>
      </c>
      <c r="BJ38" s="36">
        <f t="shared" si="29"/>
        <v>60.286884987102319</v>
      </c>
      <c r="BK38" s="36">
        <v>49.776440240756656</v>
      </c>
      <c r="BM38" s="36">
        <v>21.422701759419585</v>
      </c>
      <c r="BN38" s="36">
        <v>5.5141059439741014</v>
      </c>
      <c r="BO38" s="36">
        <v>2.2722346339871606</v>
      </c>
      <c r="BP38" s="36"/>
      <c r="BQ38" s="36">
        <v>18.596765837036745</v>
      </c>
      <c r="BR38" s="36">
        <v>0.81616046718243496</v>
      </c>
      <c r="BS38" s="36">
        <v>1.0773507395058068</v>
      </c>
    </row>
    <row r="39" spans="1:71" ht="13" x14ac:dyDescent="0.3">
      <c r="A39" s="34">
        <f t="shared" si="2"/>
        <v>2029</v>
      </c>
      <c r="B39" s="36">
        <f t="shared" si="42"/>
        <v>23.139094298459334</v>
      </c>
      <c r="C39" s="36">
        <f t="shared" si="30"/>
        <v>1.8660208446149309</v>
      </c>
      <c r="D39" s="36">
        <f t="shared" si="31"/>
        <v>25.005115143074264</v>
      </c>
      <c r="E39" s="37">
        <v>0.51271336896270747</v>
      </c>
      <c r="F39" s="36">
        <v>27.38148203812942</v>
      </c>
      <c r="G39" s="36"/>
      <c r="H39" s="38">
        <f t="shared" si="11"/>
        <v>2029</v>
      </c>
      <c r="I39" s="36">
        <v>18.390863412195785</v>
      </c>
      <c r="J39" s="36">
        <f t="shared" si="32"/>
        <v>19.070576406414006</v>
      </c>
      <c r="K39" s="39">
        <v>0.3181282030196082</v>
      </c>
      <c r="L39" s="36">
        <f t="shared" si="33"/>
        <v>2.999834671439634</v>
      </c>
      <c r="M39" s="36">
        <f t="shared" si="34"/>
        <v>15.39102874075615</v>
      </c>
      <c r="N39" s="36">
        <f t="shared" si="35"/>
        <v>6.1076552867733094</v>
      </c>
      <c r="O39" s="40">
        <v>178.99766425499405</v>
      </c>
      <c r="P39" s="35">
        <f t="shared" si="36"/>
        <v>16.022543453456514</v>
      </c>
      <c r="Q39" s="40">
        <v>1550.2359508460731</v>
      </c>
      <c r="R39" s="39">
        <v>0.2672820604907023</v>
      </c>
      <c r="S39" s="36"/>
      <c r="T39" s="38">
        <f t="shared" si="12"/>
        <v>2029</v>
      </c>
      <c r="U39" s="36">
        <f t="shared" si="4"/>
        <v>42.772510778885568</v>
      </c>
      <c r="V39" s="37">
        <f t="shared" si="5"/>
        <v>0.77999542945340972</v>
      </c>
      <c r="W39" s="36"/>
      <c r="X39" s="38">
        <f t="shared" si="13"/>
        <v>2029</v>
      </c>
      <c r="Y39" s="36">
        <f t="shared" si="14"/>
        <v>55.080647303777099</v>
      </c>
      <c r="AA39" s="38">
        <f t="shared" si="13"/>
        <v>2029</v>
      </c>
      <c r="AB39" s="41">
        <f t="shared" si="37"/>
        <v>57.209145269151833</v>
      </c>
      <c r="AC39" s="41">
        <f t="shared" si="38"/>
        <v>59.556513826967091</v>
      </c>
      <c r="AE39" s="38">
        <f t="shared" si="16"/>
        <v>2029</v>
      </c>
      <c r="AF39" s="36">
        <v>62.343187270724997</v>
      </c>
      <c r="AG39" s="1"/>
      <c r="AH39" s="38">
        <f t="shared" si="17"/>
        <v>2029</v>
      </c>
      <c r="AI39" s="36">
        <v>57.347294490058303</v>
      </c>
      <c r="AJ39" s="36">
        <f t="shared" si="44"/>
        <v>59.700331497138386</v>
      </c>
      <c r="AL39" s="38">
        <f t="shared" si="19"/>
        <v>2029</v>
      </c>
      <c r="AM39" s="42">
        <v>557.93456484292767</v>
      </c>
      <c r="AN39" s="36">
        <v>45.8771673037771</v>
      </c>
      <c r="AO39" s="43">
        <v>673.92626780782484</v>
      </c>
      <c r="AP39" s="36">
        <v>57.947228530337469</v>
      </c>
      <c r="AQ39" s="36">
        <f t="shared" si="40"/>
        <v>7.1069100000000001</v>
      </c>
      <c r="AR39" s="36">
        <f t="shared" si="40"/>
        <v>2.0965699999999998</v>
      </c>
      <c r="AS39" s="36">
        <f t="shared" si="25"/>
        <v>55.080647303777099</v>
      </c>
      <c r="AT39" s="36">
        <f t="shared" si="26"/>
        <v>0.37723000000000001</v>
      </c>
      <c r="AU39" s="36">
        <f t="shared" si="41"/>
        <v>58.324458530337466</v>
      </c>
      <c r="AV39" s="36">
        <v>2.999834671439634</v>
      </c>
      <c r="AW39" s="42">
        <v>12.97109322758889</v>
      </c>
      <c r="AX39" s="41">
        <v>1.1153132611856311</v>
      </c>
      <c r="AY39" s="41">
        <f t="shared" si="27"/>
        <v>54.209310597712197</v>
      </c>
      <c r="AZ39" s="38">
        <f t="shared" si="23"/>
        <v>2029</v>
      </c>
      <c r="BA39" s="1">
        <f t="shared" si="10"/>
        <v>365</v>
      </c>
      <c r="BB39" s="31">
        <v>47483</v>
      </c>
      <c r="BC39" s="44">
        <v>563</v>
      </c>
      <c r="BD39" s="44">
        <v>546.6</v>
      </c>
      <c r="BE39" s="44">
        <v>82.653363300000009</v>
      </c>
      <c r="BF39" s="44">
        <f t="shared" si="43"/>
        <v>0</v>
      </c>
      <c r="BG39" s="36">
        <v>48.409286328460873</v>
      </c>
      <c r="BH39" s="36">
        <v>7.1069100000000001</v>
      </c>
      <c r="BI39" s="36">
        <f t="shared" si="28"/>
        <v>2.0965699999999998</v>
      </c>
      <c r="BJ39" s="36">
        <f t="shared" si="29"/>
        <v>57.612766328460872</v>
      </c>
      <c r="BK39" s="36">
        <v>46.999140154772142</v>
      </c>
      <c r="BM39" s="36">
        <v>19.595141460168154</v>
      </c>
      <c r="BN39" s="36">
        <v>5.5141059439741014</v>
      </c>
      <c r="BO39" s="36">
        <v>2.2722346339871642</v>
      </c>
      <c r="BP39" s="36"/>
      <c r="BQ39" s="36">
        <v>16.497352205507543</v>
      </c>
      <c r="BR39" s="36">
        <v>0.81616046718243496</v>
      </c>
      <c r="BS39" s="36">
        <v>1.0773507395058068</v>
      </c>
    </row>
    <row r="40" spans="1:71" ht="13" x14ac:dyDescent="0.3">
      <c r="A40" s="34">
        <f t="shared" si="2"/>
        <v>2030</v>
      </c>
      <c r="B40" s="36">
        <f t="shared" si="42"/>
        <v>21.75074864055177</v>
      </c>
      <c r="C40" s="36">
        <f t="shared" si="30"/>
        <v>1.7540595939380346</v>
      </c>
      <c r="D40" s="36">
        <f t="shared" si="31"/>
        <v>23.504808234489804</v>
      </c>
      <c r="E40" s="37">
        <v>0.48195056682494497</v>
      </c>
      <c r="F40" s="36">
        <v>25.738593115841649</v>
      </c>
      <c r="G40" s="36"/>
      <c r="H40" s="38">
        <f t="shared" si="11"/>
        <v>2030</v>
      </c>
      <c r="I40" s="36">
        <v>16.551777070976208</v>
      </c>
      <c r="J40" s="36">
        <f t="shared" si="32"/>
        <v>17.163518765772604</v>
      </c>
      <c r="K40" s="39">
        <v>0.28631538271764734</v>
      </c>
      <c r="L40" s="36">
        <f t="shared" si="33"/>
        <v>2.7358617370161293</v>
      </c>
      <c r="M40" s="36">
        <f t="shared" si="34"/>
        <v>13.815915333960078</v>
      </c>
      <c r="N40" s="36">
        <f t="shared" si="35"/>
        <v>5.482599620363521</v>
      </c>
      <c r="O40" s="40">
        <v>160.67909533395573</v>
      </c>
      <c r="P40" s="35">
        <f t="shared" si="36"/>
        <v>14.382801014558819</v>
      </c>
      <c r="Q40" s="40">
        <v>1391.5852543264236</v>
      </c>
      <c r="R40" s="39">
        <v>0.23992849212524547</v>
      </c>
      <c r="S40" s="36"/>
      <c r="T40" s="38">
        <f t="shared" si="12"/>
        <v>2030</v>
      </c>
      <c r="U40" s="36">
        <f t="shared" si="4"/>
        <v>39.55450844980173</v>
      </c>
      <c r="V40" s="37">
        <f t="shared" si="5"/>
        <v>0.72187905895019044</v>
      </c>
      <c r="W40" s="36"/>
      <c r="X40" s="38">
        <f t="shared" si="13"/>
        <v>2030</v>
      </c>
      <c r="Y40" s="36">
        <f t="shared" si="14"/>
        <v>51.926412969753279</v>
      </c>
      <c r="AA40" s="38">
        <f t="shared" si="13"/>
        <v>2030</v>
      </c>
      <c r="AB40" s="41">
        <f t="shared" si="37"/>
        <v>53.478991534193405</v>
      </c>
      <c r="AC40" s="41">
        <f t="shared" si="38"/>
        <v>55.673306842356631</v>
      </c>
      <c r="AE40" s="38">
        <f t="shared" si="16"/>
        <v>2030</v>
      </c>
      <c r="AF40" s="36">
        <v>61.237580281011098</v>
      </c>
      <c r="AG40" s="1"/>
      <c r="AH40" s="38">
        <f t="shared" si="17"/>
        <v>2030</v>
      </c>
      <c r="AI40" s="36">
        <v>55.7011855073563</v>
      </c>
      <c r="AJ40" s="36">
        <f t="shared" si="44"/>
        <v>57.98668043789332</v>
      </c>
      <c r="AL40" s="38">
        <f t="shared" si="19"/>
        <v>2030</v>
      </c>
      <c r="AM40" s="42">
        <v>521.25081953823064</v>
      </c>
      <c r="AN40" s="36">
        <v>42.72293296975328</v>
      </c>
      <c r="AO40" s="43">
        <v>630.76846232538924</v>
      </c>
      <c r="AP40" s="36">
        <v>54.236325221443607</v>
      </c>
      <c r="AQ40" s="36">
        <f t="shared" si="40"/>
        <v>7.1069100000000001</v>
      </c>
      <c r="AR40" s="36">
        <f t="shared" si="40"/>
        <v>2.0965699999999998</v>
      </c>
      <c r="AS40" s="36">
        <f t="shared" si="25"/>
        <v>51.926412969753279</v>
      </c>
      <c r="AT40" s="36">
        <f t="shared" si="26"/>
        <v>0.37723000000000001</v>
      </c>
      <c r="AU40" s="36">
        <f t="shared" si="41"/>
        <v>54.613555221443605</v>
      </c>
      <c r="AV40" s="36">
        <v>2.7358617370161293</v>
      </c>
      <c r="AW40" s="42">
        <v>13.194975682719832</v>
      </c>
      <c r="AX40" s="41">
        <v>1.1345636872502005</v>
      </c>
      <c r="AY40" s="41">
        <f t="shared" si="27"/>
        <v>50.743129797177275</v>
      </c>
      <c r="AZ40" s="38">
        <f t="shared" si="23"/>
        <v>2030</v>
      </c>
      <c r="BA40" s="1">
        <f t="shared" si="10"/>
        <v>365</v>
      </c>
      <c r="BB40" s="31">
        <v>47848</v>
      </c>
      <c r="BC40" s="44">
        <v>525.1</v>
      </c>
      <c r="BD40" s="44">
        <v>520.1</v>
      </c>
      <c r="BE40" s="44">
        <v>82.653363300000009</v>
      </c>
      <c r="BF40" s="44">
        <f t="shared" si="43"/>
        <v>0</v>
      </c>
      <c r="BG40" s="36">
        <v>45.150472914875323</v>
      </c>
      <c r="BH40" s="36">
        <v>7.1069100000000001</v>
      </c>
      <c r="BI40" s="36">
        <f t="shared" si="28"/>
        <v>2.0965699999999998</v>
      </c>
      <c r="BJ40" s="36">
        <f t="shared" si="29"/>
        <v>54.353952914875322</v>
      </c>
      <c r="BK40" s="36">
        <v>44.720550300945831</v>
      </c>
      <c r="BM40" s="36">
        <v>17.952252537880383</v>
      </c>
      <c r="BN40" s="36">
        <v>5.5141059439741014</v>
      </c>
      <c r="BO40" s="36">
        <v>2.2722346339871642</v>
      </c>
      <c r="BP40" s="36"/>
      <c r="BQ40" s="36">
        <v>14.658265864287968</v>
      </c>
      <c r="BR40" s="36">
        <v>0.8161604671824314</v>
      </c>
      <c r="BS40" s="36">
        <v>1.0773507395058086</v>
      </c>
    </row>
    <row r="41" spans="1:71" ht="13" x14ac:dyDescent="0.3">
      <c r="A41" s="34">
        <f t="shared" si="2"/>
        <v>2031</v>
      </c>
      <c r="B41" s="36">
        <f t="shared" si="42"/>
        <v>20.445703722118662</v>
      </c>
      <c r="C41" s="36">
        <f t="shared" si="30"/>
        <v>1.6488160183017524</v>
      </c>
      <c r="D41" s="36">
        <f t="shared" si="31"/>
        <v>22.094519740420413</v>
      </c>
      <c r="E41" s="37">
        <v>0.45303353281544823</v>
      </c>
      <c r="F41" s="36">
        <v>24.194277528891149</v>
      </c>
      <c r="G41" s="36"/>
      <c r="H41" s="38">
        <f t="shared" si="11"/>
        <v>2031</v>
      </c>
      <c r="I41" s="36">
        <v>14.896599363878588</v>
      </c>
      <c r="J41" s="36">
        <f t="shared" si="32"/>
        <v>15.447166889195344</v>
      </c>
      <c r="K41" s="39">
        <v>0.25768384444588266</v>
      </c>
      <c r="L41" s="36">
        <f t="shared" si="33"/>
        <v>2.4999666713194095</v>
      </c>
      <c r="M41" s="36">
        <f t="shared" si="34"/>
        <v>12.396632692559178</v>
      </c>
      <c r="N41" s="36">
        <f t="shared" si="35"/>
        <v>4.919382614262866</v>
      </c>
      <c r="O41" s="40">
        <v>144.17283821446324</v>
      </c>
      <c r="P41" s="35">
        <f t="shared" si="36"/>
        <v>12.905283287990969</v>
      </c>
      <c r="Q41" s="40">
        <v>1248.6303542887699</v>
      </c>
      <c r="R41" s="39">
        <v>0.21528109556702932</v>
      </c>
      <c r="S41" s="36"/>
      <c r="T41" s="38">
        <f t="shared" si="12"/>
        <v>2031</v>
      </c>
      <c r="U41" s="36">
        <f t="shared" si="4"/>
        <v>36.590910221450329</v>
      </c>
      <c r="V41" s="37">
        <f t="shared" si="5"/>
        <v>0.66831462838247757</v>
      </c>
      <c r="W41" s="36"/>
      <c r="X41" s="38">
        <f t="shared" si="13"/>
        <v>2031</v>
      </c>
      <c r="Y41" s="36">
        <f t="shared" si="14"/>
        <v>48.980403307781948</v>
      </c>
      <c r="AA41" s="38">
        <f t="shared" si="13"/>
        <v>2031</v>
      </c>
      <c r="AB41" s="41">
        <f t="shared" si="37"/>
        <v>51.096608411400268</v>
      </c>
      <c r="AC41" s="41">
        <f t="shared" si="38"/>
        <v>53.193171319858799</v>
      </c>
      <c r="AE41" s="38">
        <f t="shared" si="16"/>
        <v>2031</v>
      </c>
      <c r="AF41" s="36">
        <v>59.909290051578097</v>
      </c>
      <c r="AG41" s="1"/>
      <c r="AH41" s="38">
        <f t="shared" si="17"/>
        <v>2031</v>
      </c>
      <c r="AI41" s="36">
        <v>56.916031657449103</v>
      </c>
      <c r="AJ41" s="36">
        <f t="shared" si="44"/>
        <v>59.251373367585678</v>
      </c>
      <c r="AL41" s="38">
        <f t="shared" si="19"/>
        <v>2031</v>
      </c>
      <c r="AM41" s="42">
        <v>486.9887271695041</v>
      </c>
      <c r="AN41" s="36">
        <v>39.776923307781949</v>
      </c>
      <c r="AO41" s="43">
        <v>604.08926899646201</v>
      </c>
      <c r="AP41" s="36">
        <v>51.942327514743077</v>
      </c>
      <c r="AQ41" s="36">
        <f t="shared" si="40"/>
        <v>7.1069100000000001</v>
      </c>
      <c r="AR41" s="36">
        <f t="shared" si="40"/>
        <v>2.0965699999999998</v>
      </c>
      <c r="AS41" s="36">
        <f t="shared" si="25"/>
        <v>48.980403307781948</v>
      </c>
      <c r="AT41" s="36">
        <f t="shared" si="26"/>
        <v>0.37723000000000001</v>
      </c>
      <c r="AU41" s="36">
        <f t="shared" si="41"/>
        <v>52.319557514743074</v>
      </c>
      <c r="AV41" s="36">
        <v>2.4999666713194095</v>
      </c>
      <c r="AW41" s="42">
        <v>14.222898071876848</v>
      </c>
      <c r="AX41" s="41">
        <v>1.2229491033428073</v>
      </c>
      <c r="AY41" s="41">
        <f t="shared" si="27"/>
        <v>48.596641740080862</v>
      </c>
      <c r="AZ41" s="38">
        <f t="shared" si="23"/>
        <v>2031</v>
      </c>
      <c r="BA41" s="1">
        <f t="shared" si="10"/>
        <v>365</v>
      </c>
      <c r="BB41" s="31">
        <v>48213</v>
      </c>
      <c r="BC41" s="44">
        <v>488.5</v>
      </c>
      <c r="BD41" s="44">
        <v>499.7</v>
      </c>
      <c r="BE41" s="44">
        <v>82.653363300000009</v>
      </c>
      <c r="BF41" s="44">
        <f t="shared" si="43"/>
        <v>0</v>
      </c>
      <c r="BG41" s="36">
        <v>42.003439380911431</v>
      </c>
      <c r="BH41" s="36">
        <v>7.1069100000000001</v>
      </c>
      <c r="BI41" s="36">
        <f t="shared" si="28"/>
        <v>2.0965699999999998</v>
      </c>
      <c r="BJ41" s="36">
        <f t="shared" si="29"/>
        <v>51.20691938091143</v>
      </c>
      <c r="BK41" s="36">
        <v>42.966466036113495</v>
      </c>
      <c r="BM41" s="36">
        <v>16.407936950929884</v>
      </c>
      <c r="BN41" s="36">
        <v>5.5141059439741014</v>
      </c>
      <c r="BO41" s="36">
        <v>2.2722346339871642</v>
      </c>
      <c r="BP41" s="36"/>
      <c r="BQ41" s="36">
        <v>13.003088157190348</v>
      </c>
      <c r="BR41" s="36">
        <v>0.8161604671824314</v>
      </c>
      <c r="BS41" s="36">
        <v>1.0773507395058086</v>
      </c>
    </row>
    <row r="42" spans="1:71" ht="13" x14ac:dyDescent="0.3">
      <c r="A42" s="34">
        <f t="shared" si="2"/>
        <v>2032</v>
      </c>
      <c r="B42" s="36">
        <f t="shared" si="42"/>
        <v>19.271616187829327</v>
      </c>
      <c r="C42" s="36">
        <f t="shared" si="30"/>
        <v>1.5541333231137946</v>
      </c>
      <c r="D42" s="36">
        <f t="shared" si="31"/>
        <v>20.825749510943123</v>
      </c>
      <c r="E42" s="37">
        <v>0.42585152084652128</v>
      </c>
      <c r="F42" s="36">
        <v>22.80492942750606</v>
      </c>
      <c r="G42" s="36"/>
      <c r="H42" s="38">
        <f t="shared" si="11"/>
        <v>2032</v>
      </c>
      <c r="I42" s="36">
        <v>13.443670768387962</v>
      </c>
      <c r="J42" s="36">
        <f t="shared" si="32"/>
        <v>13.940539104934098</v>
      </c>
      <c r="K42" s="39">
        <v>0.23191546000129434</v>
      </c>
      <c r="L42" s="36">
        <f t="shared" si="33"/>
        <v>2.1784923631567654</v>
      </c>
      <c r="M42" s="36">
        <f t="shared" si="34"/>
        <v>11.265178405231197</v>
      </c>
      <c r="N42" s="36">
        <f t="shared" si="35"/>
        <v>4.4703851576184208</v>
      </c>
      <c r="O42" s="40">
        <v>131.01402485283882</v>
      </c>
      <c r="P42" s="35">
        <f t="shared" si="36"/>
        <v>11.727403901910268</v>
      </c>
      <c r="Q42" s="40">
        <v>1131.566308185686</v>
      </c>
      <c r="R42" s="39">
        <v>0.19509763934235969</v>
      </c>
      <c r="S42" s="36"/>
      <c r="T42" s="38">
        <f t="shared" si="12"/>
        <v>2032</v>
      </c>
      <c r="U42" s="36">
        <f t="shared" si="4"/>
        <v>34.070107832737257</v>
      </c>
      <c r="V42" s="37">
        <f t="shared" si="5"/>
        <v>0.62094916018888102</v>
      </c>
      <c r="W42" s="36"/>
      <c r="X42" s="38">
        <f t="shared" si="13"/>
        <v>2032</v>
      </c>
      <c r="Y42" s="36">
        <f t="shared" si="14"/>
        <v>45.867268379744445</v>
      </c>
      <c r="AA42" s="38">
        <f t="shared" si="13"/>
        <v>2032</v>
      </c>
      <c r="AB42" s="41">
        <f t="shared" si="37"/>
        <v>46.601880669454495</v>
      </c>
      <c r="AC42" s="41">
        <f t="shared" si="38"/>
        <v>48.514018823308753</v>
      </c>
      <c r="AE42" s="38">
        <f t="shared" si="16"/>
        <v>2032</v>
      </c>
      <c r="AF42" s="36">
        <v>58.880815292937001</v>
      </c>
      <c r="AG42" s="1"/>
      <c r="AH42" s="38">
        <f t="shared" si="17"/>
        <v>2032</v>
      </c>
      <c r="AI42" s="36">
        <v>56.976807258680097</v>
      </c>
      <c r="AJ42" s="36">
        <f t="shared" si="44"/>
        <v>59.314642673883235</v>
      </c>
      <c r="AL42" s="38">
        <f t="shared" si="19"/>
        <v>2032</v>
      </c>
      <c r="AM42" s="42">
        <v>450.78296795642797</v>
      </c>
      <c r="AN42" s="36">
        <v>36.663788379744446</v>
      </c>
      <c r="AO42" s="43">
        <v>553.44240399448336</v>
      </c>
      <c r="AP42" s="36">
        <v>47.587480996946113</v>
      </c>
      <c r="AQ42" s="36">
        <f t="shared" si="40"/>
        <v>7.1069100000000001</v>
      </c>
      <c r="AR42" s="36">
        <f t="shared" si="40"/>
        <v>2.0965699999999998</v>
      </c>
      <c r="AS42" s="36">
        <f t="shared" si="25"/>
        <v>45.867268379744445</v>
      </c>
      <c r="AT42" s="36">
        <f t="shared" si="26"/>
        <v>0.37723000000000001</v>
      </c>
      <c r="AU42" s="36">
        <f t="shared" si="41"/>
        <v>47.96471099694611</v>
      </c>
      <c r="AV42" s="36">
        <v>2.1784923631567654</v>
      </c>
      <c r="AW42" s="42">
        <v>15.849716708727465</v>
      </c>
      <c r="AX42" s="41">
        <v>1.3628303274916134</v>
      </c>
      <c r="AY42" s="41">
        <f t="shared" si="27"/>
        <v>44.423388306297731</v>
      </c>
      <c r="AZ42" s="38">
        <f t="shared" si="23"/>
        <v>2032</v>
      </c>
      <c r="BA42" s="1">
        <f t="shared" si="10"/>
        <v>366</v>
      </c>
      <c r="BB42" s="31">
        <v>48579</v>
      </c>
      <c r="BC42" s="44">
        <v>449.8</v>
      </c>
      <c r="BD42" s="44">
        <v>465.4</v>
      </c>
      <c r="BE42" s="44">
        <v>82.653363300000009</v>
      </c>
      <c r="BF42" s="44">
        <f t="shared" si="43"/>
        <v>0</v>
      </c>
      <c r="BG42" s="36">
        <v>38.675838349097162</v>
      </c>
      <c r="BH42" s="36">
        <v>7.1069100000000001</v>
      </c>
      <c r="BI42" s="36">
        <f t="shared" si="28"/>
        <v>2.0965699999999998</v>
      </c>
      <c r="BJ42" s="36">
        <f t="shared" si="29"/>
        <v>47.879318349097161</v>
      </c>
      <c r="BK42" s="36">
        <v>40.017196904557174</v>
      </c>
      <c r="BM42" s="36">
        <v>15.018588849544797</v>
      </c>
      <c r="BN42" s="36">
        <v>5.5141059439740996</v>
      </c>
      <c r="BO42" s="36">
        <v>2.2722346339871642</v>
      </c>
      <c r="BP42" s="36"/>
      <c r="BQ42" s="36">
        <v>11.550159561699722</v>
      </c>
      <c r="BR42" s="36">
        <v>0.8161604671824314</v>
      </c>
      <c r="BS42" s="36">
        <v>1.0773507395058086</v>
      </c>
    </row>
    <row r="43" spans="1:71" ht="13" x14ac:dyDescent="0.3">
      <c r="A43" s="34">
        <f t="shared" si="2"/>
        <v>2033</v>
      </c>
      <c r="B43" s="36">
        <f t="shared" si="42"/>
        <v>18.065823808864046</v>
      </c>
      <c r="C43" s="36">
        <f t="shared" si="30"/>
        <v>1.4568938337714288</v>
      </c>
      <c r="D43" s="36">
        <f t="shared" si="31"/>
        <v>19.522717642635474</v>
      </c>
      <c r="E43" s="37">
        <v>0.40030042959572998</v>
      </c>
      <c r="F43" s="36">
        <v>21.37806362452822</v>
      </c>
      <c r="G43" s="36"/>
      <c r="H43" s="38">
        <f t="shared" si="11"/>
        <v>2033</v>
      </c>
      <c r="I43" s="36">
        <v>12.066245484741657</v>
      </c>
      <c r="J43" s="36">
        <f t="shared" si="32"/>
        <v>12.51220518024823</v>
      </c>
      <c r="K43" s="39">
        <v>0.20872391400116497</v>
      </c>
      <c r="L43" s="36">
        <f t="shared" si="33"/>
        <v>2.0898249981059509</v>
      </c>
      <c r="M43" s="36">
        <f t="shared" si="34"/>
        <v>9.9764204866357069</v>
      </c>
      <c r="N43" s="36">
        <f t="shared" si="35"/>
        <v>3.9589645601090959</v>
      </c>
      <c r="O43" s="40">
        <v>116.02577025957328</v>
      </c>
      <c r="P43" s="35">
        <f t="shared" si="36"/>
        <v>10.38576650394983</v>
      </c>
      <c r="Q43" s="40">
        <v>1004.8584769506527</v>
      </c>
      <c r="R43" s="39">
        <v>0.17325146154321597</v>
      </c>
      <c r="S43" s="36"/>
      <c r="T43" s="38">
        <f t="shared" si="12"/>
        <v>2033</v>
      </c>
      <c r="U43" s="36">
        <f t="shared" si="4"/>
        <v>31.354484111163927</v>
      </c>
      <c r="V43" s="37">
        <f t="shared" si="5"/>
        <v>0.57355189113894589</v>
      </c>
      <c r="W43" s="36"/>
      <c r="X43" s="38">
        <f t="shared" si="13"/>
        <v>2033</v>
      </c>
      <c r="Y43" s="36">
        <f t="shared" si="14"/>
        <v>42.737071709281899</v>
      </c>
      <c r="AA43" s="38">
        <f t="shared" si="13"/>
        <v>2033</v>
      </c>
      <c r="AB43" s="41">
        <f t="shared" si="37"/>
        <v>43.306827659560874</v>
      </c>
      <c r="AC43" s="41">
        <f t="shared" si="38"/>
        <v>45.083765334621589</v>
      </c>
      <c r="AE43" s="38">
        <f t="shared" si="16"/>
        <v>2033</v>
      </c>
      <c r="AF43" s="36">
        <v>57.757133068004897</v>
      </c>
      <c r="AG43" s="1"/>
      <c r="AH43" s="38">
        <f t="shared" si="17"/>
        <v>2033</v>
      </c>
      <c r="AI43" s="36">
        <v>57.362136270446499</v>
      </c>
      <c r="AJ43" s="36">
        <f t="shared" si="44"/>
        <v>59.715782255836956</v>
      </c>
      <c r="AL43" s="38">
        <f t="shared" si="19"/>
        <v>2033</v>
      </c>
      <c r="AM43" s="42">
        <v>414.37878067894849</v>
      </c>
      <c r="AN43" s="36">
        <v>33.5335917092819</v>
      </c>
      <c r="AO43" s="43">
        <v>516.76051017598138</v>
      </c>
      <c r="AP43" s="36">
        <v>44.433405862079219</v>
      </c>
      <c r="AQ43" s="36">
        <f t="shared" si="40"/>
        <v>7.1069100000000001</v>
      </c>
      <c r="AR43" s="36">
        <f t="shared" si="40"/>
        <v>2.0965699999999998</v>
      </c>
      <c r="AS43" s="36">
        <f t="shared" si="25"/>
        <v>42.737071709281899</v>
      </c>
      <c r="AT43" s="36">
        <f t="shared" si="26"/>
        <v>0.37723000000000001</v>
      </c>
      <c r="AU43" s="36">
        <f t="shared" si="41"/>
        <v>44.810635862079216</v>
      </c>
      <c r="AV43" s="36">
        <v>2.0898249981059509</v>
      </c>
      <c r="AW43" s="42">
        <v>17.489289395288303</v>
      </c>
      <c r="AX43" s="41">
        <v>1.5038082025183406</v>
      </c>
      <c r="AY43" s="41">
        <f t="shared" si="27"/>
        <v>41.21700266145492</v>
      </c>
      <c r="AZ43" s="38">
        <f t="shared" si="23"/>
        <v>2033</v>
      </c>
      <c r="BA43" s="1">
        <f t="shared" si="10"/>
        <v>365</v>
      </c>
      <c r="BB43" s="31">
        <v>48944</v>
      </c>
      <c r="BC43" s="44">
        <v>399.2</v>
      </c>
      <c r="BD43" s="44">
        <v>443.8</v>
      </c>
      <c r="BE43" s="44">
        <v>82.653363300000009</v>
      </c>
      <c r="BF43" s="44">
        <f t="shared" si="43"/>
        <v>0</v>
      </c>
      <c r="BG43" s="36">
        <v>34.325021496130695</v>
      </c>
      <c r="BH43" s="36">
        <v>7.1069100000000001</v>
      </c>
      <c r="BI43" s="36">
        <f t="shared" si="28"/>
        <v>2.0965699999999998</v>
      </c>
      <c r="BJ43" s="36">
        <f t="shared" si="29"/>
        <v>43.528501496130694</v>
      </c>
      <c r="BK43" s="36">
        <v>38.159931212381771</v>
      </c>
      <c r="BM43" s="36">
        <v>13.591723046566957</v>
      </c>
      <c r="BN43" s="36">
        <v>5.5141059439740996</v>
      </c>
      <c r="BO43" s="36">
        <v>2.2722346339871642</v>
      </c>
      <c r="BP43" s="36"/>
      <c r="BQ43" s="36">
        <v>10.172734278053417</v>
      </c>
      <c r="BR43" s="36">
        <v>0.8161604671824314</v>
      </c>
      <c r="BS43" s="36">
        <v>1.0773507395058086</v>
      </c>
    </row>
    <row r="44" spans="1:71" ht="13" x14ac:dyDescent="0.3">
      <c r="A44" s="34">
        <f t="shared" si="2"/>
        <v>2034</v>
      </c>
      <c r="B44" s="36">
        <f t="shared" si="42"/>
        <v>16.981874380332201</v>
      </c>
      <c r="C44" s="36">
        <f t="shared" si="30"/>
        <v>1.3694802037451428</v>
      </c>
      <c r="D44" s="36">
        <f t="shared" si="31"/>
        <v>18.351354584077342</v>
      </c>
      <c r="E44" s="37">
        <v>0.37628240381998618</v>
      </c>
      <c r="F44" s="36">
        <v>20.095379807056524</v>
      </c>
      <c r="G44" s="36"/>
      <c r="H44" s="38">
        <f t="shared" si="11"/>
        <v>2034</v>
      </c>
      <c r="I44" s="36">
        <v>10.859620936267492</v>
      </c>
      <c r="J44" s="36">
        <f t="shared" si="32"/>
        <v>11.260984662223407</v>
      </c>
      <c r="K44" s="39">
        <v>0.18785152260104845</v>
      </c>
      <c r="L44" s="36">
        <f t="shared" si="33"/>
        <v>2.0524708456966025</v>
      </c>
      <c r="M44" s="36">
        <f t="shared" si="34"/>
        <v>8.8071500905708895</v>
      </c>
      <c r="N44" s="36">
        <f t="shared" si="35"/>
        <v>3.494960455089021</v>
      </c>
      <c r="O44" s="40">
        <v>102.42715555333945</v>
      </c>
      <c r="P44" s="35">
        <f t="shared" si="36"/>
        <v>9.1685193630762285</v>
      </c>
      <c r="Q44" s="40">
        <v>887.08564741653959</v>
      </c>
      <c r="R44" s="39">
        <v>0.15294580127871374</v>
      </c>
      <c r="S44" s="36"/>
      <c r="T44" s="38">
        <f t="shared" si="12"/>
        <v>2034</v>
      </c>
      <c r="U44" s="36">
        <f t="shared" si="4"/>
        <v>28.902529897627414</v>
      </c>
      <c r="V44" s="37">
        <f t="shared" si="5"/>
        <v>0.52922820509869994</v>
      </c>
      <c r="W44" s="36"/>
      <c r="X44" s="38">
        <f t="shared" si="13"/>
        <v>2034</v>
      </c>
      <c r="Y44" s="36">
        <f t="shared" si="14"/>
        <v>39.741107899661763</v>
      </c>
      <c r="AA44" s="38">
        <f t="shared" si="13"/>
        <v>2034</v>
      </c>
      <c r="AB44" s="41">
        <f t="shared" si="37"/>
        <v>41.24107214067061</v>
      </c>
      <c r="AC44" s="41">
        <f t="shared" si="38"/>
        <v>42.933249074588225</v>
      </c>
      <c r="AE44" s="38">
        <f t="shared" si="16"/>
        <v>2034</v>
      </c>
      <c r="AF44" s="36">
        <v>56.793188438401202</v>
      </c>
      <c r="AG44" s="1"/>
      <c r="AH44" s="38">
        <f t="shared" si="17"/>
        <v>2034</v>
      </c>
      <c r="AI44" s="36">
        <v>57.531711825080301</v>
      </c>
      <c r="AJ44" s="36">
        <f t="shared" si="44"/>
        <v>59.892315724686199</v>
      </c>
      <c r="AL44" s="38">
        <f t="shared" si="19"/>
        <v>2034</v>
      </c>
      <c r="AM44" s="42">
        <v>379.53572157306633</v>
      </c>
      <c r="AN44" s="36">
        <v>30.537627899661764</v>
      </c>
      <c r="AO44" s="43">
        <v>494.18135227974568</v>
      </c>
      <c r="AP44" s="36">
        <v>42.491947745463939</v>
      </c>
      <c r="AQ44" s="36">
        <f t="shared" si="40"/>
        <v>7.1069100000000001</v>
      </c>
      <c r="AR44" s="36">
        <f t="shared" si="40"/>
        <v>2.0965699999999998</v>
      </c>
      <c r="AS44" s="36">
        <f t="shared" si="25"/>
        <v>39.741107899661763</v>
      </c>
      <c r="AT44" s="36">
        <f t="shared" si="26"/>
        <v>0.37723000000000001</v>
      </c>
      <c r="AU44" s="36">
        <f t="shared" si="41"/>
        <v>42.869177745463936</v>
      </c>
      <c r="AV44" s="36">
        <v>2.0524708456966025</v>
      </c>
      <c r="AW44" s="42">
        <v>18.934868183746428</v>
      </c>
      <c r="AX44" s="41">
        <v>1.6281056047933298</v>
      </c>
      <c r="AY44" s="41">
        <f t="shared" si="27"/>
        <v>39.188601294974006</v>
      </c>
      <c r="AZ44" s="38">
        <f t="shared" si="23"/>
        <v>2034</v>
      </c>
      <c r="BA44" s="1">
        <f t="shared" si="10"/>
        <v>365</v>
      </c>
      <c r="BB44" s="31">
        <v>49309</v>
      </c>
      <c r="BC44" s="44">
        <v>369.8</v>
      </c>
      <c r="BD44" s="44">
        <v>425.2</v>
      </c>
      <c r="BE44" s="44">
        <v>82.653363300000009</v>
      </c>
      <c r="BF44" s="44">
        <f t="shared" si="43"/>
        <v>0</v>
      </c>
      <c r="BG44" s="36">
        <v>31.797076526225279</v>
      </c>
      <c r="BH44" s="36">
        <v>7.1069100000000001</v>
      </c>
      <c r="BI44" s="36">
        <f t="shared" si="28"/>
        <v>2.0965699999999998</v>
      </c>
      <c r="BJ44" s="36">
        <f t="shared" si="29"/>
        <v>41.000556526225282</v>
      </c>
      <c r="BK44" s="36">
        <v>36.560619088564053</v>
      </c>
      <c r="BM44" s="36">
        <v>12.30903922909526</v>
      </c>
      <c r="BN44" s="36">
        <v>5.5141059439740996</v>
      </c>
      <c r="BO44" s="36">
        <v>2.2722346339871642</v>
      </c>
      <c r="BP44" s="36"/>
      <c r="BQ44" s="36">
        <v>8.9661097295792516</v>
      </c>
      <c r="BR44" s="36">
        <v>0.8161604671824314</v>
      </c>
      <c r="BS44" s="36">
        <v>1.0773507395058086</v>
      </c>
    </row>
    <row r="45" spans="1:71" ht="13" x14ac:dyDescent="0.3">
      <c r="A45" s="34">
        <f t="shared" si="2"/>
        <v>2035</v>
      </c>
      <c r="B45" s="36">
        <f t="shared" si="42"/>
        <v>15.962961917512265</v>
      </c>
      <c r="C45" s="36">
        <f t="shared" si="30"/>
        <v>1.2873113915204342</v>
      </c>
      <c r="D45" s="36">
        <f t="shared" si="31"/>
        <v>17.2502733090327</v>
      </c>
      <c r="E45" s="37">
        <v>0.35370545959078697</v>
      </c>
      <c r="F45" s="36">
        <v>18.88965701863313</v>
      </c>
      <c r="G45" s="36"/>
      <c r="H45" s="38">
        <f t="shared" si="11"/>
        <v>2035</v>
      </c>
      <c r="I45" s="36">
        <v>9.7736588426407423</v>
      </c>
      <c r="J45" s="36">
        <f t="shared" si="32"/>
        <v>10.134886196001068</v>
      </c>
      <c r="K45" s="39">
        <v>0.16906637034094363</v>
      </c>
      <c r="L45" s="36">
        <f t="shared" si="33"/>
        <v>1.7607250874170099</v>
      </c>
      <c r="M45" s="36">
        <f t="shared" si="34"/>
        <v>8.0129337552237327</v>
      </c>
      <c r="N45" s="36">
        <f t="shared" si="35"/>
        <v>3.1797898657066725</v>
      </c>
      <c r="O45" s="40">
        <v>93.190419573252015</v>
      </c>
      <c r="P45" s="35">
        <f t="shared" si="36"/>
        <v>8.3417152579778175</v>
      </c>
      <c r="Q45" s="40">
        <v>807.08951872736054</v>
      </c>
      <c r="R45" s="39">
        <v>0.1391533652978208</v>
      </c>
      <c r="S45" s="36"/>
      <c r="T45" s="38">
        <f t="shared" si="12"/>
        <v>2035</v>
      </c>
      <c r="U45" s="36">
        <f t="shared" si="4"/>
        <v>26.902590773856865</v>
      </c>
      <c r="V45" s="37">
        <f t="shared" si="5"/>
        <v>0.49285882488860777</v>
      </c>
      <c r="W45" s="36"/>
      <c r="X45" s="38">
        <f t="shared" si="13"/>
        <v>2035</v>
      </c>
      <c r="Y45" s="36">
        <f t="shared" si="14"/>
        <v>36.842047032386766</v>
      </c>
      <c r="AA45" s="38">
        <f t="shared" si="13"/>
        <v>2035</v>
      </c>
      <c r="AB45" s="41">
        <f t="shared" si="37"/>
        <v>39.274608545364593</v>
      </c>
      <c r="AC45" s="41">
        <f t="shared" si="38"/>
        <v>40.886098819972879</v>
      </c>
      <c r="AE45" s="38">
        <f t="shared" si="16"/>
        <v>2035</v>
      </c>
      <c r="AF45" s="36">
        <v>55.875414489093501</v>
      </c>
      <c r="AG45" s="1"/>
      <c r="AH45" s="38">
        <f t="shared" si="17"/>
        <v>2035</v>
      </c>
      <c r="AI45" s="36">
        <v>56.702053474412303</v>
      </c>
      <c r="AJ45" s="36">
        <f t="shared" si="44"/>
        <v>59.028615370472707</v>
      </c>
      <c r="AL45" s="38">
        <f t="shared" si="19"/>
        <v>2035</v>
      </c>
      <c r="AM45" s="42">
        <v>345.81964368665808</v>
      </c>
      <c r="AN45" s="36">
        <v>27.638567032386764</v>
      </c>
      <c r="AO45" s="43">
        <v>471.6382424863246</v>
      </c>
      <c r="AP45" s="36">
        <v>40.553589207766514</v>
      </c>
      <c r="AQ45" s="36">
        <f t="shared" si="40"/>
        <v>7.1069100000000001</v>
      </c>
      <c r="AR45" s="36">
        <f t="shared" si="40"/>
        <v>2.0965699999999998</v>
      </c>
      <c r="AS45" s="36">
        <f t="shared" si="25"/>
        <v>36.842047032386766</v>
      </c>
      <c r="AT45" s="36">
        <f t="shared" si="26"/>
        <v>0.37723000000000001</v>
      </c>
      <c r="AU45" s="36">
        <f t="shared" si="41"/>
        <v>40.930819207766511</v>
      </c>
      <c r="AV45" s="36">
        <v>1.7607250874170099</v>
      </c>
      <c r="AW45" s="42">
        <v>19.261730003734318</v>
      </c>
      <c r="AX45" s="41">
        <v>1.6562106624019188</v>
      </c>
      <c r="AY45" s="41">
        <f t="shared" si="27"/>
        <v>37.513883457947585</v>
      </c>
      <c r="AZ45" s="38">
        <f t="shared" si="23"/>
        <v>2035</v>
      </c>
      <c r="BA45" s="1">
        <f t="shared" si="10"/>
        <v>365</v>
      </c>
      <c r="BB45" s="31">
        <v>49674</v>
      </c>
      <c r="BC45" s="44">
        <v>339.8</v>
      </c>
      <c r="BD45" s="44">
        <v>403</v>
      </c>
      <c r="BE45" s="44">
        <v>82.653363300000009</v>
      </c>
      <c r="BF45" s="44">
        <f t="shared" si="43"/>
        <v>0</v>
      </c>
      <c r="BG45" s="36">
        <v>29.217540842648322</v>
      </c>
      <c r="BH45" s="36">
        <v>7.1069100000000001</v>
      </c>
      <c r="BI45" s="36">
        <f t="shared" si="28"/>
        <v>2.0965699999999998</v>
      </c>
      <c r="BJ45" s="36">
        <f t="shared" si="29"/>
        <v>38.421020842648325</v>
      </c>
      <c r="BK45" s="36">
        <v>34.651762682717106</v>
      </c>
      <c r="BM45" s="36">
        <v>11.103316440671868</v>
      </c>
      <c r="BN45" s="36">
        <v>5.5141059439740978</v>
      </c>
      <c r="BO45" s="36">
        <v>2.2722346339871642</v>
      </c>
      <c r="BP45" s="36"/>
      <c r="BQ45" s="36">
        <v>7.8801476359525031</v>
      </c>
      <c r="BR45" s="36">
        <v>0.81616046718243052</v>
      </c>
      <c r="BS45" s="36">
        <v>1.0773507395058086</v>
      </c>
    </row>
    <row r="46" spans="1:71" ht="13" x14ac:dyDescent="0.3">
      <c r="A46" s="34">
        <f t="shared" si="2"/>
        <v>2036</v>
      </c>
      <c r="B46" s="36">
        <f t="shared" si="42"/>
        <v>15.046294296166902</v>
      </c>
      <c r="C46" s="36">
        <f t="shared" si="30"/>
        <v>1.2133879757224388</v>
      </c>
      <c r="D46" s="36">
        <f t="shared" si="31"/>
        <v>16.259682271889339</v>
      </c>
      <c r="E46" s="37">
        <v>0.33248313201533974</v>
      </c>
      <c r="F46" s="36">
        <v>17.804924933398745</v>
      </c>
      <c r="G46" s="36"/>
      <c r="H46" s="38">
        <f t="shared" si="11"/>
        <v>2036</v>
      </c>
      <c r="I46" s="36">
        <v>8.8203923911393431</v>
      </c>
      <c r="J46" s="36">
        <f t="shared" si="32"/>
        <v>9.1463877067472641</v>
      </c>
      <c r="K46" s="39">
        <v>0.15215973330684926</v>
      </c>
      <c r="L46" s="36">
        <f t="shared" si="33"/>
        <v>1.3807949512764677</v>
      </c>
      <c r="M46" s="36">
        <f t="shared" si="34"/>
        <v>7.4395974398628759</v>
      </c>
      <c r="N46" s="36">
        <f t="shared" si="35"/>
        <v>2.9522715732912932</v>
      </c>
      <c r="O46" s="40">
        <v>86.522518225605253</v>
      </c>
      <c r="P46" s="35">
        <f t="shared" si="36"/>
        <v>7.7448541786408525</v>
      </c>
      <c r="Q46" s="40">
        <v>747.29378502377494</v>
      </c>
      <c r="R46" s="39">
        <v>0.12884375603858192</v>
      </c>
      <c r="S46" s="36"/>
      <c r="T46" s="38">
        <f t="shared" si="12"/>
        <v>2036</v>
      </c>
      <c r="U46" s="36">
        <f t="shared" si="4"/>
        <v>25.244522373261621</v>
      </c>
      <c r="V46" s="37">
        <f t="shared" si="5"/>
        <v>0.46132688805392164</v>
      </c>
      <c r="W46" s="36"/>
      <c r="X46" s="38">
        <f t="shared" si="13"/>
        <v>2036</v>
      </c>
      <c r="Y46" s="36">
        <f t="shared" si="14"/>
        <v>34.210977002408491</v>
      </c>
      <c r="AA46" s="38">
        <f t="shared" si="13"/>
        <v>2036</v>
      </c>
      <c r="AB46" s="41">
        <f t="shared" si="37"/>
        <v>37.853654344895872</v>
      </c>
      <c r="AC46" s="41">
        <f t="shared" si="38"/>
        <v>39.406840948009275</v>
      </c>
      <c r="AE46" s="38">
        <f t="shared" si="16"/>
        <v>2036</v>
      </c>
      <c r="AF46" s="36">
        <v>55.062777136907002</v>
      </c>
      <c r="AG46" s="1"/>
      <c r="AH46" s="38">
        <f t="shared" si="17"/>
        <v>2036</v>
      </c>
      <c r="AI46" s="36">
        <v>56.9476509705121</v>
      </c>
      <c r="AJ46" s="36">
        <f t="shared" si="44"/>
        <v>59.28429006380226</v>
      </c>
      <c r="AL46" s="38">
        <f t="shared" si="19"/>
        <v>2036</v>
      </c>
      <c r="AM46" s="42">
        <v>315.22029923801074</v>
      </c>
      <c r="AN46" s="36">
        <v>25.007497002408488</v>
      </c>
      <c r="AO46" s="43">
        <v>454.3481197667694</v>
      </c>
      <c r="AP46" s="36">
        <v>39.06690625681594</v>
      </c>
      <c r="AQ46" s="36">
        <f t="shared" si="40"/>
        <v>7.1069100000000001</v>
      </c>
      <c r="AR46" s="36">
        <f t="shared" si="40"/>
        <v>2.0965699999999998</v>
      </c>
      <c r="AS46" s="36">
        <f t="shared" si="25"/>
        <v>34.210977002408491</v>
      </c>
      <c r="AT46" s="36">
        <f t="shared" si="26"/>
        <v>0.37723000000000001</v>
      </c>
      <c r="AU46" s="36">
        <f t="shared" si="41"/>
        <v>39.444136256815938</v>
      </c>
      <c r="AV46" s="36">
        <v>1.3807949512764677</v>
      </c>
      <c r="AW46" s="42">
        <v>18.497304635630318</v>
      </c>
      <c r="AX46" s="41">
        <v>1.5904819119200617</v>
      </c>
      <c r="AY46" s="41">
        <f t="shared" si="27"/>
        <v>36.472859393619402</v>
      </c>
      <c r="AZ46" s="38">
        <f t="shared" si="23"/>
        <v>2036</v>
      </c>
      <c r="BA46" s="1">
        <f t="shared" si="10"/>
        <v>366</v>
      </c>
      <c r="BB46" s="31">
        <v>50040</v>
      </c>
      <c r="BC46" s="44">
        <v>314</v>
      </c>
      <c r="BD46" s="44">
        <v>379.2</v>
      </c>
      <c r="BE46" s="44">
        <v>82.653363300000009</v>
      </c>
      <c r="BF46" s="44">
        <f t="shared" si="43"/>
        <v>0</v>
      </c>
      <c r="BG46" s="36">
        <v>26.999140154772139</v>
      </c>
      <c r="BH46" s="36">
        <v>7.1069100000000001</v>
      </c>
      <c r="BI46" s="36">
        <f t="shared" si="28"/>
        <v>2.0965699999999998</v>
      </c>
      <c r="BJ46" s="36">
        <f t="shared" si="29"/>
        <v>36.202620154772141</v>
      </c>
      <c r="BK46" s="36">
        <v>32.605331040412722</v>
      </c>
      <c r="BM46" s="36">
        <v>10.018584355437483</v>
      </c>
      <c r="BN46" s="36">
        <v>5.5141059439740978</v>
      </c>
      <c r="BO46" s="36">
        <v>2.2722346339871642</v>
      </c>
      <c r="BP46" s="36"/>
      <c r="BQ46" s="36">
        <v>6.9268811844511031</v>
      </c>
      <c r="BR46" s="36">
        <v>0.8161604671824314</v>
      </c>
      <c r="BS46" s="36">
        <v>1.0773507395058086</v>
      </c>
    </row>
    <row r="47" spans="1:71" ht="13" x14ac:dyDescent="0.3">
      <c r="A47" s="34">
        <f t="shared" si="2"/>
        <v>2037</v>
      </c>
      <c r="B47" s="36">
        <f t="shared" si="42"/>
        <v>14.104873150313836</v>
      </c>
      <c r="C47" s="36">
        <f t="shared" si="30"/>
        <v>1.1374683455474557</v>
      </c>
      <c r="D47" s="36">
        <f t="shared" si="31"/>
        <v>15.242341495861291</v>
      </c>
      <c r="E47" s="37">
        <v>0.31253414409441932</v>
      </c>
      <c r="F47" s="36">
        <v>16.690900941664232</v>
      </c>
      <c r="G47" s="36"/>
      <c r="H47" s="38">
        <f t="shared" si="11"/>
        <v>2037</v>
      </c>
      <c r="I47" s="36">
        <v>7.9166636625390012</v>
      </c>
      <c r="J47" s="36">
        <f t="shared" si="32"/>
        <v>8.2092578187608645</v>
      </c>
      <c r="K47" s="39">
        <v>0.13694375997616434</v>
      </c>
      <c r="L47" s="36">
        <f t="shared" si="33"/>
        <v>1.2021773936085616</v>
      </c>
      <c r="M47" s="36">
        <f t="shared" si="34"/>
        <v>6.7144862689304396</v>
      </c>
      <c r="N47" s="36">
        <f t="shared" si="35"/>
        <v>2.6645241360510261</v>
      </c>
      <c r="O47" s="40">
        <v>78.089475307661019</v>
      </c>
      <c r="P47" s="35">
        <f t="shared" si="36"/>
        <v>6.989990716259916</v>
      </c>
      <c r="Q47" s="40">
        <v>676.30554012251764</v>
      </c>
      <c r="R47" s="39">
        <v>0.11660440346939958</v>
      </c>
      <c r="S47" s="36"/>
      <c r="T47" s="38">
        <f t="shared" si="12"/>
        <v>2037</v>
      </c>
      <c r="U47" s="36">
        <f t="shared" si="4"/>
        <v>23.405387210594672</v>
      </c>
      <c r="V47" s="37">
        <f t="shared" si="5"/>
        <v>0.42913854756381892</v>
      </c>
      <c r="W47" s="36"/>
      <c r="X47" s="38">
        <f t="shared" si="13"/>
        <v>2037</v>
      </c>
      <c r="Y47" s="36">
        <f t="shared" si="14"/>
        <v>31.895845777387052</v>
      </c>
      <c r="AA47" s="38">
        <f t="shared" si="13"/>
        <v>2037</v>
      </c>
      <c r="AB47" s="41">
        <f t="shared" si="37"/>
        <v>36.422230534964505</v>
      </c>
      <c r="AC47" s="41">
        <f t="shared" si="38"/>
        <v>37.9166838843554</v>
      </c>
      <c r="AE47" s="38">
        <f t="shared" si="16"/>
        <v>2037</v>
      </c>
      <c r="AF47" s="36">
        <v>54.467817893026997</v>
      </c>
      <c r="AG47" s="1"/>
      <c r="AH47" s="38">
        <f t="shared" si="17"/>
        <v>2037</v>
      </c>
      <c r="AI47" s="36">
        <v>57.581732797225598</v>
      </c>
      <c r="AJ47" s="36">
        <f t="shared" si="44"/>
        <v>59.944389124930055</v>
      </c>
      <c r="AL47" s="38">
        <f t="shared" si="19"/>
        <v>2037</v>
      </c>
      <c r="AM47" s="42">
        <v>288.29532309101143</v>
      </c>
      <c r="AN47" s="36">
        <v>22.692365777387053</v>
      </c>
      <c r="AO47" s="43">
        <v>436.39134134247149</v>
      </c>
      <c r="AP47" s="36">
        <v>37.522901233230563</v>
      </c>
      <c r="AQ47" s="36">
        <f t="shared" si="40"/>
        <v>7.1069100000000001</v>
      </c>
      <c r="AR47" s="36">
        <f t="shared" si="40"/>
        <v>2.0965699999999998</v>
      </c>
      <c r="AS47" s="36">
        <f t="shared" si="25"/>
        <v>31.895845777387052</v>
      </c>
      <c r="AT47" s="36">
        <f t="shared" si="26"/>
        <v>0.37723000000000001</v>
      </c>
      <c r="AU47" s="36">
        <f t="shared" si="41"/>
        <v>37.90013123323056</v>
      </c>
      <c r="AV47" s="36">
        <v>1.2021773936085616</v>
      </c>
      <c r="AW47" s="42">
        <v>17.187985120834195</v>
      </c>
      <c r="AX47" s="41">
        <v>1.4779006982660527</v>
      </c>
      <c r="AY47" s="41">
        <f t="shared" si="27"/>
        <v>35.220053141355947</v>
      </c>
      <c r="AZ47" s="38">
        <f t="shared" si="23"/>
        <v>2037</v>
      </c>
      <c r="BA47" s="1">
        <f t="shared" si="10"/>
        <v>365</v>
      </c>
      <c r="BB47" s="31">
        <v>50405</v>
      </c>
      <c r="BC47" s="44">
        <v>289.8</v>
      </c>
      <c r="BD47" s="44">
        <v>357.1</v>
      </c>
      <c r="BE47" s="44">
        <v>82.653363300000009</v>
      </c>
      <c r="BF47" s="44">
        <f t="shared" si="43"/>
        <v>0</v>
      </c>
      <c r="BG47" s="36">
        <v>24.918314703353396</v>
      </c>
      <c r="BH47" s="36">
        <v>7.1069100000000001</v>
      </c>
      <c r="BI47" s="36">
        <f t="shared" si="28"/>
        <v>2.0965699999999998</v>
      </c>
      <c r="BJ47" s="36">
        <f t="shared" si="29"/>
        <v>34.121794703353395</v>
      </c>
      <c r="BK47" s="36">
        <v>30.705073086844369</v>
      </c>
      <c r="BM47" s="36">
        <v>9.0939132498685673</v>
      </c>
      <c r="BN47" s="36">
        <v>5.5141059439740978</v>
      </c>
      <c r="BO47" s="36">
        <v>2.0828817478215669</v>
      </c>
      <c r="BP47" s="36"/>
      <c r="BQ47" s="36">
        <v>6.1129316841429127</v>
      </c>
      <c r="BR47" s="36">
        <v>0.81616046718243052</v>
      </c>
      <c r="BS47" s="36">
        <v>0.98757151121365805</v>
      </c>
    </row>
    <row r="48" spans="1:71" ht="13" x14ac:dyDescent="0.3">
      <c r="A48" s="34">
        <f t="shared" si="2"/>
        <v>2038</v>
      </c>
      <c r="B48" s="36">
        <f t="shared" si="42"/>
        <v>13.258580761295004</v>
      </c>
      <c r="C48" s="36">
        <f t="shared" si="30"/>
        <v>1.0692202448146084</v>
      </c>
      <c r="D48" s="36">
        <f t="shared" si="31"/>
        <v>14.327801006109613</v>
      </c>
      <c r="E48" s="37">
        <v>0.29378209544875417</v>
      </c>
      <c r="F48" s="36">
        <v>15.689446885164378</v>
      </c>
      <c r="G48" s="36"/>
      <c r="H48" s="38">
        <f t="shared" si="11"/>
        <v>2038</v>
      </c>
      <c r="I48" s="36">
        <v>7.1249972962851009</v>
      </c>
      <c r="J48" s="36">
        <f t="shared" si="32"/>
        <v>7.388332036884778</v>
      </c>
      <c r="K48" s="39">
        <v>0.12324938397854791</v>
      </c>
      <c r="L48" s="36">
        <f t="shared" si="33"/>
        <v>1.0639366189687369</v>
      </c>
      <c r="M48" s="36">
        <f t="shared" si="34"/>
        <v>6.0610606773163642</v>
      </c>
      <c r="N48" s="36">
        <f t="shared" si="35"/>
        <v>2.4052238425906802</v>
      </c>
      <c r="O48" s="40">
        <v>70.490135677189315</v>
      </c>
      <c r="P48" s="35">
        <f t="shared" si="36"/>
        <v>6.3097541894114384</v>
      </c>
      <c r="Q48" s="40">
        <v>610.49032657278065</v>
      </c>
      <c r="R48" s="39">
        <v>0.10525695285737598</v>
      </c>
      <c r="S48" s="36"/>
      <c r="T48" s="38">
        <f t="shared" si="12"/>
        <v>2038</v>
      </c>
      <c r="U48" s="36">
        <f t="shared" si="4"/>
        <v>21.750507562480742</v>
      </c>
      <c r="V48" s="37">
        <f t="shared" si="5"/>
        <v>0.39903904830613013</v>
      </c>
      <c r="W48" s="36"/>
      <c r="X48" s="38">
        <f t="shared" si="13"/>
        <v>2038</v>
      </c>
      <c r="Y48" s="36">
        <f t="shared" si="14"/>
        <v>29.869652857234268</v>
      </c>
      <c r="AA48" s="38">
        <f t="shared" si="13"/>
        <v>2038</v>
      </c>
      <c r="AB48" s="41">
        <f t="shared" si="37"/>
        <v>34.73654779890979</v>
      </c>
      <c r="AC48" s="41">
        <f t="shared" si="38"/>
        <v>36.16183530716723</v>
      </c>
      <c r="AE48" s="38">
        <f t="shared" si="16"/>
        <v>2038</v>
      </c>
      <c r="AF48" s="36">
        <v>54.075516140677699</v>
      </c>
      <c r="AG48" s="1"/>
      <c r="AH48" s="38">
        <f t="shared" si="17"/>
        <v>2038</v>
      </c>
      <c r="AI48" s="36">
        <v>58.267668889235999</v>
      </c>
      <c r="AJ48" s="36">
        <f t="shared" si="44"/>
        <v>60.658470101949327</v>
      </c>
      <c r="AL48" s="38">
        <f t="shared" si="19"/>
        <v>2038</v>
      </c>
      <c r="AM48" s="42">
        <v>264.73069942963457</v>
      </c>
      <c r="AN48" s="36">
        <v>20.666172857234269</v>
      </c>
      <c r="AO48" s="43">
        <v>416.21665915963575</v>
      </c>
      <c r="AP48" s="36">
        <v>35.788190813382265</v>
      </c>
      <c r="AQ48" s="36">
        <f t="shared" si="40"/>
        <v>7.1069100000000001</v>
      </c>
      <c r="AR48" s="36">
        <f t="shared" si="40"/>
        <v>2.0965699999999998</v>
      </c>
      <c r="AS48" s="36">
        <f t="shared" si="25"/>
        <v>29.869652857234268</v>
      </c>
      <c r="AT48" s="36">
        <f t="shared" si="26"/>
        <v>0.37723000000000001</v>
      </c>
      <c r="AU48" s="36">
        <f t="shared" si="41"/>
        <v>36.165420813382262</v>
      </c>
      <c r="AV48" s="36">
        <v>1.0639366189687369</v>
      </c>
      <c r="AW48" s="42">
        <v>16.617793158314882</v>
      </c>
      <c r="AX48" s="41">
        <v>1.4288730144724746</v>
      </c>
      <c r="AY48" s="41">
        <f t="shared" si="27"/>
        <v>33.67261117994105</v>
      </c>
      <c r="AZ48" s="38">
        <f t="shared" si="23"/>
        <v>2038</v>
      </c>
      <c r="BA48" s="1">
        <f t="shared" si="10"/>
        <v>365</v>
      </c>
      <c r="BB48" s="31">
        <v>50770</v>
      </c>
      <c r="BM48" s="36">
        <v>8.2818120795343084</v>
      </c>
      <c r="BN48" s="36">
        <v>5.5141059439740996</v>
      </c>
      <c r="BO48" s="36">
        <v>1.8935288616559696</v>
      </c>
      <c r="BP48" s="36"/>
      <c r="BQ48" s="36">
        <v>5.4110445461811629</v>
      </c>
      <c r="BR48" s="36">
        <v>0.8161604671824314</v>
      </c>
      <c r="BS48" s="36">
        <v>0.89779228292150659</v>
      </c>
    </row>
    <row r="49" spans="1:71" ht="13" x14ac:dyDescent="0.3">
      <c r="A49" s="34">
        <f t="shared" si="2"/>
        <v>2039</v>
      </c>
      <c r="B49" s="36">
        <f t="shared" si="42"/>
        <v>12.463065915617303</v>
      </c>
      <c r="C49" s="36">
        <f t="shared" si="30"/>
        <v>1.0050670301257318</v>
      </c>
      <c r="D49" s="36">
        <f t="shared" si="31"/>
        <v>13.468132945743035</v>
      </c>
      <c r="E49" s="37">
        <v>0.27615516972182891</v>
      </c>
      <c r="F49" s="36">
        <v>14.748080072054513</v>
      </c>
      <c r="G49" s="36"/>
      <c r="H49" s="38">
        <f t="shared" si="11"/>
        <v>2039</v>
      </c>
      <c r="I49" s="36">
        <v>6.4124975666565911</v>
      </c>
      <c r="J49" s="36">
        <f t="shared" si="32"/>
        <v>6.6494988331963008</v>
      </c>
      <c r="K49" s="39">
        <v>0.11092444558069313</v>
      </c>
      <c r="L49" s="36">
        <f t="shared" si="33"/>
        <v>1.0307415773696871</v>
      </c>
      <c r="M49" s="36">
        <f t="shared" si="34"/>
        <v>5.381755989286904</v>
      </c>
      <c r="N49" s="36">
        <f t="shared" si="35"/>
        <v>2.1356538912211276</v>
      </c>
      <c r="O49" s="40">
        <v>62.589822155406701</v>
      </c>
      <c r="P49" s="35">
        <f t="shared" si="36"/>
        <v>5.6025767118418655</v>
      </c>
      <c r="Q49" s="40">
        <v>542.06848377724793</v>
      </c>
      <c r="R49" s="39">
        <v>9.3460083409870318E-2</v>
      </c>
      <c r="S49" s="36"/>
      <c r="T49" s="38">
        <f t="shared" si="12"/>
        <v>2039</v>
      </c>
      <c r="U49" s="36">
        <f t="shared" si="4"/>
        <v>20.129836061341418</v>
      </c>
      <c r="V49" s="37">
        <f t="shared" si="5"/>
        <v>0.36961525313169924</v>
      </c>
      <c r="W49" s="36"/>
      <c r="X49" s="38">
        <f t="shared" si="13"/>
        <v>2039</v>
      </c>
      <c r="Y49" s="36">
        <f t="shared" si="14"/>
        <v>27.967227877460722</v>
      </c>
      <c r="AA49" s="38">
        <f t="shared" si="13"/>
        <v>2039</v>
      </c>
      <c r="AB49" s="41">
        <f t="shared" si="37"/>
        <v>32.427791213065888</v>
      </c>
      <c r="AC49" s="41">
        <f t="shared" si="38"/>
        <v>33.758347317947837</v>
      </c>
      <c r="AE49" s="38">
        <f t="shared" si="16"/>
        <v>2039</v>
      </c>
      <c r="AF49" s="36">
        <v>53.809420265677502</v>
      </c>
      <c r="AG49" s="1"/>
      <c r="AH49" s="38">
        <f t="shared" si="17"/>
        <v>2039</v>
      </c>
      <c r="AI49" s="36">
        <v>58.890408184926898</v>
      </c>
      <c r="AJ49" s="36">
        <f t="shared" si="44"/>
        <v>61.306761232675399</v>
      </c>
      <c r="AL49" s="38">
        <f t="shared" si="19"/>
        <v>2039</v>
      </c>
      <c r="AM49" s="42">
        <v>242.60549691486821</v>
      </c>
      <c r="AN49" s="36">
        <v>18.763747877460723</v>
      </c>
      <c r="AO49" s="43">
        <v>389.8303005261867</v>
      </c>
      <c r="AP49" s="36">
        <v>33.519372358227571</v>
      </c>
      <c r="AQ49" s="36">
        <f t="shared" ref="AQ49:AR60" si="45">AQ48</f>
        <v>7.1069100000000001</v>
      </c>
      <c r="AR49" s="36">
        <f t="shared" si="45"/>
        <v>2.0965699999999998</v>
      </c>
      <c r="AS49" s="36">
        <f t="shared" si="25"/>
        <v>27.967227877460722</v>
      </c>
      <c r="AT49" s="36">
        <f t="shared" si="26"/>
        <v>0.37723000000000001</v>
      </c>
      <c r="AU49" s="36">
        <f t="shared" si="41"/>
        <v>33.896602358227568</v>
      </c>
      <c r="AV49" s="36">
        <v>1.0307415773696871</v>
      </c>
      <c r="AW49" s="42">
        <v>17.082273618230353</v>
      </c>
      <c r="AX49" s="41">
        <v>1.4688111451616812</v>
      </c>
      <c r="AY49" s="41">
        <f t="shared" si="27"/>
        <v>31.397049635696199</v>
      </c>
      <c r="AZ49" s="38">
        <f t="shared" si="23"/>
        <v>2039</v>
      </c>
      <c r="BA49" s="1">
        <f t="shared" si="10"/>
        <v>365</v>
      </c>
      <c r="BB49" s="31">
        <v>51135</v>
      </c>
      <c r="BM49" s="36">
        <v>7.8055034497887457</v>
      </c>
      <c r="BN49" s="36">
        <v>5.2384006467753954</v>
      </c>
      <c r="BO49" s="36">
        <v>1.7041759754903723</v>
      </c>
      <c r="BP49" s="36"/>
      <c r="BQ49" s="36">
        <v>4.8291320682039256</v>
      </c>
      <c r="BR49" s="36">
        <v>0.77535244382330948</v>
      </c>
      <c r="BS49" s="36">
        <v>0.80801305462935602</v>
      </c>
    </row>
    <row r="50" spans="1:71" ht="13" x14ac:dyDescent="0.3">
      <c r="A50" s="34">
        <f t="shared" si="2"/>
        <v>2040</v>
      </c>
      <c r="B50" s="36">
        <f t="shared" si="42"/>
        <v>11.747378623586236</v>
      </c>
      <c r="C50" s="36">
        <f t="shared" si="30"/>
        <v>0.94735140012179919</v>
      </c>
      <c r="D50" s="36">
        <f t="shared" si="31"/>
        <v>12.694730023708036</v>
      </c>
      <c r="E50" s="37">
        <v>0.25958585953851915</v>
      </c>
      <c r="F50" s="36">
        <v>13.901176624629134</v>
      </c>
      <c r="G50" s="36"/>
      <c r="H50" s="38">
        <f t="shared" si="11"/>
        <v>2040</v>
      </c>
      <c r="I50" s="36">
        <v>5.7870594478265245</v>
      </c>
      <c r="J50" s="36">
        <f t="shared" si="32"/>
        <v>6.000944974396881</v>
      </c>
      <c r="K50" s="39">
        <v>9.9832001022623809E-2</v>
      </c>
      <c r="L50" s="36">
        <f t="shared" si="33"/>
        <v>0.84304123583034085</v>
      </c>
      <c r="M50" s="36">
        <f t="shared" si="34"/>
        <v>4.944018211996184</v>
      </c>
      <c r="N50" s="36">
        <f t="shared" si="35"/>
        <v>1.9619454605032782</v>
      </c>
      <c r="O50" s="40">
        <v>57.498931805515625</v>
      </c>
      <c r="P50" s="35">
        <f t="shared" si="36"/>
        <v>5.1468779618754326</v>
      </c>
      <c r="Q50" s="40">
        <v>496.61747328860901</v>
      </c>
      <c r="R50" s="39">
        <v>8.5623702291139484E-2</v>
      </c>
      <c r="S50" s="36"/>
      <c r="T50" s="38">
        <f t="shared" si="12"/>
        <v>2040</v>
      </c>
      <c r="U50" s="36">
        <f t="shared" si="4"/>
        <v>18.845194836625318</v>
      </c>
      <c r="V50" s="37">
        <f t="shared" si="5"/>
        <v>0.34520956182965862</v>
      </c>
      <c r="W50" s="36"/>
      <c r="X50" s="38">
        <f t="shared" si="13"/>
        <v>2040</v>
      </c>
      <c r="Y50" s="36">
        <f t="shared" si="14"/>
        <v>26.078599068908623</v>
      </c>
      <c r="AA50" s="38">
        <f t="shared" si="13"/>
        <v>2040</v>
      </c>
      <c r="AB50" s="41">
        <f t="shared" si="37"/>
        <v>31.01393195026855</v>
      </c>
      <c r="AC50" s="41">
        <f t="shared" si="38"/>
        <v>32.286475498538231</v>
      </c>
      <c r="AE50" s="38">
        <f t="shared" si="16"/>
        <v>2040</v>
      </c>
      <c r="AF50" s="36">
        <v>53.390464432117099</v>
      </c>
      <c r="AG50" s="1"/>
      <c r="AH50" s="38">
        <f t="shared" si="17"/>
        <v>2040</v>
      </c>
      <c r="AI50" s="36">
        <v>59.287797797306901</v>
      </c>
      <c r="AJ50" s="36">
        <f t="shared" si="44"/>
        <v>61.720456277987758</v>
      </c>
      <c r="AL50" s="38">
        <f t="shared" si="19"/>
        <v>2040</v>
      </c>
      <c r="AM50" s="42">
        <v>220.64074387140732</v>
      </c>
      <c r="AN50" s="36">
        <v>16.875119068908624</v>
      </c>
      <c r="AO50" s="43">
        <v>372.9701580417983</v>
      </c>
      <c r="AP50" s="36">
        <v>32.069661052605184</v>
      </c>
      <c r="AQ50" s="36">
        <f t="shared" si="45"/>
        <v>7.1069100000000001</v>
      </c>
      <c r="AR50" s="36">
        <f t="shared" si="45"/>
        <v>2.0965699999999998</v>
      </c>
      <c r="AS50" s="36">
        <f t="shared" si="25"/>
        <v>26.078599068908623</v>
      </c>
      <c r="AT50" s="36">
        <f t="shared" si="26"/>
        <v>0.37723000000000001</v>
      </c>
      <c r="AU50" s="36">
        <f t="shared" si="41"/>
        <v>32.446891052605181</v>
      </c>
      <c r="AV50" s="36">
        <v>0.84304123583034085</v>
      </c>
      <c r="AW50" s="42">
        <v>16.665314360175046</v>
      </c>
      <c r="AX50" s="41">
        <v>1.4329591023366333</v>
      </c>
      <c r="AY50" s="41">
        <f t="shared" si="27"/>
        <v>30.170890714438208</v>
      </c>
      <c r="AZ50" s="38">
        <f t="shared" si="23"/>
        <v>2040</v>
      </c>
      <c r="BA50" s="1">
        <f t="shared" si="10"/>
        <v>366</v>
      </c>
      <c r="BB50" s="31">
        <v>51501</v>
      </c>
      <c r="BM50" s="36">
        <v>7.4236581857276676</v>
      </c>
      <c r="BN50" s="36">
        <v>4.9626953495766912</v>
      </c>
      <c r="BO50" s="36">
        <v>1.5148230893247749</v>
      </c>
      <c r="BP50" s="36"/>
      <c r="BQ50" s="36">
        <v>4.3342812010251306</v>
      </c>
      <c r="BR50" s="36">
        <v>0.73454442046418844</v>
      </c>
      <c r="BS50" s="36">
        <v>0.71823382633720545</v>
      </c>
    </row>
    <row r="51" spans="1:71" ht="13" x14ac:dyDescent="0.3">
      <c r="A51" s="34">
        <f t="shared" si="2"/>
        <v>2041</v>
      </c>
      <c r="B51" s="36">
        <f t="shared" si="42"/>
        <v>11.012365043039445</v>
      </c>
      <c r="C51" s="36">
        <f t="shared" si="30"/>
        <v>0.88807722781909626</v>
      </c>
      <c r="D51" s="36">
        <f t="shared" si="31"/>
        <v>11.900442270858541</v>
      </c>
      <c r="E51" s="37">
        <v>0.244010707966208</v>
      </c>
      <c r="F51" s="36">
        <v>13.031403551667363</v>
      </c>
      <c r="G51" s="36"/>
      <c r="H51" s="38">
        <f t="shared" si="11"/>
        <v>2041</v>
      </c>
      <c r="I51" s="36">
        <v>5.1941230289918385</v>
      </c>
      <c r="J51" s="36">
        <f t="shared" si="32"/>
        <v>5.3860940548890026</v>
      </c>
      <c r="K51" s="39">
        <v>8.9848800920361419E-2</v>
      </c>
      <c r="L51" s="36">
        <f t="shared" si="33"/>
        <v>0.50716959342348822</v>
      </c>
      <c r="M51" s="36">
        <f t="shared" si="34"/>
        <v>4.6869534355683502</v>
      </c>
      <c r="N51" s="36">
        <f t="shared" si="35"/>
        <v>1.8599338882270822</v>
      </c>
      <c r="O51" s="40">
        <v>54.509268455659914</v>
      </c>
      <c r="P51" s="35">
        <f t="shared" si="36"/>
        <v>4.8792654702061009</v>
      </c>
      <c r="Q51" s="40">
        <v>472.08564405569439</v>
      </c>
      <c r="R51" s="39">
        <v>8.139407656132662E-2</v>
      </c>
      <c r="S51" s="36"/>
      <c r="T51" s="38">
        <f t="shared" si="12"/>
        <v>2041</v>
      </c>
      <c r="U51" s="36">
        <f t="shared" si="4"/>
        <v>17.718356987235715</v>
      </c>
      <c r="V51" s="37">
        <f t="shared" si="5"/>
        <v>0.32540478452753463</v>
      </c>
      <c r="W51" s="36"/>
      <c r="X51" s="38">
        <f t="shared" si="13"/>
        <v>2041</v>
      </c>
      <c r="Y51" s="36">
        <f t="shared" si="14"/>
        <v>24.076654268706008</v>
      </c>
      <c r="AA51" s="38">
        <f t="shared" si="13"/>
        <v>2041</v>
      </c>
      <c r="AB51" s="41">
        <f t="shared" si="37"/>
        <v>29.517900558304973</v>
      </c>
      <c r="AC51" s="41">
        <f t="shared" si="38"/>
        <v>30.729059916433755</v>
      </c>
      <c r="AE51" s="38">
        <f t="shared" si="16"/>
        <v>2041</v>
      </c>
      <c r="AF51" s="36"/>
      <c r="AG51" s="1"/>
      <c r="AH51" s="38">
        <f t="shared" si="17"/>
        <v>2041</v>
      </c>
      <c r="AI51" s="36"/>
      <c r="AJ51" s="36"/>
      <c r="AL51" s="38">
        <f t="shared" si="19"/>
        <v>2041</v>
      </c>
      <c r="AM51" s="42">
        <v>197.35812584505089</v>
      </c>
      <c r="AN51" s="36">
        <v>14.873174268706009</v>
      </c>
      <c r="AO51" s="43">
        <v>354.91687528965684</v>
      </c>
      <c r="AP51" s="36">
        <v>30.517358150443407</v>
      </c>
      <c r="AQ51" s="36">
        <f t="shared" si="45"/>
        <v>7.1069100000000001</v>
      </c>
      <c r="AR51" s="36">
        <f t="shared" si="45"/>
        <v>2.0965699999999998</v>
      </c>
      <c r="AS51" s="36">
        <f t="shared" si="25"/>
        <v>24.076654268706008</v>
      </c>
      <c r="AT51" s="36">
        <f t="shared" si="26"/>
        <v>0.37723000000000001</v>
      </c>
      <c r="AU51" s="36">
        <f t="shared" si="41"/>
        <v>30.894588150443408</v>
      </c>
      <c r="AV51" s="36">
        <v>0.50716959342348822</v>
      </c>
      <c r="AW51" s="42">
        <v>16.010876696569994</v>
      </c>
      <c r="AX51" s="41">
        <v>1.3766875921384345</v>
      </c>
      <c r="AY51" s="41">
        <f t="shared" si="27"/>
        <v>29.010730964881486</v>
      </c>
      <c r="AZ51" s="38">
        <f t="shared" si="23"/>
        <v>2041</v>
      </c>
      <c r="BA51" s="1">
        <f t="shared" si="10"/>
        <v>365</v>
      </c>
      <c r="BB51" s="31">
        <v>51866</v>
      </c>
      <c r="BM51" s="36">
        <v>7.0189432961301987</v>
      </c>
      <c r="BN51" s="36">
        <v>4.6869900523779853</v>
      </c>
      <c r="BO51" s="36">
        <v>1.3254702031591794</v>
      </c>
      <c r="BP51" s="36"/>
      <c r="BQ51" s="36">
        <v>3.8719320338417171</v>
      </c>
      <c r="BR51" s="36">
        <v>0.69373639710506652</v>
      </c>
      <c r="BS51" s="36">
        <v>0.62845459804505488</v>
      </c>
    </row>
    <row r="52" spans="1:71" ht="13" x14ac:dyDescent="0.3">
      <c r="A52" s="34">
        <f t="shared" si="2"/>
        <v>2042</v>
      </c>
      <c r="B52" s="36">
        <f t="shared" si="42"/>
        <v>10.351623140457079</v>
      </c>
      <c r="C52" s="36">
        <f t="shared" si="30"/>
        <v>0.83479259414995055</v>
      </c>
      <c r="D52" s="36">
        <f t="shared" si="31"/>
        <v>11.18641573460703</v>
      </c>
      <c r="E52" s="37">
        <v>0.22937006548823549</v>
      </c>
      <c r="F52" s="36">
        <v>12.249519338567323</v>
      </c>
      <c r="G52" s="36"/>
      <c r="H52" s="38">
        <f t="shared" si="11"/>
        <v>2042</v>
      </c>
      <c r="I52" s="36">
        <v>4.6747107260926555</v>
      </c>
      <c r="J52" s="36">
        <f t="shared" si="32"/>
        <v>4.8474846494001032</v>
      </c>
      <c r="K52" s="39">
        <v>8.0863920828325289E-2</v>
      </c>
      <c r="L52" s="36">
        <f t="shared" si="33"/>
        <v>0.40645042362175832</v>
      </c>
      <c r="M52" s="36">
        <f t="shared" si="34"/>
        <v>4.2682603024708969</v>
      </c>
      <c r="N52" s="36">
        <f t="shared" si="35"/>
        <v>1.6937829849332258</v>
      </c>
      <c r="O52" s="40">
        <v>49.639867317736538</v>
      </c>
      <c r="P52" s="35">
        <f t="shared" si="36"/>
        <v>4.4433927919261036</v>
      </c>
      <c r="Q52" s="40">
        <v>429.91346971745298</v>
      </c>
      <c r="R52" s="39">
        <v>7.4123012020250512E-2</v>
      </c>
      <c r="S52" s="36"/>
      <c r="T52" s="38">
        <f t="shared" si="12"/>
        <v>2042</v>
      </c>
      <c r="U52" s="36">
        <f t="shared" si="4"/>
        <v>16.517779641038221</v>
      </c>
      <c r="V52" s="37">
        <f t="shared" si="5"/>
        <v>0.30349307750848598</v>
      </c>
      <c r="W52" s="36"/>
      <c r="X52" s="38">
        <f t="shared" si="13"/>
        <v>2042</v>
      </c>
      <c r="Y52" s="36">
        <f t="shared" si="14"/>
        <v>22.544388286873307</v>
      </c>
      <c r="AA52" s="38">
        <f t="shared" si="13"/>
        <v>2042</v>
      </c>
      <c r="AB52" s="41">
        <f t="shared" si="37"/>
        <v>28.503388711315939</v>
      </c>
      <c r="AC52" s="41">
        <f t="shared" si="38"/>
        <v>29.672921277085752</v>
      </c>
      <c r="AE52" s="38">
        <f t="shared" si="16"/>
        <v>2042</v>
      </c>
      <c r="AF52" s="36"/>
      <c r="AG52" s="1"/>
      <c r="AH52" s="38">
        <f t="shared" si="17"/>
        <v>2042</v>
      </c>
      <c r="AI52" s="36"/>
      <c r="AJ52" s="36"/>
      <c r="AL52" s="38">
        <f t="shared" si="19"/>
        <v>2042</v>
      </c>
      <c r="AM52" s="42">
        <v>179.53787247633659</v>
      </c>
      <c r="AN52" s="36">
        <v>13.340908286873308</v>
      </c>
      <c r="AO52" s="43">
        <v>342.76665179621324</v>
      </c>
      <c r="AP52" s="36">
        <v>29.472626981617644</v>
      </c>
      <c r="AQ52" s="36">
        <f t="shared" si="45"/>
        <v>7.1069100000000001</v>
      </c>
      <c r="AR52" s="36">
        <f t="shared" si="45"/>
        <v>2.0965699999999998</v>
      </c>
      <c r="AS52" s="36">
        <f t="shared" si="25"/>
        <v>22.544388286873307</v>
      </c>
      <c r="AT52" s="36">
        <f t="shared" si="26"/>
        <v>0.37723000000000001</v>
      </c>
      <c r="AU52" s="36">
        <f t="shared" si="41"/>
        <v>29.849856981617645</v>
      </c>
      <c r="AV52" s="36">
        <v>0.40645042362175832</v>
      </c>
      <c r="AW52" s="42">
        <v>15.659425983608829</v>
      </c>
      <c r="AX52" s="41">
        <v>1.3464682703017048</v>
      </c>
      <c r="AY52" s="41">
        <f t="shared" si="27"/>
        <v>28.096938287694179</v>
      </c>
      <c r="AZ52" s="38">
        <f t="shared" si="23"/>
        <v>2042</v>
      </c>
      <c r="BA52" s="1">
        <f t="shared" si="10"/>
        <v>365</v>
      </c>
      <c r="BB52" s="31">
        <v>52231</v>
      </c>
      <c r="BM52" s="36">
        <v>6.7021172663944597</v>
      </c>
      <c r="BN52" s="36">
        <v>4.4112847551792811</v>
      </c>
      <c r="BO52" s="36">
        <v>1.1361173169935821</v>
      </c>
      <c r="BP52" s="36"/>
      <c r="BQ52" s="36">
        <v>3.4831069825938066</v>
      </c>
      <c r="BR52" s="36">
        <v>0.65292837374594459</v>
      </c>
      <c r="BS52" s="36">
        <v>0.53867536975290431</v>
      </c>
    </row>
    <row r="53" spans="1:71" ht="13" x14ac:dyDescent="0.3">
      <c r="A53" s="34">
        <f t="shared" si="2"/>
        <v>2043</v>
      </c>
      <c r="B53" s="36">
        <f t="shared" si="42"/>
        <v>9.7305257520296546</v>
      </c>
      <c r="C53" s="36">
        <f t="shared" si="30"/>
        <v>0.78470503850095352</v>
      </c>
      <c r="D53" s="36">
        <f t="shared" si="31"/>
        <v>10.515230790530609</v>
      </c>
      <c r="E53" s="37">
        <v>0.21560786155894135</v>
      </c>
      <c r="F53" s="36">
        <v>11.514548178253284</v>
      </c>
      <c r="G53" s="36"/>
      <c r="H53" s="38">
        <f t="shared" si="11"/>
        <v>2043</v>
      </c>
      <c r="I53" s="36">
        <v>4.2072396534833905</v>
      </c>
      <c r="J53" s="36">
        <f t="shared" si="32"/>
        <v>4.3627361844600934</v>
      </c>
      <c r="K53" s="39">
        <v>7.2777528745492773E-2</v>
      </c>
      <c r="L53" s="36">
        <f t="shared" si="33"/>
        <v>0.37961663622910696</v>
      </c>
      <c r="M53" s="36">
        <f t="shared" si="34"/>
        <v>3.8276230172542833</v>
      </c>
      <c r="N53" s="36">
        <f t="shared" si="35"/>
        <v>1.5189239362020575</v>
      </c>
      <c r="O53" s="40">
        <v>44.515255690667317</v>
      </c>
      <c r="P53" s="35">
        <f t="shared" si="36"/>
        <v>3.9846755633044224</v>
      </c>
      <c r="Q53" s="40">
        <v>385.53100689889231</v>
      </c>
      <c r="R53" s="39">
        <v>6.6470863258429699E-2</v>
      </c>
      <c r="S53" s="36"/>
      <c r="T53" s="38">
        <f t="shared" si="12"/>
        <v>2043</v>
      </c>
      <c r="U53" s="36">
        <f t="shared" si="4"/>
        <v>15.342171195507568</v>
      </c>
      <c r="V53" s="37">
        <f t="shared" si="5"/>
        <v>0.28207872481737106</v>
      </c>
      <c r="W53" s="36"/>
      <c r="X53" s="38">
        <f t="shared" si="13"/>
        <v>2043</v>
      </c>
      <c r="Y53" s="36">
        <f t="shared" si="14"/>
        <v>21.100295963102038</v>
      </c>
      <c r="AA53" s="38">
        <f t="shared" si="13"/>
        <v>2043</v>
      </c>
      <c r="AB53" s="41">
        <f t="shared" si="37"/>
        <v>27.176820198573196</v>
      </c>
      <c r="AC53" s="41">
        <f t="shared" si="38"/>
        <v>28.291921865193061</v>
      </c>
      <c r="AE53" s="38">
        <f t="shared" si="16"/>
        <v>2043</v>
      </c>
      <c r="AF53" s="36"/>
      <c r="AG53" s="1"/>
      <c r="AH53" s="38">
        <f t="shared" si="17"/>
        <v>2043</v>
      </c>
      <c r="AI53" s="36"/>
      <c r="AJ53" s="36"/>
      <c r="AL53" s="38">
        <f t="shared" si="19"/>
        <v>2043</v>
      </c>
      <c r="AM53" s="42">
        <v>162.74307875087672</v>
      </c>
      <c r="AN53" s="36">
        <v>11.896815963102039</v>
      </c>
      <c r="AO53" s="43">
        <v>327.46611504767054</v>
      </c>
      <c r="AP53" s="36">
        <v>28.157017630926099</v>
      </c>
      <c r="AQ53" s="36">
        <f t="shared" si="45"/>
        <v>7.1069100000000001</v>
      </c>
      <c r="AR53" s="36">
        <f t="shared" si="45"/>
        <v>2.0965699999999998</v>
      </c>
      <c r="AS53" s="36">
        <f t="shared" si="25"/>
        <v>21.100295963102038</v>
      </c>
      <c r="AT53" s="36">
        <f t="shared" si="26"/>
        <v>0.37723000000000001</v>
      </c>
      <c r="AU53" s="36">
        <f t="shared" si="41"/>
        <v>28.5342476309261</v>
      </c>
      <c r="AV53" s="36">
        <v>0.37961663622910696</v>
      </c>
      <c r="AW53" s="42">
        <v>15.786881038264266</v>
      </c>
      <c r="AX53" s="41">
        <v>1.3574274323529032</v>
      </c>
      <c r="AY53" s="41">
        <f t="shared" si="27"/>
        <v>26.797203562344091</v>
      </c>
      <c r="AZ53" s="38">
        <f t="shared" si="23"/>
        <v>2043</v>
      </c>
      <c r="BA53" s="1">
        <f t="shared" si="10"/>
        <v>365</v>
      </c>
      <c r="BB53" s="31">
        <v>52596</v>
      </c>
      <c r="BM53" s="36">
        <v>6.1481749601963278</v>
      </c>
      <c r="BN53" s="36">
        <v>4.1355794579805751</v>
      </c>
      <c r="BO53" s="36">
        <v>1.2307937600763807</v>
      </c>
      <c r="BP53" s="36"/>
      <c r="BQ53" s="36">
        <v>3.0115543191975873</v>
      </c>
      <c r="BR53" s="36">
        <v>0.61212035038682311</v>
      </c>
      <c r="BS53" s="36">
        <v>0.58356498389898004</v>
      </c>
    </row>
    <row r="54" spans="1:71" ht="13" x14ac:dyDescent="0.3">
      <c r="A54" s="34">
        <f t="shared" si="2"/>
        <v>2044</v>
      </c>
      <c r="B54" s="36">
        <f t="shared" si="42"/>
        <v>9.1717536430911846</v>
      </c>
      <c r="C54" s="36">
        <f t="shared" si="30"/>
        <v>0.73964362039963849</v>
      </c>
      <c r="D54" s="36">
        <f t="shared" si="31"/>
        <v>9.911397263490823</v>
      </c>
      <c r="E54" s="37">
        <v>0.20267138986540487</v>
      </c>
      <c r="F54" s="36">
        <v>10.853329192455506</v>
      </c>
      <c r="G54" s="36"/>
      <c r="H54" s="38">
        <f t="shared" si="11"/>
        <v>2044</v>
      </c>
      <c r="I54" s="36">
        <v>3.7968897037189828</v>
      </c>
      <c r="J54" s="36">
        <f t="shared" si="32"/>
        <v>3.9372199977017939</v>
      </c>
      <c r="K54" s="39">
        <v>6.5499775870943494E-2</v>
      </c>
      <c r="L54" s="36">
        <f t="shared" si="33"/>
        <v>0.37886020700498807</v>
      </c>
      <c r="M54" s="36">
        <f t="shared" si="34"/>
        <v>3.4180294967139946</v>
      </c>
      <c r="N54" s="36">
        <f t="shared" si="35"/>
        <v>1.3563840518776598</v>
      </c>
      <c r="O54" s="40">
        <v>39.751683046783761</v>
      </c>
      <c r="P54" s="35">
        <f t="shared" si="36"/>
        <v>3.5582758669844097</v>
      </c>
      <c r="Q54" s="40">
        <v>343.33473290315419</v>
      </c>
      <c r="R54" s="39">
        <v>5.9195643603992092E-2</v>
      </c>
      <c r="S54" s="36"/>
      <c r="T54" s="38">
        <f t="shared" si="12"/>
        <v>2044</v>
      </c>
      <c r="U54" s="36">
        <f t="shared" si="4"/>
        <v>14.271358689169501</v>
      </c>
      <c r="V54" s="37">
        <f t="shared" si="5"/>
        <v>0.26186703346939694</v>
      </c>
      <c r="W54" s="36"/>
      <c r="X54" s="38">
        <f t="shared" si="13"/>
        <v>2044</v>
      </c>
      <c r="Y54" s="36">
        <f t="shared" si="14"/>
        <v>19.827914894572562</v>
      </c>
      <c r="AA54" s="38">
        <f t="shared" si="13"/>
        <v>2044</v>
      </c>
      <c r="AB54" s="41">
        <f t="shared" si="37"/>
        <v>25.782640651601177</v>
      </c>
      <c r="AC54" s="41">
        <f t="shared" si="38"/>
        <v>26.840537246949403</v>
      </c>
      <c r="AE54" s="38">
        <f t="shared" si="16"/>
        <v>2044</v>
      </c>
      <c r="AF54" s="36"/>
      <c r="AG54" s="1"/>
      <c r="AH54" s="38">
        <f t="shared" si="17"/>
        <v>2044</v>
      </c>
      <c r="AI54" s="36"/>
      <c r="AJ54" s="36"/>
      <c r="AL54" s="38">
        <f t="shared" si="19"/>
        <v>2044</v>
      </c>
      <c r="AM54" s="42">
        <v>147.94528692387888</v>
      </c>
      <c r="AN54" s="36">
        <v>10.624434894572561</v>
      </c>
      <c r="AO54" s="43">
        <v>310.91306601833702</v>
      </c>
      <c r="AP54" s="36">
        <v>26.733711609487273</v>
      </c>
      <c r="AQ54" s="36">
        <f t="shared" si="45"/>
        <v>7.1069100000000001</v>
      </c>
      <c r="AR54" s="36">
        <f t="shared" si="45"/>
        <v>2.0965699999999998</v>
      </c>
      <c r="AS54" s="36">
        <f t="shared" si="25"/>
        <v>19.827914894572562</v>
      </c>
      <c r="AT54" s="36">
        <f t="shared" si="26"/>
        <v>0.37723000000000001</v>
      </c>
      <c r="AU54" s="36">
        <f t="shared" si="41"/>
        <v>27.110941609487273</v>
      </c>
      <c r="AV54" s="36">
        <v>0.37886020700498807</v>
      </c>
      <c r="AW54" s="42">
        <v>15.448140140215305</v>
      </c>
      <c r="AX54" s="41">
        <v>1.3283009578860967</v>
      </c>
      <c r="AY54" s="41">
        <f t="shared" si="27"/>
        <v>25.40378044459619</v>
      </c>
      <c r="AZ54" s="38">
        <f t="shared" si="23"/>
        <v>2044</v>
      </c>
      <c r="BA54" s="1">
        <f t="shared" si="10"/>
        <v>366</v>
      </c>
      <c r="BB54" s="31">
        <v>52962</v>
      </c>
      <c r="BM54" s="36">
        <v>5.6679848285144576</v>
      </c>
      <c r="BN54" s="36">
        <v>3.859874160781871</v>
      </c>
      <c r="BO54" s="36">
        <v>1.3254702031591776</v>
      </c>
      <c r="BP54" s="36"/>
      <c r="BQ54" s="36">
        <v>2.5971227786462263</v>
      </c>
      <c r="BR54" s="36">
        <v>0.57131232702770163</v>
      </c>
      <c r="BS54" s="36">
        <v>0.62845459804505488</v>
      </c>
    </row>
    <row r="55" spans="1:71" ht="13" x14ac:dyDescent="0.3">
      <c r="A55" s="34">
        <f t="shared" si="2"/>
        <v>2045</v>
      </c>
      <c r="B55" s="36">
        <f t="shared" si="42"/>
        <v>8.5978925544934022</v>
      </c>
      <c r="C55" s="36">
        <f t="shared" si="30"/>
        <v>0.69336537201944248</v>
      </c>
      <c r="D55" s="36">
        <f t="shared" si="31"/>
        <v>9.291257926512845</v>
      </c>
      <c r="E55" s="37">
        <v>0.19051110647348057</v>
      </c>
      <c r="F55" s="36">
        <v>10.1742547703046</v>
      </c>
      <c r="G55" s="36"/>
      <c r="H55" s="38">
        <f t="shared" si="11"/>
        <v>2045</v>
      </c>
      <c r="I55" s="36">
        <v>3.4078641193215469</v>
      </c>
      <c r="J55" s="36">
        <f t="shared" si="32"/>
        <v>3.5338163094126762</v>
      </c>
      <c r="K55" s="39">
        <v>5.8949798283849157E-2</v>
      </c>
      <c r="L55" s="36">
        <f t="shared" si="33"/>
        <v>0.37994760073982942</v>
      </c>
      <c r="M55" s="36">
        <f t="shared" si="34"/>
        <v>3.0279165185817174</v>
      </c>
      <c r="N55" s="36">
        <f t="shared" si="35"/>
        <v>1.2015746734103809</v>
      </c>
      <c r="O55" s="40">
        <v>35.214669111105373</v>
      </c>
      <c r="P55" s="35">
        <f t="shared" si="36"/>
        <v>3.1521560260585164</v>
      </c>
      <c r="Q55" s="40">
        <v>304.98189057604526</v>
      </c>
      <c r="R55" s="39">
        <v>5.2583084582076757E-2</v>
      </c>
      <c r="S55" s="36"/>
      <c r="T55" s="38">
        <f t="shared" si="12"/>
        <v>2045</v>
      </c>
      <c r="U55" s="36">
        <f t="shared" si="4"/>
        <v>13.202171288886317</v>
      </c>
      <c r="V55" s="37">
        <f t="shared" si="5"/>
        <v>0.24309419105555732</v>
      </c>
      <c r="W55" s="36"/>
      <c r="X55" s="38">
        <f t="shared" si="13"/>
        <v>2045</v>
      </c>
      <c r="Y55" s="36">
        <f t="shared" si="14"/>
        <v>18.814681339736907</v>
      </c>
      <c r="AA55" s="38">
        <f t="shared" si="13"/>
        <v>2045</v>
      </c>
      <c r="AB55" s="41">
        <f t="shared" si="37"/>
        <v>24.828152027113969</v>
      </c>
      <c r="AC55" s="41">
        <f t="shared" si="38"/>
        <v>25.846884664053579</v>
      </c>
      <c r="AE55" s="38">
        <f t="shared" si="16"/>
        <v>2045</v>
      </c>
      <c r="AF55" s="36"/>
      <c r="AG55" s="1"/>
      <c r="AH55" s="38">
        <f t="shared" si="17"/>
        <v>2045</v>
      </c>
      <c r="AI55" s="36"/>
      <c r="AJ55" s="36"/>
      <c r="AL55" s="38">
        <f t="shared" si="19"/>
        <v>2045</v>
      </c>
      <c r="AM55" s="42">
        <v>136.16138068114026</v>
      </c>
      <c r="AN55" s="36">
        <v>9.6112013397369083</v>
      </c>
      <c r="AO55" s="43">
        <v>299.47847238066839</v>
      </c>
      <c r="AP55" s="36">
        <v>25.750513532301667</v>
      </c>
      <c r="AQ55" s="36">
        <f t="shared" si="45"/>
        <v>7.1069100000000001</v>
      </c>
      <c r="AR55" s="36">
        <f t="shared" si="45"/>
        <v>2.0965699999999998</v>
      </c>
      <c r="AS55" s="36">
        <f t="shared" si="25"/>
        <v>18.814681339736907</v>
      </c>
      <c r="AT55" s="36">
        <f t="shared" si="26"/>
        <v>0.37723000000000001</v>
      </c>
      <c r="AU55" s="36">
        <f t="shared" si="41"/>
        <v>26.127743532301668</v>
      </c>
      <c r="AV55" s="36">
        <v>0.37994760073982942</v>
      </c>
      <c r="AW55" s="42">
        <v>15.11424920533295</v>
      </c>
      <c r="AX55" s="41">
        <v>1.2995915051876998</v>
      </c>
      <c r="AY55" s="41">
        <f t="shared" si="27"/>
        <v>24.44820442637414</v>
      </c>
      <c r="AZ55" s="38">
        <f t="shared" si="23"/>
        <v>2045</v>
      </c>
      <c r="BA55" s="1">
        <f t="shared" si="10"/>
        <v>365</v>
      </c>
      <c r="BB55" s="31">
        <v>53327</v>
      </c>
      <c r="BM55" s="36">
        <v>5.1699392604794578</v>
      </c>
      <c r="BN55" s="36">
        <v>3.5841688635831659</v>
      </c>
      <c r="BO55" s="36">
        <v>1.4201466462419763</v>
      </c>
      <c r="BP55" s="36"/>
      <c r="BQ55" s="36">
        <v>2.2040156034618366</v>
      </c>
      <c r="BR55" s="36">
        <v>0.53050430366858015</v>
      </c>
      <c r="BS55" s="36">
        <v>0.67334421219113016</v>
      </c>
    </row>
    <row r="56" spans="1:71" ht="13" x14ac:dyDescent="0.3">
      <c r="A56" s="34">
        <f t="shared" si="2"/>
        <v>2046</v>
      </c>
      <c r="B56" s="36">
        <f t="shared" si="42"/>
        <v>8.0820190012238005</v>
      </c>
      <c r="C56" s="36">
        <f t="shared" si="30"/>
        <v>0.65176344969827615</v>
      </c>
      <c r="D56" s="36">
        <f t="shared" si="31"/>
        <v>8.7337824509220763</v>
      </c>
      <c r="E56" s="37">
        <v>0.17908044008507173</v>
      </c>
      <c r="F56" s="36">
        <v>9.5637994840863261</v>
      </c>
      <c r="G56" s="36"/>
      <c r="H56" s="38">
        <f t="shared" si="11"/>
        <v>2046</v>
      </c>
      <c r="I56" s="36">
        <v>3.0670777073893922</v>
      </c>
      <c r="J56" s="36">
        <f t="shared" si="32"/>
        <v>3.1804346784714088</v>
      </c>
      <c r="K56" s="39">
        <v>5.3054818455464239E-2</v>
      </c>
      <c r="L56" s="36">
        <f t="shared" si="33"/>
        <v>0.36060077148622838</v>
      </c>
      <c r="M56" s="36">
        <f t="shared" si="34"/>
        <v>2.7064769359031637</v>
      </c>
      <c r="N56" s="36">
        <f t="shared" si="35"/>
        <v>1.07401710727277</v>
      </c>
      <c r="O56" s="40">
        <v>31.476326764553797</v>
      </c>
      <c r="P56" s="35">
        <f t="shared" si="36"/>
        <v>2.8175273428250249</v>
      </c>
      <c r="Q56" s="40">
        <v>272.6054194845637</v>
      </c>
      <c r="R56" s="39">
        <v>4.700093439389029E-2</v>
      </c>
      <c r="S56" s="36"/>
      <c r="T56" s="38">
        <f t="shared" si="12"/>
        <v>2046</v>
      </c>
      <c r="U56" s="36">
        <f t="shared" si="4"/>
        <v>12.270276419989489</v>
      </c>
      <c r="V56" s="37">
        <f t="shared" si="5"/>
        <v>0.22608137447896204</v>
      </c>
      <c r="W56" s="36"/>
      <c r="X56" s="38">
        <f t="shared" si="13"/>
        <v>2046</v>
      </c>
      <c r="Y56" s="36">
        <f t="shared" si="14"/>
        <v>18.006229375901292</v>
      </c>
      <c r="AA56" s="38">
        <f t="shared" si="13"/>
        <v>2046</v>
      </c>
      <c r="AB56" s="41">
        <f t="shared" si="37"/>
        <v>23.418710119590884</v>
      </c>
      <c r="AC56" s="41">
        <f t="shared" si="38"/>
        <v>24.379611449975897</v>
      </c>
      <c r="AE56" s="38">
        <f t="shared" si="16"/>
        <v>2046</v>
      </c>
      <c r="AF56" s="36"/>
      <c r="AG56" s="1"/>
      <c r="AH56" s="38">
        <f t="shared" si="17"/>
        <v>2046</v>
      </c>
      <c r="AI56" s="36"/>
      <c r="AJ56" s="36"/>
      <c r="AL56" s="38">
        <f t="shared" si="19"/>
        <v>2046</v>
      </c>
      <c r="AM56" s="42">
        <v>126.75908434173203</v>
      </c>
      <c r="AN56" s="36">
        <v>8.8027493759012927</v>
      </c>
      <c r="AO56" s="43">
        <v>283.0392803647652</v>
      </c>
      <c r="AP56" s="36">
        <v>24.336997451828477</v>
      </c>
      <c r="AQ56" s="36">
        <f t="shared" si="45"/>
        <v>7.1069100000000001</v>
      </c>
      <c r="AR56" s="36">
        <f t="shared" si="45"/>
        <v>2.0965699999999998</v>
      </c>
      <c r="AS56" s="36">
        <f t="shared" si="25"/>
        <v>18.006229375901292</v>
      </c>
      <c r="AT56" s="36">
        <f t="shared" si="26"/>
        <v>0.37723000000000001</v>
      </c>
      <c r="AU56" s="36">
        <f t="shared" si="41"/>
        <v>24.714227451828478</v>
      </c>
      <c r="AV56" s="36">
        <v>0.36060077148622838</v>
      </c>
      <c r="AW56" s="42">
        <v>15.066866573923225</v>
      </c>
      <c r="AX56" s="41">
        <v>1.2955173322375944</v>
      </c>
      <c r="AY56" s="41">
        <f t="shared" si="27"/>
        <v>23.058109348104654</v>
      </c>
      <c r="AZ56" s="38">
        <f t="shared" si="23"/>
        <v>2046</v>
      </c>
      <c r="BA56" s="1">
        <f t="shared" si="10"/>
        <v>365</v>
      </c>
      <c r="BB56" s="31">
        <v>53692</v>
      </c>
      <c r="BM56" s="36">
        <v>4.8351892714598872</v>
      </c>
      <c r="BN56" s="36">
        <v>3.3084635663844608</v>
      </c>
      <c r="BO56" s="36">
        <v>1.4201466462419781</v>
      </c>
      <c r="BP56" s="36"/>
      <c r="BQ56" s="36">
        <v>1.9040372148888034</v>
      </c>
      <c r="BR56" s="36">
        <v>0.48969628030945866</v>
      </c>
      <c r="BS56" s="36">
        <v>0.67334421219113016</v>
      </c>
    </row>
    <row r="57" spans="1:71" ht="13" x14ac:dyDescent="0.3">
      <c r="A57" s="34">
        <f t="shared" si="2"/>
        <v>2047</v>
      </c>
      <c r="B57" s="36">
        <f t="shared" si="42"/>
        <v>7.5970978611503712</v>
      </c>
      <c r="C57" s="36">
        <f t="shared" si="30"/>
        <v>0.61265764271637946</v>
      </c>
      <c r="D57" s="36">
        <f t="shared" si="31"/>
        <v>8.2097555038667505</v>
      </c>
      <c r="E57" s="37">
        <v>0.16833561367996741</v>
      </c>
      <c r="F57" s="36">
        <v>8.9899715150411446</v>
      </c>
      <c r="G57" s="36"/>
      <c r="H57" s="38">
        <f t="shared" si="11"/>
        <v>2047</v>
      </c>
      <c r="I57" s="36">
        <v>2.7603699366504535</v>
      </c>
      <c r="J57" s="36">
        <f t="shared" si="32"/>
        <v>2.8623912106242684</v>
      </c>
      <c r="K57" s="39">
        <v>4.7749336609917821E-2</v>
      </c>
      <c r="L57" s="36">
        <f t="shared" si="33"/>
        <v>0.36056485285715772</v>
      </c>
      <c r="M57" s="36">
        <f t="shared" si="34"/>
        <v>2.3998050837932956</v>
      </c>
      <c r="N57" s="36">
        <f t="shared" si="35"/>
        <v>0.95231985165765398</v>
      </c>
      <c r="O57" s="40">
        <v>27.909733124516031</v>
      </c>
      <c r="P57" s="35">
        <f t="shared" si="36"/>
        <v>2.4982723301064311</v>
      </c>
      <c r="Q57" s="40">
        <v>241.71640366495507</v>
      </c>
      <c r="R57" s="39">
        <v>4.1675242011199154E-2</v>
      </c>
      <c r="S57" s="36"/>
      <c r="T57" s="38">
        <f t="shared" si="12"/>
        <v>2047</v>
      </c>
      <c r="U57" s="36">
        <f t="shared" si="4"/>
        <v>11.389776598834441</v>
      </c>
      <c r="V57" s="37">
        <f t="shared" si="5"/>
        <v>0.21001085569116656</v>
      </c>
      <c r="W57" s="36"/>
      <c r="X57" s="38">
        <f t="shared" si="13"/>
        <v>2047</v>
      </c>
      <c r="Y57" s="36">
        <f t="shared" si="14"/>
        <v>17.354803027856263</v>
      </c>
      <c r="AA57" s="38">
        <f t="shared" si="13"/>
        <v>2047</v>
      </c>
      <c r="AB57" s="41">
        <f t="shared" si="37"/>
        <v>21.704374974546724</v>
      </c>
      <c r="AC57" s="41">
        <f t="shared" si="38"/>
        <v>22.594934816729076</v>
      </c>
      <c r="AE57" s="38">
        <f t="shared" si="16"/>
        <v>2047</v>
      </c>
      <c r="AF57" s="36"/>
      <c r="AG57" s="1"/>
      <c r="AH57" s="38">
        <f t="shared" si="17"/>
        <v>2047</v>
      </c>
      <c r="AI57" s="36"/>
      <c r="AJ57" s="36"/>
      <c r="AL57" s="38">
        <f t="shared" si="19"/>
        <v>2047</v>
      </c>
      <c r="AM57" s="42">
        <v>119.18299591396834</v>
      </c>
      <c r="AN57" s="36">
        <v>8.1513230278562627</v>
      </c>
      <c r="AO57" s="43">
        <v>262.82572329677231</v>
      </c>
      <c r="AP57" s="36">
        <v>22.598944393531582</v>
      </c>
      <c r="AQ57" s="36">
        <f t="shared" si="45"/>
        <v>7.1069100000000001</v>
      </c>
      <c r="AR57" s="36">
        <f t="shared" si="45"/>
        <v>2.0965699999999998</v>
      </c>
      <c r="AS57" s="36">
        <f t="shared" si="25"/>
        <v>17.354803027856263</v>
      </c>
      <c r="AT57" s="36">
        <f t="shared" si="26"/>
        <v>0.37723000000000001</v>
      </c>
      <c r="AU57" s="36">
        <f t="shared" si="41"/>
        <v>22.976174393531583</v>
      </c>
      <c r="AV57" s="36">
        <v>0.36056485285715772</v>
      </c>
      <c r="AW57" s="42">
        <v>14.791027242793911</v>
      </c>
      <c r="AX57" s="41">
        <v>1.2717994189848589</v>
      </c>
      <c r="AY57" s="41">
        <f t="shared" si="27"/>
        <v>21.343810121689565</v>
      </c>
      <c r="AZ57" s="38">
        <f t="shared" si="23"/>
        <v>2047</v>
      </c>
      <c r="BA57" s="1">
        <f t="shared" si="10"/>
        <v>365</v>
      </c>
      <c r="BB57" s="31">
        <v>54057</v>
      </c>
      <c r="BM57" s="36">
        <v>4.5370665996134125</v>
      </c>
      <c r="BN57" s="36">
        <v>3.0327582691857549</v>
      </c>
      <c r="BO57" s="36">
        <v>1.4201466462419772</v>
      </c>
      <c r="BP57" s="36"/>
      <c r="BQ57" s="36">
        <v>1.6381374675089859</v>
      </c>
      <c r="BR57" s="36">
        <v>0.44888825695033741</v>
      </c>
      <c r="BS57" s="36">
        <v>0.67334421219113016</v>
      </c>
    </row>
    <row r="58" spans="1:71" ht="13" x14ac:dyDescent="0.3">
      <c r="A58" s="34">
        <f t="shared" si="2"/>
        <v>2048</v>
      </c>
      <c r="B58" s="36">
        <f t="shared" si="42"/>
        <v>7.1608371182196544</v>
      </c>
      <c r="C58" s="36">
        <f t="shared" si="30"/>
        <v>0.57747598739765249</v>
      </c>
      <c r="D58" s="36">
        <f t="shared" si="31"/>
        <v>7.7383131056173067</v>
      </c>
      <c r="E58" s="37">
        <v>0.15823547685916936</v>
      </c>
      <c r="F58" s="36">
        <v>8.4737254795472747</v>
      </c>
      <c r="G58" s="36"/>
      <c r="H58" s="38">
        <f t="shared" si="11"/>
        <v>2048</v>
      </c>
      <c r="I58" s="36">
        <v>2.4911393346100255</v>
      </c>
      <c r="J58" s="36">
        <f t="shared" si="32"/>
        <v>2.5832100404921476</v>
      </c>
      <c r="K58" s="39">
        <v>4.2974402948926037E-2</v>
      </c>
      <c r="L58" s="36">
        <f t="shared" si="33"/>
        <v>0.26228028993993596</v>
      </c>
      <c r="M58" s="36">
        <f t="shared" si="34"/>
        <v>2.2288590446700893</v>
      </c>
      <c r="N58" s="36">
        <f t="shared" si="35"/>
        <v>0.88448296452099118</v>
      </c>
      <c r="O58" s="40">
        <v>25.92163068951314</v>
      </c>
      <c r="P58" s="35">
        <f t="shared" si="36"/>
        <v>2.3203121439367518</v>
      </c>
      <c r="Q58" s="40">
        <v>223.88476328723056</v>
      </c>
      <c r="R58" s="39">
        <v>3.8600821256419067E-2</v>
      </c>
      <c r="S58" s="36"/>
      <c r="T58" s="38">
        <f t="shared" si="12"/>
        <v>2048</v>
      </c>
      <c r="U58" s="36">
        <f t="shared" si="4"/>
        <v>10.702584524217365</v>
      </c>
      <c r="V58" s="37">
        <f t="shared" si="5"/>
        <v>0.19683629811558842</v>
      </c>
      <c r="W58" s="36"/>
      <c r="X58" s="38">
        <f t="shared" si="13"/>
        <v>2048</v>
      </c>
      <c r="Y58" s="36">
        <f t="shared" si="14"/>
        <v>16.895873176868648</v>
      </c>
      <c r="AA58" s="38">
        <f t="shared" si="13"/>
        <v>2048</v>
      </c>
      <c r="AB58" s="41">
        <f t="shared" si="37"/>
        <v>20.228160653768605</v>
      </c>
      <c r="AC58" s="41">
        <f t="shared" si="38"/>
        <v>21.058149427026777</v>
      </c>
      <c r="AE58" s="38">
        <f t="shared" si="16"/>
        <v>2048</v>
      </c>
      <c r="AF58" s="36"/>
      <c r="AG58" s="1"/>
      <c r="AH58" s="38">
        <f t="shared" si="17"/>
        <v>2048</v>
      </c>
      <c r="AI58" s="36"/>
      <c r="AJ58" s="36"/>
      <c r="AL58" s="38">
        <f t="shared" si="19"/>
        <v>2048</v>
      </c>
      <c r="AM58" s="42">
        <v>113.84564174698239</v>
      </c>
      <c r="AN58" s="36">
        <v>7.6923931768686487</v>
      </c>
      <c r="AO58" s="43">
        <v>245.23804122437377</v>
      </c>
      <c r="AP58" s="36">
        <v>21.08667594362629</v>
      </c>
      <c r="AQ58" s="36">
        <f t="shared" si="45"/>
        <v>7.1069100000000001</v>
      </c>
      <c r="AR58" s="36">
        <f t="shared" si="45"/>
        <v>2.0965699999999998</v>
      </c>
      <c r="AS58" s="36">
        <f t="shared" si="25"/>
        <v>16.895873176868648</v>
      </c>
      <c r="AT58" s="36">
        <f t="shared" si="26"/>
        <v>0.37723000000000001</v>
      </c>
      <c r="AU58" s="36">
        <f t="shared" si="41"/>
        <v>21.46390594362629</v>
      </c>
      <c r="AV58" s="36">
        <v>0.26228028993993596</v>
      </c>
      <c r="AW58" s="42">
        <v>14.371717721044877</v>
      </c>
      <c r="AX58" s="41">
        <v>1.2357452898576851</v>
      </c>
      <c r="AY58" s="41">
        <f t="shared" si="27"/>
        <v>19.965880363828667</v>
      </c>
      <c r="AZ58" s="38">
        <f t="shared" si="23"/>
        <v>2048</v>
      </c>
      <c r="BA58" s="1">
        <f t="shared" si="10"/>
        <v>366</v>
      </c>
      <c r="BB58" s="31">
        <v>54423</v>
      </c>
      <c r="BM58" s="36">
        <v>4.2965258613182478</v>
      </c>
      <c r="BN58" s="36">
        <v>2.7570529719870498</v>
      </c>
      <c r="BO58" s="36">
        <v>1.4201466462419772</v>
      </c>
      <c r="BP58" s="36"/>
      <c r="BQ58" s="36">
        <v>1.4097148888276798</v>
      </c>
      <c r="BR58" s="36">
        <v>0.4080802335912157</v>
      </c>
      <c r="BS58" s="36">
        <v>0.67334421219112994</v>
      </c>
    </row>
    <row r="59" spans="1:71" ht="13" x14ac:dyDescent="0.3">
      <c r="A59" s="34">
        <f t="shared" si="2"/>
        <v>2049</v>
      </c>
      <c r="B59" s="36">
        <f t="shared" si="42"/>
        <v>6.7127956701124676</v>
      </c>
      <c r="C59" s="36">
        <f t="shared" si="30"/>
        <v>0.54134429310419285</v>
      </c>
      <c r="D59" s="36">
        <f t="shared" si="31"/>
        <v>7.2541399632166605</v>
      </c>
      <c r="E59" s="37">
        <v>0.1487413482476192</v>
      </c>
      <c r="F59" s="36">
        <v>7.9435388306903549</v>
      </c>
      <c r="G59" s="36"/>
      <c r="H59" s="38">
        <f t="shared" si="11"/>
        <v>2049</v>
      </c>
      <c r="I59" s="36">
        <v>2.2358996486868672</v>
      </c>
      <c r="J59" s="36">
        <f t="shared" si="32"/>
        <v>2.3185368806056572</v>
      </c>
      <c r="K59" s="39">
        <v>3.8676962654033434E-2</v>
      </c>
      <c r="L59" s="36">
        <f t="shared" si="33"/>
        <v>0.26336597326386912</v>
      </c>
      <c r="M59" s="36">
        <f t="shared" si="34"/>
        <v>1.9725336754229981</v>
      </c>
      <c r="N59" s="36">
        <f t="shared" si="35"/>
        <v>0.78276481279858701</v>
      </c>
      <c r="O59" s="40">
        <v>22.940566645169469</v>
      </c>
      <c r="P59" s="35">
        <f t="shared" si="36"/>
        <v>2.0534693983242174</v>
      </c>
      <c r="Q59" s="40">
        <v>198.68019671731435</v>
      </c>
      <c r="R59" s="39">
        <v>3.4255206330571435E-2</v>
      </c>
      <c r="S59" s="36"/>
      <c r="T59" s="38">
        <f t="shared" si="12"/>
        <v>2049</v>
      </c>
      <c r="U59" s="36">
        <f t="shared" si="4"/>
        <v>9.9160725061133537</v>
      </c>
      <c r="V59" s="37">
        <f t="shared" si="5"/>
        <v>0.18299655457819064</v>
      </c>
      <c r="W59" s="36"/>
      <c r="X59" s="38">
        <f t="shared" si="13"/>
        <v>2049</v>
      </c>
      <c r="Y59" s="36">
        <f t="shared" si="14"/>
        <v>16.452315421585585</v>
      </c>
      <c r="AA59" s="38">
        <f t="shared" si="13"/>
        <v>2049</v>
      </c>
      <c r="AB59" s="41">
        <f t="shared" si="37"/>
        <v>18.902953029709987</v>
      </c>
      <c r="AC59" s="41">
        <f t="shared" si="38"/>
        <v>19.678566742920381</v>
      </c>
      <c r="AE59" s="38">
        <f t="shared" si="16"/>
        <v>2049</v>
      </c>
      <c r="AF59" s="36"/>
      <c r="AG59" s="1"/>
      <c r="AH59" s="38">
        <f t="shared" si="17"/>
        <v>2049</v>
      </c>
      <c r="AI59" s="36"/>
      <c r="AJ59" s="36"/>
      <c r="AL59" s="38">
        <f t="shared" si="19"/>
        <v>2049</v>
      </c>
      <c r="AM59" s="42">
        <v>108.68706505304037</v>
      </c>
      <c r="AN59" s="36">
        <v>7.2488354215855857</v>
      </c>
      <c r="AO59" s="43">
        <v>229.49898180783106</v>
      </c>
      <c r="AP59" s="36">
        <v>19.733360430595962</v>
      </c>
      <c r="AQ59" s="36">
        <f t="shared" si="45"/>
        <v>7.1069100000000001</v>
      </c>
      <c r="AR59" s="36">
        <f t="shared" si="45"/>
        <v>2.0965699999999998</v>
      </c>
      <c r="AS59" s="36">
        <f t="shared" si="25"/>
        <v>16.452315421585585</v>
      </c>
      <c r="AT59" s="36">
        <f t="shared" si="26"/>
        <v>0.37723000000000001</v>
      </c>
      <c r="AU59" s="36">
        <f t="shared" si="41"/>
        <v>20.110590430595963</v>
      </c>
      <c r="AV59" s="36">
        <v>0.26336597326386912</v>
      </c>
      <c r="AW59" s="42">
        <v>14.044822972303885</v>
      </c>
      <c r="AX59" s="41">
        <v>1.2076374008859745</v>
      </c>
      <c r="AY59" s="41">
        <f t="shared" si="27"/>
        <v>18.639587056446118</v>
      </c>
      <c r="AZ59" s="38">
        <f t="shared" si="23"/>
        <v>2049</v>
      </c>
      <c r="BA59" s="1">
        <f t="shared" si="10"/>
        <v>365</v>
      </c>
      <c r="BB59" s="31">
        <v>54788</v>
      </c>
      <c r="BM59" s="36">
        <v>4.042044509660033</v>
      </c>
      <c r="BN59" s="36">
        <v>2.4813476747883456</v>
      </c>
      <c r="BO59" s="36">
        <v>1.4201466462419763</v>
      </c>
      <c r="BP59" s="36"/>
      <c r="BQ59" s="36">
        <v>1.195283226263643</v>
      </c>
      <c r="BR59" s="36">
        <v>0.36727221023209378</v>
      </c>
      <c r="BS59" s="36">
        <v>0.67334421219113039</v>
      </c>
    </row>
    <row r="60" spans="1:71" ht="13" x14ac:dyDescent="0.3">
      <c r="A60" s="34">
        <f t="shared" si="2"/>
        <v>2050</v>
      </c>
      <c r="B60" s="36">
        <f t="shared" si="42"/>
        <v>6.3100279299057194</v>
      </c>
      <c r="C60" s="36">
        <f t="shared" si="30"/>
        <v>0.50886363551794134</v>
      </c>
      <c r="D60" s="36">
        <f t="shared" si="31"/>
        <v>6.8188915654236606</v>
      </c>
      <c r="E60" s="37">
        <v>0.13981686735276203</v>
      </c>
      <c r="F60" s="36">
        <v>7.4669265008489338</v>
      </c>
      <c r="G60" s="36"/>
      <c r="H60" s="38">
        <f t="shared" si="11"/>
        <v>2050</v>
      </c>
      <c r="I60" s="36">
        <v>2.0123096838181804</v>
      </c>
      <c r="J60" s="36">
        <f t="shared" si="32"/>
        <v>2.0866831925450917</v>
      </c>
      <c r="K60" s="39">
        <v>3.4809266388630092E-2</v>
      </c>
      <c r="L60" s="36">
        <f t="shared" si="33"/>
        <v>0.22745695158000123</v>
      </c>
      <c r="M60" s="36">
        <f t="shared" si="34"/>
        <v>1.7848527322381793</v>
      </c>
      <c r="N60" s="36">
        <f t="shared" si="35"/>
        <v>0.70828697741946578</v>
      </c>
      <c r="O60" s="40">
        <v>20.757837275930026</v>
      </c>
      <c r="P60" s="35">
        <f t="shared" si="36"/>
        <v>1.8580876523593455</v>
      </c>
      <c r="Q60" s="40">
        <v>179.77634367964458</v>
      </c>
      <c r="R60" s="39">
        <v>3.0995921324076657E-2</v>
      </c>
      <c r="S60" s="36"/>
      <c r="T60" s="38">
        <f t="shared" si="12"/>
        <v>2050</v>
      </c>
      <c r="U60" s="36">
        <f t="shared" si="4"/>
        <v>9.2517792330871131</v>
      </c>
      <c r="V60" s="37">
        <f t="shared" si="5"/>
        <v>0.17081278867683869</v>
      </c>
      <c r="W60" s="36"/>
      <c r="X60" s="38">
        <f t="shared" si="13"/>
        <v>2050</v>
      </c>
      <c r="Y60" s="36">
        <f t="shared" si="14"/>
        <v>16.13770481109793</v>
      </c>
      <c r="AA60" s="38">
        <f t="shared" si="13"/>
        <v>2050</v>
      </c>
      <c r="AB60" s="41">
        <f t="shared" si="37"/>
        <v>17.811987286875649</v>
      </c>
      <c r="AC60" s="41">
        <f t="shared" si="38"/>
        <v>18.542837201040722</v>
      </c>
      <c r="AE60" s="38">
        <f t="shared" si="16"/>
        <v>2050</v>
      </c>
      <c r="AF60" s="36"/>
      <c r="AG60" s="1"/>
      <c r="AH60" s="38">
        <f t="shared" si="17"/>
        <v>2050</v>
      </c>
      <c r="AI60" s="36"/>
      <c r="AJ60" s="36"/>
      <c r="AL60" s="38">
        <f t="shared" si="19"/>
        <v>2050</v>
      </c>
      <c r="AM60" s="42">
        <v>105.02814365306891</v>
      </c>
      <c r="AN60" s="36">
        <v>6.9342248110979288</v>
      </c>
      <c r="AO60" s="43">
        <v>217.32000883140461</v>
      </c>
      <c r="AP60" s="36">
        <v>18.686157251195581</v>
      </c>
      <c r="AQ60" s="36">
        <f t="shared" si="45"/>
        <v>7.1069100000000001</v>
      </c>
      <c r="AR60" s="36">
        <f t="shared" si="45"/>
        <v>2.0965699999999998</v>
      </c>
      <c r="AS60" s="36">
        <f t="shared" si="25"/>
        <v>16.13770481109793</v>
      </c>
      <c r="AT60" s="36">
        <f t="shared" si="26"/>
        <v>0.37723000000000001</v>
      </c>
      <c r="AU60" s="36">
        <f t="shared" si="41"/>
        <v>19.063387251195582</v>
      </c>
      <c r="AV60" s="36">
        <v>0.22745695158000123</v>
      </c>
      <c r="AW60" s="42">
        <v>14.553781585040838</v>
      </c>
      <c r="AX60" s="41">
        <v>1.2513999643199343</v>
      </c>
      <c r="AY60" s="41">
        <f t="shared" si="27"/>
        <v>17.584530335295646</v>
      </c>
      <c r="AZ60" s="38">
        <f t="shared" si="23"/>
        <v>2050</v>
      </c>
      <c r="BA60" s="1">
        <f t="shared" si="10"/>
        <v>365</v>
      </c>
      <c r="BB60" s="31">
        <v>55153</v>
      </c>
      <c r="BM60" s="36">
        <v>3.841137477017317</v>
      </c>
      <c r="BN60" s="36">
        <v>2.2056423775896397</v>
      </c>
      <c r="BO60" s="36">
        <v>1.4201466462419772</v>
      </c>
      <c r="BP60" s="36"/>
      <c r="BQ60" s="36">
        <v>1.0125012847540777</v>
      </c>
      <c r="BR60" s="36">
        <v>0.32646418687297252</v>
      </c>
      <c r="BS60" s="36">
        <v>0.67334421219113016</v>
      </c>
    </row>
    <row r="61" spans="1:71" s="46" customFormat="1" ht="3.5" x14ac:dyDescent="0.15"/>
    <row r="62" spans="1:71" ht="13" x14ac:dyDescent="0.3">
      <c r="A62" s="66" t="s">
        <v>44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Z62" s="2"/>
    </row>
    <row r="63" spans="1:71" s="46" customFormat="1" ht="3.5" x14ac:dyDescent="0.15"/>
    <row r="64" spans="1:71" x14ac:dyDescent="0.25">
      <c r="A64" s="47" t="s">
        <v>81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</row>
    <row r="65" spans="1:36" ht="15" customHeight="1" x14ac:dyDescent="0.25">
      <c r="A65" s="49" t="s">
        <v>80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</row>
    <row r="66" spans="1:36" s="46" customFormat="1" ht="3.5" x14ac:dyDescent="0.15"/>
    <row r="67" spans="1:36" ht="15" customHeight="1" x14ac:dyDescent="0.25">
      <c r="A67" s="51" t="s">
        <v>45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</row>
    <row r="68" spans="1:36" s="46" customFormat="1" ht="3.5" x14ac:dyDescent="0.15"/>
    <row r="69" spans="1:36" x14ac:dyDescent="0.25">
      <c r="A69" s="51" t="s">
        <v>46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</row>
    <row r="70" spans="1:36" s="46" customFormat="1" ht="3.5" x14ac:dyDescent="0.15"/>
    <row r="71" spans="1:36" x14ac:dyDescent="0.25">
      <c r="A71" s="49" t="s">
        <v>47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</sheetData>
  <mergeCells count="2">
    <mergeCell ref="Y5:Y6"/>
    <mergeCell ref="A62:W62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3716-003C-4613-A41C-61E3C896B6FC}">
  <sheetPr>
    <pageSetUpPr fitToPage="1"/>
  </sheetPr>
  <dimension ref="A1:T67"/>
  <sheetViews>
    <sheetView showGridLines="0" showZeros="0" workbookViewId="0">
      <pane xSplit="1" ySplit="6" topLeftCell="B7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9.1796875" defaultRowHeight="12.5" x14ac:dyDescent="0.25"/>
  <cols>
    <col min="1" max="1" width="5" style="52" bestFit="1" customWidth="1"/>
    <col min="2" max="2" width="10.81640625" style="52" bestFit="1" customWidth="1"/>
    <col min="3" max="3" width="8.54296875" style="52" bestFit="1" customWidth="1"/>
    <col min="4" max="4" width="8.81640625" style="52" bestFit="1" customWidth="1"/>
    <col min="5" max="5" width="11" style="52" bestFit="1" customWidth="1"/>
    <col min="6" max="6" width="12.1796875" style="52" bestFit="1" customWidth="1"/>
    <col min="7" max="7" width="1.54296875" style="52" customWidth="1"/>
    <col min="8" max="8" width="10.81640625" style="52" bestFit="1" customWidth="1"/>
    <col min="9" max="9" width="10" style="52" bestFit="1" customWidth="1"/>
    <col min="10" max="10" width="8.81640625" style="52" bestFit="1" customWidth="1"/>
    <col min="11" max="11" width="11.7265625" style="52" bestFit="1" customWidth="1"/>
    <col min="12" max="12" width="12.1796875" style="52" bestFit="1" customWidth="1"/>
    <col min="13" max="13" width="1.54296875" style="52" customWidth="1"/>
    <col min="14" max="14" width="10.81640625" style="52" bestFit="1" customWidth="1"/>
    <col min="15" max="15" width="10" style="52" bestFit="1" customWidth="1"/>
    <col min="16" max="16" width="9.453125" style="52" bestFit="1" customWidth="1"/>
    <col min="17" max="17" width="11" style="52" bestFit="1" customWidth="1"/>
    <col min="18" max="18" width="12.1796875" style="52" bestFit="1" customWidth="1"/>
    <col min="19" max="19" width="6" style="52" bestFit="1" customWidth="1"/>
    <col min="20" max="16384" width="9.1796875" style="52"/>
  </cols>
  <sheetData>
    <row r="1" spans="1:20" x14ac:dyDescent="0.25">
      <c r="S1" s="53"/>
    </row>
    <row r="2" spans="1:20" ht="15.5" x14ac:dyDescent="0.35">
      <c r="A2" s="67" t="s">
        <v>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0" ht="20" x14ac:dyDescent="0.4">
      <c r="P3" s="54" t="s">
        <v>49</v>
      </c>
      <c r="Q3" s="54" t="s">
        <v>50</v>
      </c>
      <c r="T3" s="55"/>
    </row>
    <row r="4" spans="1:20" ht="13" x14ac:dyDescent="0.3">
      <c r="B4" s="56"/>
      <c r="C4" s="56"/>
      <c r="D4" s="54" t="s">
        <v>51</v>
      </c>
      <c r="E4" s="54" t="s">
        <v>52</v>
      </c>
      <c r="F4" s="56" t="s">
        <v>53</v>
      </c>
      <c r="G4" s="56"/>
      <c r="H4" s="56"/>
      <c r="I4" s="56"/>
      <c r="J4" s="54" t="s">
        <v>54</v>
      </c>
      <c r="K4" s="54" t="s">
        <v>55</v>
      </c>
      <c r="L4" s="56" t="s">
        <v>23</v>
      </c>
      <c r="M4" s="56"/>
      <c r="N4" s="54" t="s">
        <v>56</v>
      </c>
      <c r="O4" s="54" t="s">
        <v>56</v>
      </c>
      <c r="P4" s="54" t="s">
        <v>50</v>
      </c>
      <c r="Q4" s="56" t="s">
        <v>57</v>
      </c>
      <c r="R4" s="54" t="s">
        <v>50</v>
      </c>
    </row>
    <row r="5" spans="1:20" ht="13" x14ac:dyDescent="0.3">
      <c r="B5" s="56" t="s">
        <v>53</v>
      </c>
      <c r="C5" s="56" t="s">
        <v>53</v>
      </c>
      <c r="D5" s="56" t="s">
        <v>58</v>
      </c>
      <c r="E5" s="54" t="s">
        <v>59</v>
      </c>
      <c r="F5" s="54" t="s">
        <v>60</v>
      </c>
      <c r="G5" s="54"/>
      <c r="H5" s="54" t="s">
        <v>15</v>
      </c>
      <c r="I5" s="54" t="s">
        <v>15</v>
      </c>
      <c r="J5" s="56" t="s">
        <v>58</v>
      </c>
      <c r="K5" s="54" t="s">
        <v>59</v>
      </c>
      <c r="L5" s="54" t="s">
        <v>60</v>
      </c>
      <c r="M5" s="54"/>
      <c r="N5" s="54" t="s">
        <v>15</v>
      </c>
      <c r="O5" s="54" t="s">
        <v>15</v>
      </c>
      <c r="P5" s="56" t="s">
        <v>58</v>
      </c>
      <c r="Q5" s="54" t="s">
        <v>59</v>
      </c>
      <c r="R5" s="54" t="s">
        <v>60</v>
      </c>
    </row>
    <row r="6" spans="1:20" ht="13" x14ac:dyDescent="0.3">
      <c r="B6" s="56" t="s">
        <v>61</v>
      </c>
      <c r="C6" s="56" t="s">
        <v>20</v>
      </c>
      <c r="D6" s="56" t="s">
        <v>62</v>
      </c>
      <c r="E6" s="54" t="s">
        <v>63</v>
      </c>
      <c r="F6" s="56" t="s">
        <v>64</v>
      </c>
      <c r="G6" s="56"/>
      <c r="H6" s="56" t="s">
        <v>61</v>
      </c>
      <c r="I6" s="56" t="s">
        <v>20</v>
      </c>
      <c r="J6" s="56" t="s">
        <v>62</v>
      </c>
      <c r="K6" s="54" t="s">
        <v>63</v>
      </c>
      <c r="L6" s="56" t="s">
        <v>64</v>
      </c>
      <c r="M6" s="56"/>
      <c r="N6" s="56" t="s">
        <v>61</v>
      </c>
      <c r="O6" s="56" t="s">
        <v>20</v>
      </c>
      <c r="P6" s="56" t="s">
        <v>62</v>
      </c>
      <c r="Q6" s="54" t="s">
        <v>63</v>
      </c>
      <c r="R6" s="56" t="s">
        <v>64</v>
      </c>
    </row>
    <row r="7" spans="1:20" ht="20" x14ac:dyDescent="0.4">
      <c r="A7" s="52">
        <f>Projections!A8</f>
        <v>1998</v>
      </c>
      <c r="B7" s="57">
        <f>Projections!F8</f>
        <v>145.27000000000001</v>
      </c>
      <c r="C7" s="57">
        <f>Projections!Y8</f>
        <v>91.013929999999974</v>
      </c>
      <c r="D7" s="58">
        <f t="shared" ref="D7:D59" si="0">B7-C7</f>
        <v>54.256070000000037</v>
      </c>
      <c r="E7" s="59">
        <f t="shared" ref="E7:E59" si="1">IF(D7&gt;0,D7/C7,0)</f>
        <v>0.5961292958121911</v>
      </c>
      <c r="F7" s="59">
        <f t="shared" ref="F7:F59" si="2">IF(D7&lt;0,-D7/C7,0)</f>
        <v>0</v>
      </c>
      <c r="H7" s="57">
        <f>Projections!I8</f>
        <v>90.144969905417014</v>
      </c>
      <c r="I7" s="57">
        <f>Projections!AB8</f>
        <v>87.891000000000005</v>
      </c>
      <c r="J7" s="58">
        <f t="shared" ref="J7:J59" si="3">H7-I7</f>
        <v>2.2539699054170086</v>
      </c>
      <c r="K7" s="59">
        <f t="shared" ref="K7:K59" si="4">IF(J7&gt;0,J7/I7,0)</f>
        <v>2.5645059282713913E-2</v>
      </c>
      <c r="L7" s="59">
        <f t="shared" ref="L7:L59" si="5">IF(J7&lt;0,-J7/I7,0)</f>
        <v>0</v>
      </c>
      <c r="N7" s="57">
        <f t="shared" ref="N7:O38" si="6">B7+H7</f>
        <v>235.41496990541702</v>
      </c>
      <c r="O7" s="57">
        <f t="shared" si="6"/>
        <v>178.90492999999998</v>
      </c>
      <c r="P7" s="58">
        <f t="shared" ref="P7:P59" si="7">N7-O7</f>
        <v>56.510039905417045</v>
      </c>
      <c r="Q7" s="59">
        <f t="shared" ref="Q7:Q59" si="8">IF(P7&gt;0,P7/O7,0)</f>
        <v>0.31586630902467056</v>
      </c>
      <c r="R7" s="59">
        <f t="shared" ref="R7:R59" si="9">IF(P7&lt;0,-P7/O7,0)</f>
        <v>0</v>
      </c>
      <c r="S7" s="52">
        <f t="shared" ref="S7:S59" si="10">A7</f>
        <v>1998</v>
      </c>
      <c r="T7" s="55"/>
    </row>
    <row r="8" spans="1:20" x14ac:dyDescent="0.25">
      <c r="A8" s="52">
        <f>Projections!A9</f>
        <v>1999</v>
      </c>
      <c r="B8" s="57">
        <f>Projections!F9</f>
        <v>150.16</v>
      </c>
      <c r="C8" s="57">
        <f>Projections!Y9</f>
        <v>89.563569999999999</v>
      </c>
      <c r="D8" s="58">
        <f t="shared" si="0"/>
        <v>60.596429999999998</v>
      </c>
      <c r="E8" s="59">
        <f t="shared" si="1"/>
        <v>0.67657452689748743</v>
      </c>
      <c r="F8" s="59">
        <f t="shared" si="2"/>
        <v>0</v>
      </c>
      <c r="H8" s="57">
        <f>Projections!I9</f>
        <v>99.066981943250198</v>
      </c>
      <c r="I8" s="57">
        <f>Projections!AB9</f>
        <v>93.563999999999993</v>
      </c>
      <c r="J8" s="58">
        <f t="shared" si="3"/>
        <v>5.5029819432502052</v>
      </c>
      <c r="K8" s="59">
        <f t="shared" si="4"/>
        <v>5.8815163345412827E-2</v>
      </c>
      <c r="L8" s="59">
        <f t="shared" si="5"/>
        <v>0</v>
      </c>
      <c r="N8" s="57">
        <f t="shared" si="6"/>
        <v>249.22698194325019</v>
      </c>
      <c r="O8" s="57">
        <f t="shared" si="6"/>
        <v>183.12756999999999</v>
      </c>
      <c r="P8" s="58">
        <f t="shared" si="7"/>
        <v>66.099411943250203</v>
      </c>
      <c r="Q8" s="59">
        <f t="shared" si="8"/>
        <v>0.36094735458593269</v>
      </c>
      <c r="R8" s="59">
        <f t="shared" si="9"/>
        <v>0</v>
      </c>
      <c r="S8" s="52">
        <f t="shared" si="10"/>
        <v>1999</v>
      </c>
    </row>
    <row r="9" spans="1:20" x14ac:dyDescent="0.25">
      <c r="A9" s="52">
        <f>Projections!A10</f>
        <v>2000</v>
      </c>
      <c r="B9" s="57">
        <f>Projections!F10</f>
        <v>138.29</v>
      </c>
      <c r="C9" s="57">
        <f>Projections!Y10</f>
        <v>89.194960000000009</v>
      </c>
      <c r="D9" s="58">
        <f t="shared" si="0"/>
        <v>49.095039999999983</v>
      </c>
      <c r="E9" s="59">
        <f t="shared" si="1"/>
        <v>0.55042392529802109</v>
      </c>
      <c r="F9" s="59">
        <f t="shared" si="2"/>
        <v>0</v>
      </c>
      <c r="H9" s="57">
        <f>Projections!I10</f>
        <v>108.35494411006017</v>
      </c>
      <c r="I9" s="57">
        <f>Projections!AB10</f>
        <v>96.858109999999996</v>
      </c>
      <c r="J9" s="58">
        <f t="shared" si="3"/>
        <v>11.496834110060178</v>
      </c>
      <c r="K9" s="59">
        <f t="shared" si="4"/>
        <v>0.11869769201629247</v>
      </c>
      <c r="L9" s="59">
        <f t="shared" si="5"/>
        <v>0</v>
      </c>
      <c r="N9" s="57">
        <f t="shared" si="6"/>
        <v>246.64494411006018</v>
      </c>
      <c r="O9" s="57">
        <f t="shared" si="6"/>
        <v>186.05306999999999</v>
      </c>
      <c r="P9" s="58">
        <f t="shared" si="7"/>
        <v>60.591874110060189</v>
      </c>
      <c r="Q9" s="59">
        <f t="shared" si="8"/>
        <v>0.32566984307251789</v>
      </c>
      <c r="R9" s="59">
        <f t="shared" si="9"/>
        <v>0</v>
      </c>
      <c r="S9" s="52">
        <f t="shared" si="10"/>
        <v>2000</v>
      </c>
    </row>
    <row r="10" spans="1:20" ht="20" x14ac:dyDescent="0.4">
      <c r="A10" s="52">
        <f>Projections!A11</f>
        <v>2001</v>
      </c>
      <c r="B10" s="57">
        <f>Projections!F11</f>
        <v>127.84000000000002</v>
      </c>
      <c r="C10" s="57">
        <f>Projections!Y11</f>
        <v>87.564579999999992</v>
      </c>
      <c r="D10" s="58">
        <f t="shared" si="0"/>
        <v>40.275420000000025</v>
      </c>
      <c r="E10" s="59">
        <f t="shared" si="1"/>
        <v>0.4599510441322282</v>
      </c>
      <c r="F10" s="59">
        <f t="shared" si="2"/>
        <v>0</v>
      </c>
      <c r="H10" s="57">
        <f>Projections!I11</f>
        <v>105.80679277730007</v>
      </c>
      <c r="I10" s="57">
        <f>Projections!AB11</f>
        <v>96.35911999999999</v>
      </c>
      <c r="J10" s="58">
        <f t="shared" si="3"/>
        <v>9.4476727773000846</v>
      </c>
      <c r="K10" s="59">
        <f t="shared" si="4"/>
        <v>9.8046482546748928E-2</v>
      </c>
      <c r="L10" s="59">
        <f t="shared" si="5"/>
        <v>0</v>
      </c>
      <c r="N10" s="57">
        <f t="shared" si="6"/>
        <v>233.64679277730011</v>
      </c>
      <c r="O10" s="57">
        <f t="shared" si="6"/>
        <v>183.9237</v>
      </c>
      <c r="P10" s="58">
        <f t="shared" si="7"/>
        <v>49.72309277730011</v>
      </c>
      <c r="Q10" s="59">
        <f t="shared" si="8"/>
        <v>0.27034630543698346</v>
      </c>
      <c r="R10" s="59">
        <f t="shared" si="9"/>
        <v>0</v>
      </c>
      <c r="S10" s="52">
        <f t="shared" si="10"/>
        <v>2001</v>
      </c>
      <c r="T10" s="55"/>
    </row>
    <row r="11" spans="1:20" x14ac:dyDescent="0.25">
      <c r="A11" s="52">
        <f>Projections!A12</f>
        <v>2002</v>
      </c>
      <c r="B11" s="57">
        <f>Projections!F12</f>
        <v>127.04000000000002</v>
      </c>
      <c r="C11" s="57">
        <f>Projections!Y12</f>
        <v>86.630760000000009</v>
      </c>
      <c r="D11" s="58">
        <f t="shared" si="0"/>
        <v>40.409240000000011</v>
      </c>
      <c r="E11" s="59">
        <f t="shared" si="1"/>
        <v>0.46645371690147941</v>
      </c>
      <c r="F11" s="59">
        <f t="shared" si="2"/>
        <v>0</v>
      </c>
      <c r="H11" s="57">
        <f>Projections!I12</f>
        <v>103.58667239896818</v>
      </c>
      <c r="I11" s="57">
        <f>Projections!AB12</f>
        <v>95.101770000000002</v>
      </c>
      <c r="J11" s="58">
        <f t="shared" si="3"/>
        <v>8.484902398968174</v>
      </c>
      <c r="K11" s="59">
        <f t="shared" si="4"/>
        <v>8.9219184868674625E-2</v>
      </c>
      <c r="L11" s="59">
        <f t="shared" si="5"/>
        <v>0</v>
      </c>
      <c r="N11" s="57">
        <f t="shared" si="6"/>
        <v>230.6266723989682</v>
      </c>
      <c r="O11" s="57">
        <f t="shared" si="6"/>
        <v>181.73253</v>
      </c>
      <c r="P11" s="58">
        <f t="shared" si="7"/>
        <v>48.894142398968199</v>
      </c>
      <c r="Q11" s="59">
        <f t="shared" si="8"/>
        <v>0.26904452603487222</v>
      </c>
      <c r="R11" s="59">
        <f t="shared" si="9"/>
        <v>0</v>
      </c>
      <c r="S11" s="52">
        <f t="shared" si="10"/>
        <v>2002</v>
      </c>
    </row>
    <row r="12" spans="1:20" x14ac:dyDescent="0.25">
      <c r="A12" s="52">
        <f>Projections!A13</f>
        <v>2003</v>
      </c>
      <c r="B12" s="57">
        <f>Projections!F13</f>
        <v>116.22999999999998</v>
      </c>
      <c r="C12" s="57">
        <f>Projections!Y13</f>
        <v>86.770690000000002</v>
      </c>
      <c r="D12" s="58">
        <f t="shared" si="0"/>
        <v>29.459309999999974</v>
      </c>
      <c r="E12" s="59">
        <f t="shared" si="1"/>
        <v>0.33950761484090969</v>
      </c>
      <c r="F12" s="59">
        <f t="shared" si="2"/>
        <v>0</v>
      </c>
      <c r="H12" s="57">
        <f>Projections!I13</f>
        <v>102.91750816852965</v>
      </c>
      <c r="I12" s="57">
        <f>Projections!AB13</f>
        <v>95.364140000000006</v>
      </c>
      <c r="J12" s="58">
        <f t="shared" si="3"/>
        <v>7.5533681685296443</v>
      </c>
      <c r="K12" s="59">
        <f t="shared" si="4"/>
        <v>7.9205539614048262E-2</v>
      </c>
      <c r="L12" s="59">
        <f t="shared" si="5"/>
        <v>0</v>
      </c>
      <c r="N12" s="57">
        <f t="shared" si="6"/>
        <v>219.14750816852961</v>
      </c>
      <c r="O12" s="57">
        <f t="shared" si="6"/>
        <v>182.13483000000002</v>
      </c>
      <c r="P12" s="58">
        <f t="shared" si="7"/>
        <v>37.01267816852959</v>
      </c>
      <c r="Q12" s="59">
        <f t="shared" si="8"/>
        <v>0.20321581637366989</v>
      </c>
      <c r="R12" s="59">
        <f t="shared" si="9"/>
        <v>0</v>
      </c>
      <c r="S12" s="52">
        <f t="shared" si="10"/>
        <v>2003</v>
      </c>
    </row>
    <row r="13" spans="1:20" x14ac:dyDescent="0.25">
      <c r="A13" s="52">
        <f>Projections!A14</f>
        <v>2004</v>
      </c>
      <c r="B13" s="57">
        <f>Projections!F14</f>
        <v>104.53</v>
      </c>
      <c r="C13" s="57">
        <f>Projections!Y14</f>
        <v>89.070899999999995</v>
      </c>
      <c r="D13" s="58">
        <f t="shared" si="0"/>
        <v>15.459100000000007</v>
      </c>
      <c r="E13" s="59">
        <f t="shared" si="1"/>
        <v>0.17355949024877942</v>
      </c>
      <c r="F13" s="59">
        <f t="shared" si="2"/>
        <v>0</v>
      </c>
      <c r="H13" s="57">
        <f>Projections!I14</f>
        <v>96.341110920034367</v>
      </c>
      <c r="I13" s="57">
        <f>Projections!AB14</f>
        <v>97.441190000000006</v>
      </c>
      <c r="J13" s="58">
        <f t="shared" si="3"/>
        <v>-1.1000790799656386</v>
      </c>
      <c r="K13" s="59">
        <f t="shared" si="4"/>
        <v>0</v>
      </c>
      <c r="L13" s="59">
        <f t="shared" si="5"/>
        <v>1.1289672057223834E-2</v>
      </c>
      <c r="N13" s="57">
        <f t="shared" si="6"/>
        <v>200.87111092003437</v>
      </c>
      <c r="O13" s="57">
        <f t="shared" si="6"/>
        <v>186.51209</v>
      </c>
      <c r="P13" s="58">
        <f t="shared" si="7"/>
        <v>14.359020920034368</v>
      </c>
      <c r="Q13" s="59">
        <f t="shared" si="8"/>
        <v>7.6987078532197925E-2</v>
      </c>
      <c r="R13" s="59">
        <f t="shared" si="9"/>
        <v>0</v>
      </c>
      <c r="S13" s="52">
        <f t="shared" si="10"/>
        <v>2004</v>
      </c>
    </row>
    <row r="14" spans="1:20" x14ac:dyDescent="0.25">
      <c r="A14" s="52">
        <f>Projections!A15</f>
        <v>2005</v>
      </c>
      <c r="B14" s="57">
        <f>Projections!F15</f>
        <v>92.890000000000015</v>
      </c>
      <c r="C14" s="57">
        <f>Projections!Y15</f>
        <v>91.517690000000016</v>
      </c>
      <c r="D14" s="58">
        <f t="shared" si="0"/>
        <v>1.3723099999999988</v>
      </c>
      <c r="E14" s="59">
        <f t="shared" si="1"/>
        <v>1.4995024459205631E-2</v>
      </c>
      <c r="F14" s="59">
        <f t="shared" si="2"/>
        <v>0</v>
      </c>
      <c r="H14" s="57">
        <f>Projections!I15</f>
        <v>88.154097162510723</v>
      </c>
      <c r="I14" s="57">
        <f>Projections!AB15</f>
        <v>94.956670000000003</v>
      </c>
      <c r="J14" s="58">
        <f t="shared" si="3"/>
        <v>-6.8025728374892793</v>
      </c>
      <c r="K14" s="59">
        <f t="shared" si="4"/>
        <v>0</v>
      </c>
      <c r="L14" s="59">
        <f t="shared" si="5"/>
        <v>7.1638704658548782E-2</v>
      </c>
      <c r="N14" s="57">
        <f t="shared" si="6"/>
        <v>181.04409716251075</v>
      </c>
      <c r="O14" s="57">
        <f t="shared" si="6"/>
        <v>186.47436000000002</v>
      </c>
      <c r="P14" s="58">
        <f t="shared" si="7"/>
        <v>-5.4302628374892663</v>
      </c>
      <c r="Q14" s="59">
        <f t="shared" si="8"/>
        <v>0</v>
      </c>
      <c r="R14" s="59">
        <f t="shared" si="9"/>
        <v>2.9120694327570106E-2</v>
      </c>
      <c r="S14" s="52">
        <f t="shared" si="10"/>
        <v>2005</v>
      </c>
    </row>
    <row r="15" spans="1:20" ht="20" x14ac:dyDescent="0.4">
      <c r="A15" s="52">
        <f>Projections!A16</f>
        <v>2006</v>
      </c>
      <c r="B15" s="57">
        <f>Projections!F16</f>
        <v>83.949999999999989</v>
      </c>
      <c r="C15" s="57">
        <f>Projections!Y16</f>
        <v>90.598039999999997</v>
      </c>
      <c r="D15" s="58">
        <f t="shared" si="0"/>
        <v>-6.6480400000000088</v>
      </c>
      <c r="E15" s="59">
        <f t="shared" si="1"/>
        <v>0</v>
      </c>
      <c r="F15" s="59">
        <f t="shared" si="2"/>
        <v>7.3379512404462707E-2</v>
      </c>
      <c r="H15" s="57">
        <f>Projections!I16</f>
        <v>79.947033533963875</v>
      </c>
      <c r="I15" s="57">
        <f>Projections!AB16</f>
        <v>90.059649999999991</v>
      </c>
      <c r="J15" s="58">
        <f t="shared" si="3"/>
        <v>-10.112616466036116</v>
      </c>
      <c r="K15" s="59">
        <f t="shared" si="4"/>
        <v>0</v>
      </c>
      <c r="L15" s="59">
        <f t="shared" si="5"/>
        <v>0.11228798319820382</v>
      </c>
      <c r="N15" s="57">
        <f t="shared" si="6"/>
        <v>163.89703353396385</v>
      </c>
      <c r="O15" s="57">
        <f t="shared" si="6"/>
        <v>180.65769</v>
      </c>
      <c r="P15" s="58">
        <f t="shared" si="7"/>
        <v>-16.760656466036153</v>
      </c>
      <c r="Q15" s="59">
        <f t="shared" si="8"/>
        <v>0</v>
      </c>
      <c r="R15" s="59">
        <f t="shared" si="9"/>
        <v>9.2775770940258073E-2</v>
      </c>
      <c r="S15" s="52">
        <f t="shared" si="10"/>
        <v>2006</v>
      </c>
      <c r="T15" s="55"/>
    </row>
    <row r="16" spans="1:20" x14ac:dyDescent="0.25">
      <c r="A16" s="52">
        <f>Projections!A17</f>
        <v>2007</v>
      </c>
      <c r="B16" s="57">
        <f>Projections!F17</f>
        <v>83.91</v>
      </c>
      <c r="C16" s="57">
        <f>Projections!Y17</f>
        <v>87.874880000000005</v>
      </c>
      <c r="D16" s="58">
        <f t="shared" si="0"/>
        <v>-3.964880000000008</v>
      </c>
      <c r="E16" s="59">
        <f t="shared" si="1"/>
        <v>0</v>
      </c>
      <c r="F16" s="59">
        <f t="shared" si="2"/>
        <v>4.5119606422222229E-2</v>
      </c>
      <c r="H16" s="57">
        <f>Projections!I17</f>
        <v>72.062965606190872</v>
      </c>
      <c r="I16" s="57">
        <f>Projections!AB17</f>
        <v>91.055210000000002</v>
      </c>
      <c r="J16" s="58">
        <f t="shared" si="3"/>
        <v>-18.992244393809131</v>
      </c>
      <c r="K16" s="59">
        <f t="shared" si="4"/>
        <v>0</v>
      </c>
      <c r="L16" s="59">
        <f t="shared" si="5"/>
        <v>0.20857943651779101</v>
      </c>
      <c r="N16" s="57">
        <f t="shared" si="6"/>
        <v>155.97296560619088</v>
      </c>
      <c r="O16" s="57">
        <f t="shared" si="6"/>
        <v>178.93009000000001</v>
      </c>
      <c r="P16" s="58">
        <f t="shared" si="7"/>
        <v>-22.957124393809124</v>
      </c>
      <c r="Q16" s="59">
        <f t="shared" si="8"/>
        <v>0</v>
      </c>
      <c r="R16" s="59">
        <f t="shared" si="9"/>
        <v>0.12830220112117041</v>
      </c>
      <c r="S16" s="52">
        <f t="shared" si="10"/>
        <v>2007</v>
      </c>
    </row>
    <row r="17" spans="1:20" x14ac:dyDescent="0.25">
      <c r="A17" s="52">
        <f>Projections!A18</f>
        <v>2008</v>
      </c>
      <c r="B17" s="57">
        <f>Projections!F18</f>
        <v>78.710000000000008</v>
      </c>
      <c r="C17" s="57">
        <f>Projections!Y18</f>
        <v>86.490090000000009</v>
      </c>
      <c r="D17" s="58">
        <f t="shared" si="0"/>
        <v>-7.7800900000000013</v>
      </c>
      <c r="E17" s="59">
        <f t="shared" si="1"/>
        <v>0</v>
      </c>
      <c r="F17" s="59">
        <f t="shared" si="2"/>
        <v>8.9953542654424345E-2</v>
      </c>
      <c r="H17" s="57">
        <f>Projections!I18</f>
        <v>69.46013413585554</v>
      </c>
      <c r="I17" s="57">
        <f>Projections!AB18</f>
        <v>93.473460000000003</v>
      </c>
      <c r="J17" s="58">
        <f t="shared" si="3"/>
        <v>-24.013325864144463</v>
      </c>
      <c r="K17" s="59">
        <f t="shared" si="4"/>
        <v>0</v>
      </c>
      <c r="L17" s="59">
        <f t="shared" si="5"/>
        <v>0.25689993570522007</v>
      </c>
      <c r="N17" s="57">
        <f t="shared" si="6"/>
        <v>148.17013413585556</v>
      </c>
      <c r="O17" s="57">
        <f t="shared" si="6"/>
        <v>179.96355</v>
      </c>
      <c r="P17" s="58">
        <f t="shared" si="7"/>
        <v>-31.793415864144436</v>
      </c>
      <c r="Q17" s="59">
        <f t="shared" si="8"/>
        <v>0</v>
      </c>
      <c r="R17" s="59">
        <f t="shared" si="9"/>
        <v>0.17666586297138745</v>
      </c>
      <c r="S17" s="52">
        <f t="shared" si="10"/>
        <v>2008</v>
      </c>
    </row>
    <row r="18" spans="1:20" x14ac:dyDescent="0.25">
      <c r="A18" s="52">
        <f>Projections!A19</f>
        <v>2009</v>
      </c>
      <c r="B18" s="57">
        <f>Projections!F19</f>
        <v>74.760000000000005</v>
      </c>
      <c r="C18" s="57">
        <f>Projections!Y19</f>
        <v>82.649359999999987</v>
      </c>
      <c r="D18" s="58">
        <f t="shared" si="0"/>
        <v>-7.8893599999999822</v>
      </c>
      <c r="E18" s="59">
        <f t="shared" si="1"/>
        <v>0</v>
      </c>
      <c r="F18" s="59">
        <f t="shared" si="2"/>
        <v>9.5455790583254166E-2</v>
      </c>
      <c r="H18" s="57">
        <f>Projections!I19</f>
        <v>58.413089423903685</v>
      </c>
      <c r="I18" s="57">
        <f>Projections!AB19</f>
        <v>87.18383</v>
      </c>
      <c r="J18" s="58">
        <f t="shared" si="3"/>
        <v>-28.770740576096316</v>
      </c>
      <c r="K18" s="59">
        <f t="shared" si="4"/>
        <v>0</v>
      </c>
      <c r="L18" s="59">
        <f t="shared" si="5"/>
        <v>0.3300008794761175</v>
      </c>
      <c r="N18" s="57">
        <f t="shared" si="6"/>
        <v>133.17308942390369</v>
      </c>
      <c r="O18" s="57">
        <f t="shared" si="6"/>
        <v>169.83319</v>
      </c>
      <c r="P18" s="58">
        <f t="shared" si="7"/>
        <v>-36.660100576096312</v>
      </c>
      <c r="Q18" s="59">
        <f t="shared" si="8"/>
        <v>0</v>
      </c>
      <c r="R18" s="59">
        <f t="shared" si="9"/>
        <v>0.21585945936772613</v>
      </c>
      <c r="S18" s="52">
        <f t="shared" si="10"/>
        <v>2009</v>
      </c>
    </row>
    <row r="19" spans="1:20" x14ac:dyDescent="0.25">
      <c r="A19" s="52">
        <f>Projections!A20</f>
        <v>2010</v>
      </c>
      <c r="B19" s="57">
        <f>Projections!F20</f>
        <v>68.98</v>
      </c>
      <c r="C19" s="57">
        <f>Projections!Y20</f>
        <v>81.091890000000006</v>
      </c>
      <c r="D19" s="58">
        <f t="shared" si="0"/>
        <v>-12.111890000000002</v>
      </c>
      <c r="E19" s="59">
        <f t="shared" si="1"/>
        <v>0</v>
      </c>
      <c r="F19" s="59">
        <f t="shared" si="2"/>
        <v>0.14936006547633804</v>
      </c>
      <c r="H19" s="57">
        <f>Projections!I20</f>
        <v>55.24631900257954</v>
      </c>
      <c r="I19" s="57">
        <f>Projections!AB20</f>
        <v>94.121119999999991</v>
      </c>
      <c r="J19" s="58">
        <f t="shared" si="3"/>
        <v>-38.874800997420451</v>
      </c>
      <c r="K19" s="59">
        <f t="shared" si="4"/>
        <v>0</v>
      </c>
      <c r="L19" s="59">
        <f t="shared" si="5"/>
        <v>0.41302951980831143</v>
      </c>
      <c r="N19" s="57">
        <f t="shared" si="6"/>
        <v>124.22631900257954</v>
      </c>
      <c r="O19" s="57">
        <f t="shared" si="6"/>
        <v>175.21301</v>
      </c>
      <c r="P19" s="58">
        <f t="shared" si="7"/>
        <v>-50.986690997420453</v>
      </c>
      <c r="Q19" s="59">
        <f t="shared" si="8"/>
        <v>0</v>
      </c>
      <c r="R19" s="59">
        <f t="shared" si="9"/>
        <v>0.2909983168340094</v>
      </c>
      <c r="S19" s="52">
        <f t="shared" si="10"/>
        <v>2010</v>
      </c>
    </row>
    <row r="20" spans="1:20" ht="20" x14ac:dyDescent="0.4">
      <c r="A20" s="52">
        <f>Projections!A21</f>
        <v>2011</v>
      </c>
      <c r="B20" s="57">
        <f>Projections!F21</f>
        <v>56.899999999999991</v>
      </c>
      <c r="C20" s="57">
        <f>Projections!Y21</f>
        <v>79.263109999999983</v>
      </c>
      <c r="D20" s="58">
        <f t="shared" si="0"/>
        <v>-22.363109999999992</v>
      </c>
      <c r="E20" s="59">
        <f t="shared" si="1"/>
        <v>0</v>
      </c>
      <c r="F20" s="59">
        <f t="shared" si="2"/>
        <v>0.28213768044175908</v>
      </c>
      <c r="H20" s="57">
        <f>Projections!I21</f>
        <v>43.968371453138445</v>
      </c>
      <c r="I20" s="57">
        <f>Projections!AB21</f>
        <v>78.268770000000004</v>
      </c>
      <c r="J20" s="58">
        <f t="shared" si="3"/>
        <v>-34.300398546861558</v>
      </c>
      <c r="K20" s="59">
        <f t="shared" si="4"/>
        <v>0</v>
      </c>
      <c r="L20" s="59">
        <f t="shared" si="5"/>
        <v>0.43823863013129705</v>
      </c>
      <c r="N20" s="57">
        <f t="shared" si="6"/>
        <v>100.86837145313844</v>
      </c>
      <c r="O20" s="57">
        <f t="shared" si="6"/>
        <v>157.53188</v>
      </c>
      <c r="P20" s="58">
        <f t="shared" si="7"/>
        <v>-56.663508546861564</v>
      </c>
      <c r="Q20" s="59">
        <f t="shared" si="8"/>
        <v>0</v>
      </c>
      <c r="R20" s="59">
        <f t="shared" si="9"/>
        <v>0.35969550129701722</v>
      </c>
      <c r="S20" s="52">
        <f t="shared" si="10"/>
        <v>2011</v>
      </c>
      <c r="T20" s="55"/>
    </row>
    <row r="21" spans="1:20" x14ac:dyDescent="0.25">
      <c r="A21" s="52">
        <f>Projections!A22</f>
        <v>2012</v>
      </c>
      <c r="B21" s="57">
        <f>Projections!F22</f>
        <v>48.76</v>
      </c>
      <c r="C21" s="57">
        <f>Projections!Y22</f>
        <v>76.859519999999989</v>
      </c>
      <c r="D21" s="58">
        <f t="shared" si="0"/>
        <v>-28.099519999999991</v>
      </c>
      <c r="E21" s="59">
        <f t="shared" si="1"/>
        <v>0</v>
      </c>
      <c r="F21" s="59">
        <f t="shared" si="2"/>
        <v>0.36559582989849526</v>
      </c>
      <c r="H21" s="57">
        <f>Projections!I22</f>
        <v>37.398229578675839</v>
      </c>
      <c r="I21" s="57">
        <f>Projections!AB22</f>
        <v>73.472560000000001</v>
      </c>
      <c r="J21" s="58">
        <f t="shared" si="3"/>
        <v>-36.074330421324163</v>
      </c>
      <c r="K21" s="59">
        <f t="shared" si="4"/>
        <v>0</v>
      </c>
      <c r="L21" s="59">
        <f t="shared" si="5"/>
        <v>0.49099051974402635</v>
      </c>
      <c r="N21" s="57">
        <f t="shared" si="6"/>
        <v>86.158229578675844</v>
      </c>
      <c r="O21" s="57">
        <f t="shared" si="6"/>
        <v>150.33207999999999</v>
      </c>
      <c r="P21" s="58">
        <f t="shared" si="7"/>
        <v>-64.173850421324147</v>
      </c>
      <c r="Q21" s="59">
        <f t="shared" si="8"/>
        <v>0</v>
      </c>
      <c r="R21" s="59">
        <f t="shared" si="9"/>
        <v>0.42688061271635536</v>
      </c>
      <c r="S21" s="52">
        <f t="shared" si="10"/>
        <v>2012</v>
      </c>
    </row>
    <row r="22" spans="1:20" x14ac:dyDescent="0.25">
      <c r="A22" s="52">
        <f>Projections!A23</f>
        <v>2013</v>
      </c>
      <c r="B22" s="57">
        <f>Projections!F23</f>
        <v>44.480000000000004</v>
      </c>
      <c r="C22" s="57">
        <f>Projections!Y23</f>
        <v>75.532439999999994</v>
      </c>
      <c r="D22" s="58">
        <f t="shared" si="0"/>
        <v>-31.05243999999999</v>
      </c>
      <c r="E22" s="59">
        <f t="shared" si="1"/>
        <v>0</v>
      </c>
      <c r="F22" s="59">
        <f t="shared" si="2"/>
        <v>0.41111395315708049</v>
      </c>
      <c r="H22" s="57">
        <f>Projections!I23</f>
        <v>35.293216680997418</v>
      </c>
      <c r="I22" s="57">
        <f>Projections!AB23</f>
        <v>72.925579999999997</v>
      </c>
      <c r="J22" s="58">
        <f t="shared" si="3"/>
        <v>-37.632363319002579</v>
      </c>
      <c r="K22" s="59">
        <f t="shared" si="4"/>
        <v>0</v>
      </c>
      <c r="L22" s="59">
        <f t="shared" si="5"/>
        <v>0.51603790218744339</v>
      </c>
      <c r="N22" s="57">
        <f t="shared" si="6"/>
        <v>79.773216680997422</v>
      </c>
      <c r="O22" s="57">
        <f t="shared" si="6"/>
        <v>148.45801999999998</v>
      </c>
      <c r="P22" s="58">
        <f t="shared" si="7"/>
        <v>-68.684803319002555</v>
      </c>
      <c r="Q22" s="59">
        <f t="shared" si="8"/>
        <v>0</v>
      </c>
      <c r="R22" s="59">
        <f t="shared" si="9"/>
        <v>0.46265471760301374</v>
      </c>
      <c r="S22" s="52">
        <f t="shared" si="10"/>
        <v>2013</v>
      </c>
    </row>
    <row r="23" spans="1:20" x14ac:dyDescent="0.25">
      <c r="A23" s="52">
        <f>Projections!A24</f>
        <v>2014</v>
      </c>
      <c r="B23" s="57">
        <f>Projections!F24</f>
        <v>43.69</v>
      </c>
      <c r="C23" s="57">
        <f>Projections!Y24</f>
        <v>75.658830000000009</v>
      </c>
      <c r="D23" s="58">
        <f t="shared" si="0"/>
        <v>-31.968830000000011</v>
      </c>
      <c r="E23" s="59">
        <f t="shared" si="1"/>
        <v>0</v>
      </c>
      <c r="F23" s="59">
        <f t="shared" si="2"/>
        <v>0.42253931233142261</v>
      </c>
      <c r="H23" s="57">
        <f>Projections!I24</f>
        <v>35.72785554600172</v>
      </c>
      <c r="I23" s="57">
        <f>Projections!AB24</f>
        <v>66.918512665520211</v>
      </c>
      <c r="J23" s="58">
        <f t="shared" si="3"/>
        <v>-31.190657119518491</v>
      </c>
      <c r="K23" s="59">
        <f t="shared" si="4"/>
        <v>0</v>
      </c>
      <c r="L23" s="59">
        <f t="shared" si="5"/>
        <v>0.46609907897115427</v>
      </c>
      <c r="N23" s="57">
        <f t="shared" si="6"/>
        <v>79.417855546001718</v>
      </c>
      <c r="O23" s="57">
        <f t="shared" si="6"/>
        <v>142.57734266552023</v>
      </c>
      <c r="P23" s="58">
        <f t="shared" si="7"/>
        <v>-63.159487119518516</v>
      </c>
      <c r="Q23" s="59">
        <f t="shared" si="8"/>
        <v>0</v>
      </c>
      <c r="R23" s="59">
        <f t="shared" si="9"/>
        <v>0.44298403896955574</v>
      </c>
      <c r="S23" s="52">
        <f t="shared" si="10"/>
        <v>2014</v>
      </c>
    </row>
    <row r="24" spans="1:20" x14ac:dyDescent="0.25">
      <c r="A24" s="52">
        <f>Projections!A25</f>
        <v>2015</v>
      </c>
      <c r="B24" s="57">
        <f>Projections!F25</f>
        <v>49.54</v>
      </c>
      <c r="C24" s="57">
        <f>Projections!Y25</f>
        <v>77.465879999999999</v>
      </c>
      <c r="D24" s="58">
        <f t="shared" si="0"/>
        <v>-27.925879999999999</v>
      </c>
      <c r="E24" s="59">
        <f t="shared" si="1"/>
        <v>0</v>
      </c>
      <c r="F24" s="59">
        <f t="shared" si="2"/>
        <v>0.36049264527815345</v>
      </c>
      <c r="H24" s="57">
        <f>Projections!I25</f>
        <v>38.816601031814272</v>
      </c>
      <c r="I24" s="57">
        <f>Projections!AB25</f>
        <v>68.698718701633709</v>
      </c>
      <c r="J24" s="58">
        <f t="shared" si="3"/>
        <v>-29.882117669819436</v>
      </c>
      <c r="K24" s="59">
        <f t="shared" si="4"/>
        <v>0</v>
      </c>
      <c r="L24" s="59">
        <f t="shared" si="5"/>
        <v>0.43497343523393567</v>
      </c>
      <c r="N24" s="57">
        <f t="shared" si="6"/>
        <v>88.356601031814279</v>
      </c>
      <c r="O24" s="57">
        <f t="shared" si="6"/>
        <v>146.16459870163371</v>
      </c>
      <c r="P24" s="58">
        <f t="shared" si="7"/>
        <v>-57.807997669819429</v>
      </c>
      <c r="Q24" s="59">
        <f t="shared" si="8"/>
        <v>0</v>
      </c>
      <c r="R24" s="59">
        <f t="shared" si="9"/>
        <v>0.39549930819994994</v>
      </c>
      <c r="S24" s="52">
        <f t="shared" si="10"/>
        <v>2015</v>
      </c>
    </row>
    <row r="25" spans="1:20" ht="20" x14ac:dyDescent="0.4">
      <c r="A25" s="52">
        <f>Projections!A26</f>
        <v>2016</v>
      </c>
      <c r="B25" s="57">
        <f>Projections!F26</f>
        <v>51.949999999999989</v>
      </c>
      <c r="C25" s="57">
        <f>Projections!Y26</f>
        <v>79.087769999999992</v>
      </c>
      <c r="D25" s="58">
        <f t="shared" si="0"/>
        <v>-27.137770000000003</v>
      </c>
      <c r="E25" s="59">
        <f t="shared" si="1"/>
        <v>0</v>
      </c>
      <c r="F25" s="59">
        <f t="shared" si="2"/>
        <v>0.34313484878888362</v>
      </c>
      <c r="H25" s="57">
        <f>Projections!I26</f>
        <v>39.837871023215811</v>
      </c>
      <c r="I25" s="57">
        <f>Projections!AB26</f>
        <v>76.773837420464318</v>
      </c>
      <c r="J25" s="58">
        <f t="shared" si="3"/>
        <v>-36.935966397248507</v>
      </c>
      <c r="K25" s="59">
        <f t="shared" si="4"/>
        <v>0</v>
      </c>
      <c r="L25" s="59">
        <f t="shared" si="5"/>
        <v>0.48110095363558192</v>
      </c>
      <c r="N25" s="57">
        <f t="shared" si="6"/>
        <v>91.7878710232158</v>
      </c>
      <c r="O25" s="57">
        <f t="shared" si="6"/>
        <v>155.86160742046431</v>
      </c>
      <c r="P25" s="58">
        <f t="shared" si="7"/>
        <v>-64.07373639724851</v>
      </c>
      <c r="Q25" s="59">
        <f t="shared" si="8"/>
        <v>0</v>
      </c>
      <c r="R25" s="59">
        <f t="shared" si="9"/>
        <v>0.41109377387850399</v>
      </c>
      <c r="S25" s="52">
        <f t="shared" si="10"/>
        <v>2016</v>
      </c>
      <c r="T25" s="55"/>
    </row>
    <row r="26" spans="1:20" x14ac:dyDescent="0.25">
      <c r="A26" s="52">
        <f>Projections!A27</f>
        <v>2017</v>
      </c>
      <c r="B26" s="57">
        <f>Projections!F27</f>
        <v>51.09</v>
      </c>
      <c r="C26" s="57">
        <f>Projections!Y27</f>
        <v>80.187310000000011</v>
      </c>
      <c r="D26" s="58">
        <f t="shared" si="0"/>
        <v>-29.097310000000007</v>
      </c>
      <c r="E26" s="59">
        <f t="shared" si="1"/>
        <v>0</v>
      </c>
      <c r="F26" s="59">
        <f t="shared" si="2"/>
        <v>0.36286676782149202</v>
      </c>
      <c r="H26" s="57">
        <f>Projections!I27</f>
        <v>39.981191745485816</v>
      </c>
      <c r="I26" s="57">
        <f>Projections!AB27</f>
        <v>74.584211736887369</v>
      </c>
      <c r="J26" s="58">
        <f t="shared" si="3"/>
        <v>-34.603019991401553</v>
      </c>
      <c r="K26" s="59">
        <f t="shared" si="4"/>
        <v>0</v>
      </c>
      <c r="L26" s="59">
        <f t="shared" si="5"/>
        <v>0.46394564192045779</v>
      </c>
      <c r="N26" s="57">
        <f t="shared" si="6"/>
        <v>91.07119174548582</v>
      </c>
      <c r="O26" s="57">
        <f t="shared" si="6"/>
        <v>154.77152173688739</v>
      </c>
      <c r="P26" s="58">
        <f t="shared" si="7"/>
        <v>-63.700329991401574</v>
      </c>
      <c r="Q26" s="59">
        <f t="shared" si="8"/>
        <v>0</v>
      </c>
      <c r="R26" s="59">
        <f t="shared" si="9"/>
        <v>0.41157655669815379</v>
      </c>
      <c r="S26" s="52">
        <f t="shared" si="10"/>
        <v>2017</v>
      </c>
    </row>
    <row r="27" spans="1:20" x14ac:dyDescent="0.25">
      <c r="A27" s="52">
        <f>Projections!A28</f>
        <v>2018</v>
      </c>
      <c r="B27" s="57">
        <f>Projections!F28</f>
        <v>56.040000000000006</v>
      </c>
      <c r="C27" s="57">
        <f>Projections!Y28</f>
        <v>79.189170000000004</v>
      </c>
      <c r="D27" s="58">
        <f t="shared" si="0"/>
        <v>-23.149169999999998</v>
      </c>
      <c r="E27" s="59">
        <f t="shared" si="1"/>
        <v>0</v>
      </c>
      <c r="F27" s="59">
        <f t="shared" si="2"/>
        <v>0.29232747356740824</v>
      </c>
      <c r="H27" s="57">
        <f>Projections!I28</f>
        <v>38.792489251934647</v>
      </c>
      <c r="I27" s="57">
        <f>Projections!AB28</f>
        <v>74.198528598452285</v>
      </c>
      <c r="J27" s="58">
        <f t="shared" si="3"/>
        <v>-35.406039346517638</v>
      </c>
      <c r="K27" s="59">
        <f t="shared" si="4"/>
        <v>0</v>
      </c>
      <c r="L27" s="59">
        <f t="shared" si="5"/>
        <v>0.47717980417277678</v>
      </c>
      <c r="N27" s="57">
        <f t="shared" si="6"/>
        <v>94.832489251934646</v>
      </c>
      <c r="O27" s="57">
        <f t="shared" si="6"/>
        <v>153.38769859845229</v>
      </c>
      <c r="P27" s="58">
        <f t="shared" si="7"/>
        <v>-58.555209346517643</v>
      </c>
      <c r="Q27" s="59">
        <f t="shared" si="8"/>
        <v>0</v>
      </c>
      <c r="R27" s="59">
        <f t="shared" si="9"/>
        <v>0.38174644956247145</v>
      </c>
      <c r="S27" s="52">
        <f t="shared" si="10"/>
        <v>2018</v>
      </c>
    </row>
    <row r="28" spans="1:20" x14ac:dyDescent="0.25">
      <c r="A28" s="52">
        <f>Projections!A29</f>
        <v>2019</v>
      </c>
      <c r="B28" s="57">
        <f>Projections!F29</f>
        <v>57.5</v>
      </c>
      <c r="C28" s="57">
        <f>Projections!Y29</f>
        <v>77.51536999999999</v>
      </c>
      <c r="D28" s="58">
        <f t="shared" si="0"/>
        <v>-20.01536999999999</v>
      </c>
      <c r="E28" s="59">
        <f t="shared" si="1"/>
        <v>0</v>
      </c>
      <c r="F28" s="59">
        <f t="shared" si="2"/>
        <v>0.25821162951295973</v>
      </c>
      <c r="H28" s="57">
        <f>Projections!I29</f>
        <v>37.507110060189163</v>
      </c>
      <c r="I28" s="57">
        <f>Projections!AB29</f>
        <v>73.238525932932092</v>
      </c>
      <c r="J28" s="58">
        <f t="shared" si="3"/>
        <v>-35.731415872742929</v>
      </c>
      <c r="K28" s="59">
        <f t="shared" si="4"/>
        <v>0</v>
      </c>
      <c r="L28" s="59">
        <f t="shared" si="5"/>
        <v>0.48787732163620878</v>
      </c>
      <c r="N28" s="57">
        <f t="shared" si="6"/>
        <v>95.007110060189163</v>
      </c>
      <c r="O28" s="57">
        <f t="shared" si="6"/>
        <v>150.7538959329321</v>
      </c>
      <c r="P28" s="58">
        <f t="shared" si="7"/>
        <v>-55.746785872742933</v>
      </c>
      <c r="Q28" s="59">
        <f t="shared" si="8"/>
        <v>0</v>
      </c>
      <c r="R28" s="59">
        <f t="shared" si="9"/>
        <v>0.36978670121761731</v>
      </c>
      <c r="S28" s="52">
        <f t="shared" si="10"/>
        <v>2019</v>
      </c>
    </row>
    <row r="29" spans="1:20" x14ac:dyDescent="0.25">
      <c r="A29" s="52">
        <f>Projections!A30</f>
        <v>2020</v>
      </c>
      <c r="B29" s="57">
        <f>Projections!F30</f>
        <v>53.669999999999995</v>
      </c>
      <c r="C29" s="57">
        <f>Projections!Y30</f>
        <v>59.316239999999993</v>
      </c>
      <c r="D29" s="58">
        <f t="shared" si="0"/>
        <v>-5.6462399999999988</v>
      </c>
      <c r="E29" s="59">
        <f t="shared" si="1"/>
        <v>0</v>
      </c>
      <c r="F29" s="59">
        <f t="shared" si="2"/>
        <v>9.5188771237017036E-2</v>
      </c>
      <c r="H29" s="57">
        <f>Projections!I30</f>
        <v>37.781107480653475</v>
      </c>
      <c r="I29" s="57">
        <f>Projections!AB30</f>
        <v>68.800393198624249</v>
      </c>
      <c r="J29" s="58">
        <f t="shared" si="3"/>
        <v>-31.019285717970774</v>
      </c>
      <c r="K29" s="59">
        <f t="shared" si="4"/>
        <v>0</v>
      </c>
      <c r="L29" s="59">
        <f t="shared" si="5"/>
        <v>0.45085913431365454</v>
      </c>
      <c r="N29" s="57">
        <f t="shared" si="6"/>
        <v>91.451107480653462</v>
      </c>
      <c r="O29" s="57">
        <f t="shared" si="6"/>
        <v>128.11663319862424</v>
      </c>
      <c r="P29" s="58">
        <f t="shared" si="7"/>
        <v>-36.66552571797078</v>
      </c>
      <c r="Q29" s="59">
        <f t="shared" si="8"/>
        <v>0</v>
      </c>
      <c r="R29" s="59">
        <f t="shared" si="9"/>
        <v>0.28618864547530515</v>
      </c>
      <c r="S29" s="52">
        <f t="shared" si="10"/>
        <v>2020</v>
      </c>
    </row>
    <row r="30" spans="1:20" ht="20" x14ac:dyDescent="0.4">
      <c r="A30" s="52">
        <f>Projections!A31</f>
        <v>2021</v>
      </c>
      <c r="B30" s="57">
        <f>Projections!F31</f>
        <v>44.75</v>
      </c>
      <c r="C30" s="57">
        <f>Projections!Y31</f>
        <v>62.129830000000005</v>
      </c>
      <c r="D30" s="58">
        <f t="shared" si="0"/>
        <v>-17.379830000000005</v>
      </c>
      <c r="E30" s="59">
        <f t="shared" si="1"/>
        <v>0</v>
      </c>
      <c r="F30" s="59">
        <f t="shared" si="2"/>
        <v>0.27973406655064087</v>
      </c>
      <c r="H30" s="57">
        <f>Projections!I31</f>
        <v>31.296637145313841</v>
      </c>
      <c r="I30" s="57">
        <f>Projections!AB31</f>
        <v>73.264807205503004</v>
      </c>
      <c r="J30" s="58">
        <f t="shared" si="3"/>
        <v>-41.968170060189166</v>
      </c>
      <c r="K30" s="59">
        <f t="shared" si="4"/>
        <v>0</v>
      </c>
      <c r="L30" s="59">
        <f t="shared" si="5"/>
        <v>0.57282850608575531</v>
      </c>
      <c r="N30" s="57">
        <f t="shared" si="6"/>
        <v>76.046637145313838</v>
      </c>
      <c r="O30" s="57">
        <f t="shared" si="6"/>
        <v>135.39463720550302</v>
      </c>
      <c r="P30" s="58">
        <f t="shared" si="7"/>
        <v>-59.348000060189179</v>
      </c>
      <c r="Q30" s="59">
        <f t="shared" si="8"/>
        <v>0</v>
      </c>
      <c r="R30" s="59">
        <f t="shared" si="9"/>
        <v>0.43833346198276918</v>
      </c>
      <c r="S30" s="52">
        <f t="shared" si="10"/>
        <v>2021</v>
      </c>
      <c r="T30" s="55"/>
    </row>
    <row r="31" spans="1:20" x14ac:dyDescent="0.25">
      <c r="A31" s="52">
        <f>Projections!A32</f>
        <v>2022</v>
      </c>
      <c r="B31" s="57">
        <f>Projections!F32</f>
        <v>41.339999999999996</v>
      </c>
      <c r="C31" s="57">
        <f>Projections!Y32</f>
        <v>68.055859999999981</v>
      </c>
      <c r="D31" s="58">
        <f t="shared" si="0"/>
        <v>-26.715859999999985</v>
      </c>
      <c r="E31" s="59">
        <f t="shared" si="1"/>
        <v>0</v>
      </c>
      <c r="F31" s="59">
        <f t="shared" si="2"/>
        <v>0.39255781941481588</v>
      </c>
      <c r="H31" s="57">
        <f>Projections!I32</f>
        <v>36.427004299226134</v>
      </c>
      <c r="I31" s="57">
        <f>Projections!AB32</f>
        <v>67.648607243291181</v>
      </c>
      <c r="J31" s="58">
        <f t="shared" si="3"/>
        <v>-31.221602944065047</v>
      </c>
      <c r="K31" s="59">
        <f t="shared" si="4"/>
        <v>0</v>
      </c>
      <c r="L31" s="59">
        <f t="shared" si="5"/>
        <v>0.46152617498509318</v>
      </c>
      <c r="N31" s="57">
        <f t="shared" si="6"/>
        <v>77.76700429922613</v>
      </c>
      <c r="O31" s="57">
        <f t="shared" si="6"/>
        <v>135.70446724329116</v>
      </c>
      <c r="P31" s="58">
        <f t="shared" si="7"/>
        <v>-57.937462944065032</v>
      </c>
      <c r="Q31" s="59">
        <f t="shared" si="8"/>
        <v>0</v>
      </c>
      <c r="R31" s="59">
        <f t="shared" si="9"/>
        <v>0.42693850925478133</v>
      </c>
      <c r="S31" s="52">
        <f t="shared" si="10"/>
        <v>2022</v>
      </c>
    </row>
    <row r="32" spans="1:20" x14ac:dyDescent="0.25">
      <c r="A32" s="52">
        <f>Projections!A33</f>
        <v>2023</v>
      </c>
      <c r="B32" s="57">
        <f>Projections!F33</f>
        <v>38.859599999999993</v>
      </c>
      <c r="C32" s="57">
        <f>Projections!Y33</f>
        <v>72.010642226281192</v>
      </c>
      <c r="D32" s="58">
        <f t="shared" si="0"/>
        <v>-33.151042226281199</v>
      </c>
      <c r="E32" s="59">
        <f t="shared" si="1"/>
        <v>0</v>
      </c>
      <c r="F32" s="59">
        <f t="shared" si="2"/>
        <v>0.4603630963616418</v>
      </c>
      <c r="H32" s="57">
        <f>Projections!I33</f>
        <v>34.605654084264827</v>
      </c>
      <c r="I32" s="57">
        <f>Projections!AB33</f>
        <v>72.67374291135593</v>
      </c>
      <c r="J32" s="58">
        <f t="shared" si="3"/>
        <v>-38.068088827091103</v>
      </c>
      <c r="K32" s="59">
        <f t="shared" si="4"/>
        <v>0</v>
      </c>
      <c r="L32" s="59">
        <f t="shared" si="5"/>
        <v>0.52382177251452144</v>
      </c>
      <c r="N32" s="57">
        <f t="shared" si="6"/>
        <v>73.465254084264814</v>
      </c>
      <c r="O32" s="57">
        <f t="shared" si="6"/>
        <v>144.68438513763712</v>
      </c>
      <c r="P32" s="58">
        <f t="shared" si="7"/>
        <v>-71.219131053372308</v>
      </c>
      <c r="Q32" s="59">
        <f t="shared" si="8"/>
        <v>0</v>
      </c>
      <c r="R32" s="59">
        <f t="shared" si="9"/>
        <v>0.49223785265854436</v>
      </c>
      <c r="S32" s="52">
        <f t="shared" si="10"/>
        <v>2023</v>
      </c>
    </row>
    <row r="33" spans="1:20" x14ac:dyDescent="0.25">
      <c r="A33" s="52">
        <f>Projections!A34</f>
        <v>2024</v>
      </c>
      <c r="B33" s="57">
        <f>Projections!F34</f>
        <v>37.017761424657529</v>
      </c>
      <c r="C33" s="57">
        <f>Projections!Y34</f>
        <v>69.688045609013514</v>
      </c>
      <c r="D33" s="58">
        <f t="shared" si="0"/>
        <v>-32.670284184355985</v>
      </c>
      <c r="E33" s="59">
        <f t="shared" si="1"/>
        <v>0</v>
      </c>
      <c r="F33" s="59">
        <f t="shared" si="2"/>
        <v>0.46880758240306258</v>
      </c>
      <c r="H33" s="57">
        <f>Projections!I34</f>
        <v>31.230417685909138</v>
      </c>
      <c r="I33" s="57">
        <f>Projections!AB34</f>
        <v>71.456028410228214</v>
      </c>
      <c r="J33" s="58">
        <f t="shared" si="3"/>
        <v>-40.225610724319075</v>
      </c>
      <c r="K33" s="59">
        <f t="shared" si="4"/>
        <v>0</v>
      </c>
      <c r="L33" s="59">
        <f t="shared" si="5"/>
        <v>0.56294215644597989</v>
      </c>
      <c r="N33" s="57">
        <f t="shared" si="6"/>
        <v>68.248179110566667</v>
      </c>
      <c r="O33" s="57">
        <f t="shared" si="6"/>
        <v>141.14407401924171</v>
      </c>
      <c r="P33" s="58">
        <f t="shared" si="7"/>
        <v>-72.895894908675047</v>
      </c>
      <c r="Q33" s="59">
        <f t="shared" si="8"/>
        <v>0</v>
      </c>
      <c r="R33" s="59">
        <f t="shared" si="9"/>
        <v>0.51646443830675726</v>
      </c>
      <c r="S33" s="52">
        <f t="shared" si="10"/>
        <v>2024</v>
      </c>
    </row>
    <row r="34" spans="1:20" x14ac:dyDescent="0.25">
      <c r="A34" s="52">
        <f>Projections!A35</f>
        <v>2025</v>
      </c>
      <c r="B34" s="57">
        <f>Projections!F35</f>
        <v>35.070788999999991</v>
      </c>
      <c r="C34" s="57">
        <f>Projections!Y35</f>
        <v>66.623490281887285</v>
      </c>
      <c r="D34" s="58">
        <f t="shared" si="0"/>
        <v>-31.552701281887295</v>
      </c>
      <c r="E34" s="59">
        <f t="shared" si="1"/>
        <v>0</v>
      </c>
      <c r="F34" s="59">
        <f t="shared" si="2"/>
        <v>0.47359724247988588</v>
      </c>
      <c r="H34" s="57">
        <f>Projections!I35</f>
        <v>28.030579808254515</v>
      </c>
      <c r="I34" s="57">
        <f>Projections!AB35</f>
        <v>69.060774098605464</v>
      </c>
      <c r="J34" s="58">
        <f t="shared" si="3"/>
        <v>-41.030194290350948</v>
      </c>
      <c r="K34" s="59">
        <f t="shared" si="4"/>
        <v>0</v>
      </c>
      <c r="L34" s="59">
        <f t="shared" si="5"/>
        <v>0.59411720800823553</v>
      </c>
      <c r="N34" s="57">
        <f t="shared" si="6"/>
        <v>63.101368808254506</v>
      </c>
      <c r="O34" s="57">
        <f t="shared" si="6"/>
        <v>135.68426438049275</v>
      </c>
      <c r="P34" s="58">
        <f t="shared" si="7"/>
        <v>-72.582895572238243</v>
      </c>
      <c r="Q34" s="59">
        <f t="shared" si="8"/>
        <v>0</v>
      </c>
      <c r="R34" s="59">
        <f t="shared" si="9"/>
        <v>0.53493966970773843</v>
      </c>
      <c r="S34" s="52">
        <f t="shared" si="10"/>
        <v>2025</v>
      </c>
    </row>
    <row r="35" spans="1:20" ht="20" x14ac:dyDescent="0.4">
      <c r="A35" s="52">
        <f>Projections!A36</f>
        <v>2026</v>
      </c>
      <c r="B35" s="57">
        <f>Projections!F36</f>
        <v>32.966541659999983</v>
      </c>
      <c r="C35" s="57">
        <f>Projections!Y36</f>
        <v>63.919382376789031</v>
      </c>
      <c r="D35" s="58">
        <f t="shared" si="0"/>
        <v>-30.952840716789048</v>
      </c>
      <c r="E35" s="59">
        <f t="shared" si="1"/>
        <v>0</v>
      </c>
      <c r="F35" s="59">
        <f t="shared" si="2"/>
        <v>0.48424811951920416</v>
      </c>
      <c r="H35" s="57">
        <f>Projections!I36</f>
        <v>25.227521827429069</v>
      </c>
      <c r="I35" s="57">
        <f>Projections!AB36</f>
        <v>65.203598862957563</v>
      </c>
      <c r="J35" s="58">
        <f t="shared" si="3"/>
        <v>-39.97607703552849</v>
      </c>
      <c r="K35" s="59">
        <f t="shared" si="4"/>
        <v>0</v>
      </c>
      <c r="L35" s="59">
        <f t="shared" si="5"/>
        <v>0.6130961746382847</v>
      </c>
      <c r="N35" s="57">
        <f t="shared" si="6"/>
        <v>58.194063487429048</v>
      </c>
      <c r="O35" s="57">
        <f t="shared" si="6"/>
        <v>129.12298123974659</v>
      </c>
      <c r="P35" s="58">
        <f t="shared" si="7"/>
        <v>-70.928917752317545</v>
      </c>
      <c r="Q35" s="59">
        <f t="shared" si="8"/>
        <v>0</v>
      </c>
      <c r="R35" s="59">
        <f t="shared" si="9"/>
        <v>0.54931288815754375</v>
      </c>
      <c r="S35" s="52">
        <f t="shared" si="10"/>
        <v>2026</v>
      </c>
      <c r="T35" s="55"/>
    </row>
    <row r="36" spans="1:20" x14ac:dyDescent="0.25">
      <c r="A36" s="52">
        <f>Projections!A37</f>
        <v>2027</v>
      </c>
      <c r="B36" s="57">
        <f>Projections!F37</f>
        <v>30.988549160399984</v>
      </c>
      <c r="C36" s="57">
        <f>Projections!Y37</f>
        <v>61.135267732799917</v>
      </c>
      <c r="D36" s="58">
        <f t="shared" si="0"/>
        <v>-30.146718572399934</v>
      </c>
      <c r="E36" s="59">
        <f t="shared" si="1"/>
        <v>0</v>
      </c>
      <c r="F36" s="59">
        <f t="shared" si="2"/>
        <v>0.493115016755309</v>
      </c>
      <c r="H36" s="57">
        <f>Projections!I37</f>
        <v>22.704769644686159</v>
      </c>
      <c r="I36" s="57">
        <f>Projections!AB37</f>
        <v>61.856616898224267</v>
      </c>
      <c r="J36" s="58">
        <f t="shared" si="3"/>
        <v>-39.151847253538108</v>
      </c>
      <c r="K36" s="59">
        <f t="shared" si="4"/>
        <v>0</v>
      </c>
      <c r="L36" s="59">
        <f t="shared" si="5"/>
        <v>0.63294517574339004</v>
      </c>
      <c r="N36" s="57">
        <f t="shared" si="6"/>
        <v>53.693318805086143</v>
      </c>
      <c r="O36" s="57">
        <f t="shared" si="6"/>
        <v>122.99188463102419</v>
      </c>
      <c r="P36" s="58">
        <f t="shared" si="7"/>
        <v>-69.298565825938056</v>
      </c>
      <c r="Q36" s="59">
        <f t="shared" si="8"/>
        <v>0</v>
      </c>
      <c r="R36" s="59">
        <f t="shared" si="9"/>
        <v>0.56344014919223195</v>
      </c>
      <c r="S36" s="52">
        <f t="shared" si="10"/>
        <v>2027</v>
      </c>
    </row>
    <row r="37" spans="1:20" x14ac:dyDescent="0.25">
      <c r="A37" s="52">
        <f>Projections!A38</f>
        <v>2028</v>
      </c>
      <c r="B37" s="57">
        <f>Projections!F38</f>
        <v>29.209042337380847</v>
      </c>
      <c r="C37" s="57">
        <f>Projections!Y38</f>
        <v>58.267359717127206</v>
      </c>
      <c r="D37" s="58">
        <f t="shared" si="0"/>
        <v>-29.058317379746359</v>
      </c>
      <c r="E37" s="59">
        <f t="shared" si="1"/>
        <v>0</v>
      </c>
      <c r="F37" s="59">
        <f t="shared" si="2"/>
        <v>0.49870660899716224</v>
      </c>
      <c r="H37" s="57">
        <f>Projections!I38</f>
        <v>20.490277043724987</v>
      </c>
      <c r="I37" s="57">
        <f>Projections!AB38</f>
        <v>59.234867188149813</v>
      </c>
      <c r="J37" s="58">
        <f t="shared" si="3"/>
        <v>-38.744590144424826</v>
      </c>
      <c r="K37" s="59">
        <f t="shared" si="4"/>
        <v>0</v>
      </c>
      <c r="L37" s="59">
        <f t="shared" si="5"/>
        <v>0.6540841903360568</v>
      </c>
      <c r="N37" s="57">
        <f t="shared" si="6"/>
        <v>49.699319381105838</v>
      </c>
      <c r="O37" s="57">
        <f t="shared" si="6"/>
        <v>117.50222690527701</v>
      </c>
      <c r="P37" s="58">
        <f t="shared" si="7"/>
        <v>-67.802907524171175</v>
      </c>
      <c r="Q37" s="59">
        <f t="shared" si="8"/>
        <v>0</v>
      </c>
      <c r="R37" s="59">
        <f t="shared" si="9"/>
        <v>0.57703508529101888</v>
      </c>
      <c r="S37" s="52">
        <f t="shared" si="10"/>
        <v>2028</v>
      </c>
    </row>
    <row r="38" spans="1:20" x14ac:dyDescent="0.25">
      <c r="A38" s="52">
        <f>Projections!A39</f>
        <v>2029</v>
      </c>
      <c r="B38" s="57">
        <f>Projections!F39</f>
        <v>27.38148203812942</v>
      </c>
      <c r="C38" s="57">
        <f>Projections!Y39</f>
        <v>55.080647303777099</v>
      </c>
      <c r="D38" s="58">
        <f t="shared" si="0"/>
        <v>-27.699165265647679</v>
      </c>
      <c r="E38" s="59">
        <f t="shared" si="1"/>
        <v>0</v>
      </c>
      <c r="F38" s="59">
        <f t="shared" si="2"/>
        <v>0.50288380078184447</v>
      </c>
      <c r="H38" s="57">
        <f>Projections!I39</f>
        <v>18.390863412195785</v>
      </c>
      <c r="I38" s="57">
        <f>Projections!AB39</f>
        <v>57.209145269151833</v>
      </c>
      <c r="J38" s="58">
        <f t="shared" si="3"/>
        <v>-38.818281856956048</v>
      </c>
      <c r="K38" s="59">
        <f t="shared" si="4"/>
        <v>0</v>
      </c>
      <c r="L38" s="59">
        <f t="shared" si="5"/>
        <v>0.67853280580102537</v>
      </c>
      <c r="N38" s="57">
        <f t="shared" si="6"/>
        <v>45.772345450325204</v>
      </c>
      <c r="O38" s="57">
        <f t="shared" si="6"/>
        <v>112.28979257292893</v>
      </c>
      <c r="P38" s="58">
        <f t="shared" si="7"/>
        <v>-66.517447122603727</v>
      </c>
      <c r="Q38" s="59">
        <f t="shared" si="8"/>
        <v>0</v>
      </c>
      <c r="R38" s="59">
        <f t="shared" si="9"/>
        <v>0.59237305189073708</v>
      </c>
      <c r="S38" s="52">
        <f t="shared" si="10"/>
        <v>2029</v>
      </c>
    </row>
    <row r="39" spans="1:20" x14ac:dyDescent="0.25">
      <c r="A39" s="52">
        <f>Projections!A40</f>
        <v>2030</v>
      </c>
      <c r="B39" s="57">
        <f>Projections!F40</f>
        <v>25.738593115841649</v>
      </c>
      <c r="C39" s="57">
        <f>Projections!Y40</f>
        <v>51.926412969753279</v>
      </c>
      <c r="D39" s="58">
        <f t="shared" si="0"/>
        <v>-26.18781985391163</v>
      </c>
      <c r="E39" s="59">
        <f t="shared" si="1"/>
        <v>0</v>
      </c>
      <c r="F39" s="59">
        <f t="shared" si="2"/>
        <v>0.50432560918786795</v>
      </c>
      <c r="H39" s="57">
        <f>Projections!I40</f>
        <v>16.551777070976208</v>
      </c>
      <c r="I39" s="57">
        <f>Projections!AB40</f>
        <v>53.478991534193405</v>
      </c>
      <c r="J39" s="58">
        <f t="shared" si="3"/>
        <v>-36.927214463217197</v>
      </c>
      <c r="K39" s="59">
        <f t="shared" si="4"/>
        <v>0</v>
      </c>
      <c r="L39" s="59">
        <f t="shared" si="5"/>
        <v>0.6904994541568098</v>
      </c>
      <c r="N39" s="57">
        <f t="shared" ref="N39:O59" si="11">B39+H39</f>
        <v>42.290370186817853</v>
      </c>
      <c r="O39" s="57">
        <f t="shared" si="11"/>
        <v>105.40540450394668</v>
      </c>
      <c r="P39" s="58">
        <f t="shared" si="7"/>
        <v>-63.115034317128831</v>
      </c>
      <c r="Q39" s="59">
        <f t="shared" si="8"/>
        <v>0</v>
      </c>
      <c r="R39" s="59">
        <f t="shared" si="9"/>
        <v>0.59878366402707195</v>
      </c>
      <c r="S39" s="52">
        <f t="shared" si="10"/>
        <v>2030</v>
      </c>
    </row>
    <row r="40" spans="1:20" ht="20" x14ac:dyDescent="0.4">
      <c r="A40" s="52">
        <f>Projections!A41</f>
        <v>2031</v>
      </c>
      <c r="B40" s="57">
        <f>Projections!F41</f>
        <v>24.194277528891149</v>
      </c>
      <c r="C40" s="57">
        <f>Projections!Y41</f>
        <v>48.980403307781948</v>
      </c>
      <c r="D40" s="58">
        <f t="shared" si="0"/>
        <v>-24.786125778890799</v>
      </c>
      <c r="E40" s="59">
        <f t="shared" si="1"/>
        <v>0</v>
      </c>
      <c r="F40" s="59">
        <f t="shared" si="2"/>
        <v>0.50604168412294004</v>
      </c>
      <c r="H40" s="57">
        <f>Projections!I41</f>
        <v>14.896599363878588</v>
      </c>
      <c r="I40" s="57">
        <f>Projections!AB41</f>
        <v>51.096608411400268</v>
      </c>
      <c r="J40" s="58">
        <f t="shared" si="3"/>
        <v>-36.200009047521682</v>
      </c>
      <c r="K40" s="59">
        <f t="shared" si="4"/>
        <v>0</v>
      </c>
      <c r="L40" s="59">
        <f t="shared" si="5"/>
        <v>0.7084620716126635</v>
      </c>
      <c r="N40" s="57">
        <f t="shared" si="11"/>
        <v>39.090876892769735</v>
      </c>
      <c r="O40" s="57">
        <f t="shared" si="11"/>
        <v>100.07701171918222</v>
      </c>
      <c r="P40" s="58">
        <f t="shared" si="7"/>
        <v>-60.986134826412489</v>
      </c>
      <c r="Q40" s="59">
        <f t="shared" si="8"/>
        <v>0</v>
      </c>
      <c r="R40" s="59">
        <f t="shared" si="9"/>
        <v>0.6093920449737309</v>
      </c>
      <c r="S40" s="52">
        <f t="shared" si="10"/>
        <v>2031</v>
      </c>
      <c r="T40" s="55"/>
    </row>
    <row r="41" spans="1:20" x14ac:dyDescent="0.25">
      <c r="A41" s="52">
        <f>Projections!A42</f>
        <v>2032</v>
      </c>
      <c r="B41" s="57">
        <f>Projections!F42</f>
        <v>22.80492942750606</v>
      </c>
      <c r="C41" s="57">
        <f>Projections!Y42</f>
        <v>45.867268379744445</v>
      </c>
      <c r="D41" s="58">
        <f t="shared" si="0"/>
        <v>-23.062338952238385</v>
      </c>
      <c r="E41" s="59">
        <f t="shared" si="1"/>
        <v>0</v>
      </c>
      <c r="F41" s="59">
        <f t="shared" si="2"/>
        <v>0.502806026321441</v>
      </c>
      <c r="H41" s="57">
        <f>Projections!I42</f>
        <v>13.443670768387962</v>
      </c>
      <c r="I41" s="57">
        <f>Projections!AB42</f>
        <v>46.601880669454495</v>
      </c>
      <c r="J41" s="58">
        <f t="shared" si="3"/>
        <v>-33.158209901066535</v>
      </c>
      <c r="K41" s="59">
        <f t="shared" si="4"/>
        <v>0</v>
      </c>
      <c r="L41" s="59">
        <f t="shared" si="5"/>
        <v>0.7115208533375843</v>
      </c>
      <c r="N41" s="57">
        <f t="shared" si="11"/>
        <v>36.248600195894021</v>
      </c>
      <c r="O41" s="57">
        <f t="shared" si="11"/>
        <v>92.469149049198933</v>
      </c>
      <c r="P41" s="58">
        <f t="shared" si="7"/>
        <v>-56.220548853304912</v>
      </c>
      <c r="Q41" s="59">
        <f t="shared" si="8"/>
        <v>0</v>
      </c>
      <c r="R41" s="59">
        <f t="shared" si="9"/>
        <v>0.60799249729650184</v>
      </c>
      <c r="S41" s="52">
        <f t="shared" si="10"/>
        <v>2032</v>
      </c>
    </row>
    <row r="42" spans="1:20" x14ac:dyDescent="0.25">
      <c r="A42" s="52">
        <f>Projections!A43</f>
        <v>2033</v>
      </c>
      <c r="B42" s="57">
        <f>Projections!F43</f>
        <v>21.37806362452822</v>
      </c>
      <c r="C42" s="57">
        <f>Projections!Y43</f>
        <v>42.737071709281899</v>
      </c>
      <c r="D42" s="58">
        <f t="shared" si="0"/>
        <v>-21.359008084753679</v>
      </c>
      <c r="E42" s="59">
        <f t="shared" si="1"/>
        <v>0</v>
      </c>
      <c r="F42" s="59">
        <f t="shared" si="2"/>
        <v>0.49977706076934603</v>
      </c>
      <c r="H42" s="57">
        <f>Projections!I43</f>
        <v>12.066245484741657</v>
      </c>
      <c r="I42" s="57">
        <f>Projections!AB43</f>
        <v>43.306827659560874</v>
      </c>
      <c r="J42" s="58">
        <f t="shared" si="3"/>
        <v>-31.240582174819217</v>
      </c>
      <c r="K42" s="59">
        <f t="shared" si="4"/>
        <v>0</v>
      </c>
      <c r="L42" s="59">
        <f t="shared" si="5"/>
        <v>0.72137775642225355</v>
      </c>
      <c r="N42" s="57">
        <f t="shared" si="11"/>
        <v>33.444309109269881</v>
      </c>
      <c r="O42" s="57">
        <f t="shared" si="11"/>
        <v>86.043899368842773</v>
      </c>
      <c r="P42" s="58">
        <f t="shared" si="7"/>
        <v>-52.599590259572892</v>
      </c>
      <c r="Q42" s="59">
        <f t="shared" si="8"/>
        <v>0</v>
      </c>
      <c r="R42" s="59">
        <f t="shared" si="9"/>
        <v>0.61131109405090089</v>
      </c>
      <c r="S42" s="52">
        <f t="shared" si="10"/>
        <v>2033</v>
      </c>
    </row>
    <row r="43" spans="1:20" x14ac:dyDescent="0.25">
      <c r="A43" s="52">
        <f>Projections!A44</f>
        <v>2034</v>
      </c>
      <c r="B43" s="57">
        <f>Projections!F44</f>
        <v>20.095379807056524</v>
      </c>
      <c r="C43" s="57">
        <f>Projections!Y44</f>
        <v>39.741107899661763</v>
      </c>
      <c r="D43" s="58">
        <f t="shared" si="0"/>
        <v>-19.645728092605239</v>
      </c>
      <c r="E43" s="59">
        <f t="shared" si="1"/>
        <v>0</v>
      </c>
      <c r="F43" s="59">
        <f t="shared" si="2"/>
        <v>0.49434273805870532</v>
      </c>
      <c r="H43" s="57">
        <f>Projections!I44</f>
        <v>10.859620936267492</v>
      </c>
      <c r="I43" s="57">
        <f>Projections!AB44</f>
        <v>41.24107214067061</v>
      </c>
      <c r="J43" s="58">
        <f t="shared" si="3"/>
        <v>-30.38145120440312</v>
      </c>
      <c r="K43" s="59">
        <f t="shared" si="4"/>
        <v>0</v>
      </c>
      <c r="L43" s="59">
        <f t="shared" si="5"/>
        <v>0.73667947091127917</v>
      </c>
      <c r="N43" s="57">
        <f t="shared" si="11"/>
        <v>30.955000743324014</v>
      </c>
      <c r="O43" s="57">
        <f t="shared" si="11"/>
        <v>80.982180040332366</v>
      </c>
      <c r="P43" s="58">
        <f t="shared" si="7"/>
        <v>-50.027179297008352</v>
      </c>
      <c r="Q43" s="59">
        <f t="shared" si="8"/>
        <v>0</v>
      </c>
      <c r="R43" s="59">
        <f t="shared" si="9"/>
        <v>0.61775540337507362</v>
      </c>
      <c r="S43" s="52">
        <f t="shared" si="10"/>
        <v>2034</v>
      </c>
    </row>
    <row r="44" spans="1:20" x14ac:dyDescent="0.25">
      <c r="A44" s="52">
        <f>Projections!A45</f>
        <v>2035</v>
      </c>
      <c r="B44" s="57">
        <f>Projections!F45</f>
        <v>18.88965701863313</v>
      </c>
      <c r="C44" s="57">
        <f>Projections!Y45</f>
        <v>36.842047032386766</v>
      </c>
      <c r="D44" s="58">
        <f t="shared" si="0"/>
        <v>-17.952390013753636</v>
      </c>
      <c r="E44" s="59">
        <f t="shared" si="1"/>
        <v>0</v>
      </c>
      <c r="F44" s="59">
        <f t="shared" si="2"/>
        <v>0.4872799276862172</v>
      </c>
      <c r="H44" s="57">
        <f>Projections!I45</f>
        <v>9.7736588426407423</v>
      </c>
      <c r="I44" s="57">
        <f>Projections!AB45</f>
        <v>39.274608545364593</v>
      </c>
      <c r="J44" s="58">
        <f t="shared" si="3"/>
        <v>-29.500949702723851</v>
      </c>
      <c r="K44" s="59">
        <f t="shared" si="4"/>
        <v>0</v>
      </c>
      <c r="L44" s="59">
        <f t="shared" si="5"/>
        <v>0.75114560769328698</v>
      </c>
      <c r="N44" s="57">
        <f t="shared" si="11"/>
        <v>28.663315861273873</v>
      </c>
      <c r="O44" s="57">
        <f t="shared" si="11"/>
        <v>76.116655577751359</v>
      </c>
      <c r="P44" s="58">
        <f t="shared" si="7"/>
        <v>-47.453339716477487</v>
      </c>
      <c r="Q44" s="59">
        <f t="shared" si="8"/>
        <v>0</v>
      </c>
      <c r="R44" s="59">
        <f t="shared" si="9"/>
        <v>0.62342912147532581</v>
      </c>
      <c r="S44" s="52">
        <f t="shared" si="10"/>
        <v>2035</v>
      </c>
    </row>
    <row r="45" spans="1:20" ht="20" x14ac:dyDescent="0.4">
      <c r="A45" s="52">
        <f>Projections!A46</f>
        <v>2036</v>
      </c>
      <c r="B45" s="57">
        <f>Projections!F46</f>
        <v>17.804924933398745</v>
      </c>
      <c r="C45" s="57">
        <f>Projections!Y46</f>
        <v>34.210977002408491</v>
      </c>
      <c r="D45" s="58">
        <f t="shared" si="0"/>
        <v>-16.406052069009746</v>
      </c>
      <c r="E45" s="59">
        <f t="shared" si="1"/>
        <v>0</v>
      </c>
      <c r="F45" s="59">
        <f t="shared" si="2"/>
        <v>0.47955520439696131</v>
      </c>
      <c r="H45" s="57">
        <f>Projections!I46</f>
        <v>8.8203923911393431</v>
      </c>
      <c r="I45" s="57">
        <f>Projections!AB46</f>
        <v>37.853654344895872</v>
      </c>
      <c r="J45" s="58">
        <f t="shared" si="3"/>
        <v>-29.033261953756529</v>
      </c>
      <c r="K45" s="59">
        <f t="shared" si="4"/>
        <v>0</v>
      </c>
      <c r="L45" s="59">
        <f t="shared" si="5"/>
        <v>0.76698703087490228</v>
      </c>
      <c r="N45" s="57">
        <f t="shared" si="11"/>
        <v>26.625317324538088</v>
      </c>
      <c r="O45" s="57">
        <f t="shared" si="11"/>
        <v>72.064631347304356</v>
      </c>
      <c r="P45" s="58">
        <f t="shared" si="7"/>
        <v>-45.439314022766268</v>
      </c>
      <c r="Q45" s="59">
        <f t="shared" si="8"/>
        <v>0</v>
      </c>
      <c r="R45" s="59">
        <f t="shared" si="9"/>
        <v>0.63053557859442189</v>
      </c>
      <c r="S45" s="52">
        <f t="shared" si="10"/>
        <v>2036</v>
      </c>
      <c r="T45" s="55"/>
    </row>
    <row r="46" spans="1:20" x14ac:dyDescent="0.25">
      <c r="A46" s="52">
        <f>Projections!A47</f>
        <v>2037</v>
      </c>
      <c r="B46" s="57">
        <f>Projections!F47</f>
        <v>16.690900941664232</v>
      </c>
      <c r="C46" s="57">
        <f>Projections!Y47</f>
        <v>31.895845777387052</v>
      </c>
      <c r="D46" s="58">
        <f t="shared" si="0"/>
        <v>-15.20494483572282</v>
      </c>
      <c r="E46" s="59">
        <f t="shared" si="1"/>
        <v>0</v>
      </c>
      <c r="F46" s="59">
        <f t="shared" si="2"/>
        <v>0.476706118465827</v>
      </c>
      <c r="H46" s="57">
        <f>Projections!I47</f>
        <v>7.9166636625390012</v>
      </c>
      <c r="I46" s="57">
        <f>Projections!AB47</f>
        <v>36.422230534964505</v>
      </c>
      <c r="J46" s="58">
        <f t="shared" si="3"/>
        <v>-28.505566872425504</v>
      </c>
      <c r="K46" s="59">
        <f t="shared" si="4"/>
        <v>0</v>
      </c>
      <c r="L46" s="59">
        <f t="shared" si="5"/>
        <v>0.7826419868783383</v>
      </c>
      <c r="N46" s="57">
        <f t="shared" si="11"/>
        <v>24.607564604203233</v>
      </c>
      <c r="O46" s="57">
        <f t="shared" si="11"/>
        <v>68.318076312351565</v>
      </c>
      <c r="P46" s="58">
        <f t="shared" si="7"/>
        <v>-43.710511708148331</v>
      </c>
      <c r="Q46" s="59">
        <f t="shared" si="8"/>
        <v>0</v>
      </c>
      <c r="R46" s="59">
        <f t="shared" si="9"/>
        <v>0.63980887735045444</v>
      </c>
      <c r="S46" s="52">
        <f t="shared" si="10"/>
        <v>2037</v>
      </c>
    </row>
    <row r="47" spans="1:20" x14ac:dyDescent="0.25">
      <c r="A47" s="52">
        <f>Projections!A48</f>
        <v>2038</v>
      </c>
      <c r="B47" s="57">
        <f>Projections!F48</f>
        <v>15.689446885164378</v>
      </c>
      <c r="C47" s="57">
        <f>Projections!Y48</f>
        <v>29.869652857234268</v>
      </c>
      <c r="D47" s="58">
        <f t="shared" si="0"/>
        <v>-14.18020597206989</v>
      </c>
      <c r="E47" s="59">
        <f t="shared" si="1"/>
        <v>0</v>
      </c>
      <c r="F47" s="59">
        <f t="shared" si="2"/>
        <v>0.4747362160466328</v>
      </c>
      <c r="H47" s="57">
        <f>Projections!I48</f>
        <v>7.1249972962851009</v>
      </c>
      <c r="I47" s="57">
        <f>Projections!AB48</f>
        <v>34.73654779890979</v>
      </c>
      <c r="J47" s="58">
        <f t="shared" si="3"/>
        <v>-27.611550502624688</v>
      </c>
      <c r="K47" s="59">
        <f t="shared" si="4"/>
        <v>0</v>
      </c>
      <c r="L47" s="59">
        <f t="shared" si="5"/>
        <v>0.79488470364033348</v>
      </c>
      <c r="N47" s="57">
        <f t="shared" si="11"/>
        <v>22.814444181449478</v>
      </c>
      <c r="O47" s="57">
        <f t="shared" si="11"/>
        <v>64.606200656144054</v>
      </c>
      <c r="P47" s="58">
        <f t="shared" si="7"/>
        <v>-41.79175647469458</v>
      </c>
      <c r="Q47" s="59">
        <f t="shared" si="8"/>
        <v>0</v>
      </c>
      <c r="R47" s="59">
        <f t="shared" si="9"/>
        <v>0.64686912479383174</v>
      </c>
      <c r="S47" s="52">
        <f t="shared" si="10"/>
        <v>2038</v>
      </c>
    </row>
    <row r="48" spans="1:20" x14ac:dyDescent="0.25">
      <c r="A48" s="52">
        <f>Projections!A49</f>
        <v>2039</v>
      </c>
      <c r="B48" s="57">
        <f>Projections!F49</f>
        <v>14.748080072054513</v>
      </c>
      <c r="C48" s="57">
        <f>Projections!Y49</f>
        <v>27.967227877460722</v>
      </c>
      <c r="D48" s="58">
        <f t="shared" si="0"/>
        <v>-13.219147805406209</v>
      </c>
      <c r="E48" s="59">
        <f t="shared" si="1"/>
        <v>0</v>
      </c>
      <c r="F48" s="59">
        <f t="shared" si="2"/>
        <v>0.47266564506594344</v>
      </c>
      <c r="H48" s="57">
        <f>Projections!I49</f>
        <v>6.4124975666565911</v>
      </c>
      <c r="I48" s="57">
        <f>Projections!AB49</f>
        <v>32.427791213065888</v>
      </c>
      <c r="J48" s="58">
        <f t="shared" si="3"/>
        <v>-26.015293646409297</v>
      </c>
      <c r="K48" s="59">
        <f t="shared" si="4"/>
        <v>0</v>
      </c>
      <c r="L48" s="59">
        <f t="shared" si="5"/>
        <v>0.80225302659303999</v>
      </c>
      <c r="N48" s="57">
        <f t="shared" si="11"/>
        <v>21.160577638711104</v>
      </c>
      <c r="O48" s="57">
        <f t="shared" si="11"/>
        <v>60.39501909052661</v>
      </c>
      <c r="P48" s="58">
        <f t="shared" si="7"/>
        <v>-39.234441451815506</v>
      </c>
      <c r="Q48" s="59">
        <f t="shared" si="8"/>
        <v>0</v>
      </c>
      <c r="R48" s="59">
        <f t="shared" si="9"/>
        <v>0.64963041725355974</v>
      </c>
      <c r="S48" s="52">
        <f t="shared" si="10"/>
        <v>2039</v>
      </c>
    </row>
    <row r="49" spans="1:20" x14ac:dyDescent="0.25">
      <c r="A49" s="52">
        <f>Projections!A50</f>
        <v>2040</v>
      </c>
      <c r="B49" s="57">
        <f>Projections!F50</f>
        <v>13.901176624629134</v>
      </c>
      <c r="C49" s="57">
        <f>Projections!Y50</f>
        <v>26.078599068908623</v>
      </c>
      <c r="D49" s="58">
        <f t="shared" si="0"/>
        <v>-12.17742244427949</v>
      </c>
      <c r="E49" s="59">
        <f t="shared" si="1"/>
        <v>0</v>
      </c>
      <c r="F49" s="59">
        <f t="shared" si="2"/>
        <v>0.46695079026686032</v>
      </c>
      <c r="H49" s="57">
        <f>Projections!I50</f>
        <v>5.7870594478265245</v>
      </c>
      <c r="I49" s="57">
        <f>Projections!AB50</f>
        <v>31.01393195026855</v>
      </c>
      <c r="J49" s="58">
        <f t="shared" si="3"/>
        <v>-25.226872502442024</v>
      </c>
      <c r="K49" s="59">
        <f t="shared" si="4"/>
        <v>0</v>
      </c>
      <c r="L49" s="59">
        <f t="shared" si="5"/>
        <v>0.8134045222932007</v>
      </c>
      <c r="N49" s="57">
        <f t="shared" si="11"/>
        <v>19.688236072455659</v>
      </c>
      <c r="O49" s="57">
        <f t="shared" si="11"/>
        <v>57.092531019177173</v>
      </c>
      <c r="P49" s="58">
        <f t="shared" si="7"/>
        <v>-37.404294946721514</v>
      </c>
      <c r="Q49" s="59">
        <f t="shared" si="8"/>
        <v>0</v>
      </c>
      <c r="R49" s="59">
        <f t="shared" si="9"/>
        <v>0.65515215876762489</v>
      </c>
      <c r="S49" s="52">
        <f t="shared" si="10"/>
        <v>2040</v>
      </c>
    </row>
    <row r="50" spans="1:20" ht="20" x14ac:dyDescent="0.4">
      <c r="A50" s="52">
        <f>Projections!A51</f>
        <v>2041</v>
      </c>
      <c r="B50" s="57">
        <f>Projections!F51</f>
        <v>13.031403551667363</v>
      </c>
      <c r="C50" s="57">
        <f>Projections!Y51</f>
        <v>24.076654268706008</v>
      </c>
      <c r="D50" s="58">
        <f t="shared" si="0"/>
        <v>-11.045250717038645</v>
      </c>
      <c r="E50" s="59">
        <f t="shared" si="1"/>
        <v>0</v>
      </c>
      <c r="F50" s="59">
        <f t="shared" si="2"/>
        <v>0.45875355411797702</v>
      </c>
      <c r="H50" s="57">
        <f>Projections!I51</f>
        <v>5.1941230289918385</v>
      </c>
      <c r="I50" s="57">
        <f>Projections!AB51</f>
        <v>29.517900558304973</v>
      </c>
      <c r="J50" s="58">
        <f t="shared" si="3"/>
        <v>-24.323777529313134</v>
      </c>
      <c r="K50" s="59">
        <f t="shared" si="4"/>
        <v>0</v>
      </c>
      <c r="L50" s="59">
        <f t="shared" si="5"/>
        <v>0.82403480834511944</v>
      </c>
      <c r="N50" s="57">
        <f t="shared" si="11"/>
        <v>18.225526580659203</v>
      </c>
      <c r="O50" s="57">
        <f t="shared" si="11"/>
        <v>53.594554827010981</v>
      </c>
      <c r="P50" s="58">
        <f t="shared" si="7"/>
        <v>-35.369028246351775</v>
      </c>
      <c r="Q50" s="59">
        <f t="shared" si="8"/>
        <v>0</v>
      </c>
      <c r="R50" s="59">
        <f t="shared" si="9"/>
        <v>0.65993697233820903</v>
      </c>
      <c r="S50" s="52">
        <f t="shared" si="10"/>
        <v>2041</v>
      </c>
      <c r="T50" s="55"/>
    </row>
    <row r="51" spans="1:20" x14ac:dyDescent="0.25">
      <c r="A51" s="52">
        <f>Projections!A52</f>
        <v>2042</v>
      </c>
      <c r="B51" s="57">
        <f>Projections!F52</f>
        <v>12.249519338567323</v>
      </c>
      <c r="C51" s="57">
        <f>Projections!Y52</f>
        <v>22.544388286873307</v>
      </c>
      <c r="D51" s="58">
        <f t="shared" si="0"/>
        <v>-10.294868948305984</v>
      </c>
      <c r="E51" s="59">
        <f t="shared" si="1"/>
        <v>0</v>
      </c>
      <c r="F51" s="59">
        <f t="shared" si="2"/>
        <v>0.45664884836552755</v>
      </c>
      <c r="H51" s="57">
        <f>Projections!I52</f>
        <v>4.6747107260926555</v>
      </c>
      <c r="I51" s="57">
        <f>Projections!AB52</f>
        <v>28.503388711315939</v>
      </c>
      <c r="J51" s="58">
        <f t="shared" si="3"/>
        <v>-23.828677985223283</v>
      </c>
      <c r="K51" s="59">
        <f t="shared" si="4"/>
        <v>0</v>
      </c>
      <c r="L51" s="59">
        <f t="shared" si="5"/>
        <v>0.83599456284168838</v>
      </c>
      <c r="N51" s="57">
        <f t="shared" si="11"/>
        <v>16.92423006465998</v>
      </c>
      <c r="O51" s="57">
        <f t="shared" si="11"/>
        <v>51.047776998189249</v>
      </c>
      <c r="P51" s="58">
        <f t="shared" si="7"/>
        <v>-34.123546933529269</v>
      </c>
      <c r="Q51" s="59">
        <f t="shared" si="8"/>
        <v>0</v>
      </c>
      <c r="R51" s="59">
        <f t="shared" si="9"/>
        <v>0.66846293688243641</v>
      </c>
      <c r="S51" s="52">
        <f t="shared" si="10"/>
        <v>2042</v>
      </c>
    </row>
    <row r="52" spans="1:20" x14ac:dyDescent="0.25">
      <c r="A52" s="52">
        <f>Projections!A53</f>
        <v>2043</v>
      </c>
      <c r="B52" s="57">
        <f>Projections!F53</f>
        <v>11.514548178253284</v>
      </c>
      <c r="C52" s="57">
        <f>Projections!Y53</f>
        <v>21.100295963102038</v>
      </c>
      <c r="D52" s="58">
        <f t="shared" si="0"/>
        <v>-9.5857477848487544</v>
      </c>
      <c r="E52" s="59">
        <f t="shared" si="1"/>
        <v>0</v>
      </c>
      <c r="F52" s="59">
        <f t="shared" si="2"/>
        <v>0.45429447063734529</v>
      </c>
      <c r="H52" s="57">
        <f>Projections!I53</f>
        <v>4.2072396534833905</v>
      </c>
      <c r="I52" s="57">
        <f>Projections!AB53</f>
        <v>27.176820198573196</v>
      </c>
      <c r="J52" s="58">
        <f t="shared" si="3"/>
        <v>-22.969580545089805</v>
      </c>
      <c r="K52" s="59">
        <f t="shared" si="4"/>
        <v>0</v>
      </c>
      <c r="L52" s="59">
        <f t="shared" si="5"/>
        <v>0.84519014282236471</v>
      </c>
      <c r="N52" s="57">
        <f t="shared" si="11"/>
        <v>15.721787831736673</v>
      </c>
      <c r="O52" s="57">
        <f t="shared" si="11"/>
        <v>48.277116161675238</v>
      </c>
      <c r="P52" s="58">
        <f t="shared" si="7"/>
        <v>-32.555328329938561</v>
      </c>
      <c r="Q52" s="59">
        <f t="shared" si="8"/>
        <v>0</v>
      </c>
      <c r="R52" s="59">
        <f t="shared" si="9"/>
        <v>0.674342854716384</v>
      </c>
      <c r="S52" s="52">
        <f t="shared" si="10"/>
        <v>2043</v>
      </c>
    </row>
    <row r="53" spans="1:20" x14ac:dyDescent="0.25">
      <c r="A53" s="52">
        <f>Projections!A54</f>
        <v>2044</v>
      </c>
      <c r="B53" s="57">
        <f>Projections!F54</f>
        <v>10.853329192455506</v>
      </c>
      <c r="C53" s="57">
        <f>Projections!Y54</f>
        <v>19.827914894572562</v>
      </c>
      <c r="D53" s="58">
        <f t="shared" si="0"/>
        <v>-8.9745857021170554</v>
      </c>
      <c r="E53" s="59">
        <f t="shared" si="1"/>
        <v>0</v>
      </c>
      <c r="F53" s="59">
        <f t="shared" si="2"/>
        <v>0.45262377561312023</v>
      </c>
      <c r="H53" s="57">
        <f>Projections!I54</f>
        <v>3.7968897037189828</v>
      </c>
      <c r="I53" s="57">
        <f>Projections!AB54</f>
        <v>25.782640651601177</v>
      </c>
      <c r="J53" s="58">
        <f t="shared" si="3"/>
        <v>-21.985750947882195</v>
      </c>
      <c r="K53" s="59">
        <f t="shared" si="4"/>
        <v>0</v>
      </c>
      <c r="L53" s="59">
        <f t="shared" si="5"/>
        <v>0.85273464595709736</v>
      </c>
      <c r="N53" s="57">
        <f t="shared" si="11"/>
        <v>14.65021889617449</v>
      </c>
      <c r="O53" s="57">
        <f t="shared" si="11"/>
        <v>45.610555546173742</v>
      </c>
      <c r="P53" s="58">
        <f t="shared" si="7"/>
        <v>-30.960336649999253</v>
      </c>
      <c r="Q53" s="59">
        <f t="shared" si="8"/>
        <v>0</v>
      </c>
      <c r="R53" s="59">
        <f t="shared" si="9"/>
        <v>0.67879762215692874</v>
      </c>
      <c r="S53" s="52">
        <f t="shared" si="10"/>
        <v>2044</v>
      </c>
    </row>
    <row r="54" spans="1:20" x14ac:dyDescent="0.25">
      <c r="A54" s="52">
        <f>Projections!A55</f>
        <v>2045</v>
      </c>
      <c r="B54" s="57">
        <f>Projections!F55</f>
        <v>10.1742547703046</v>
      </c>
      <c r="C54" s="57">
        <f>Projections!Y55</f>
        <v>18.814681339736907</v>
      </c>
      <c r="D54" s="58">
        <f t="shared" si="0"/>
        <v>-8.6404265694323072</v>
      </c>
      <c r="E54" s="59">
        <f t="shared" si="1"/>
        <v>0</v>
      </c>
      <c r="F54" s="59">
        <f t="shared" si="2"/>
        <v>0.45923852832859774</v>
      </c>
      <c r="H54" s="57">
        <f>Projections!I55</f>
        <v>3.4078641193215469</v>
      </c>
      <c r="I54" s="57">
        <f>Projections!AB55</f>
        <v>24.828152027113969</v>
      </c>
      <c r="J54" s="58">
        <f t="shared" si="3"/>
        <v>-21.420287907792421</v>
      </c>
      <c r="K54" s="59">
        <f t="shared" si="4"/>
        <v>0</v>
      </c>
      <c r="L54" s="59">
        <f t="shared" si="5"/>
        <v>0.86274193441380831</v>
      </c>
      <c r="N54" s="57">
        <f t="shared" si="11"/>
        <v>13.582118889626146</v>
      </c>
      <c r="O54" s="57">
        <f t="shared" si="11"/>
        <v>43.64283336685088</v>
      </c>
      <c r="P54" s="58">
        <f t="shared" si="7"/>
        <v>-30.060714477224735</v>
      </c>
      <c r="Q54" s="59">
        <f t="shared" si="8"/>
        <v>0</v>
      </c>
      <c r="R54" s="59">
        <f t="shared" si="9"/>
        <v>0.68878925033445448</v>
      </c>
      <c r="S54" s="52">
        <f t="shared" si="10"/>
        <v>2045</v>
      </c>
    </row>
    <row r="55" spans="1:20" ht="20" x14ac:dyDescent="0.4">
      <c r="A55" s="52">
        <f>Projections!A56</f>
        <v>2046</v>
      </c>
      <c r="B55" s="57">
        <f>Projections!F56</f>
        <v>9.5637994840863261</v>
      </c>
      <c r="C55" s="57">
        <f>Projections!Y56</f>
        <v>18.006229375901292</v>
      </c>
      <c r="D55" s="58">
        <f t="shared" si="0"/>
        <v>-8.4424298918149656</v>
      </c>
      <c r="E55" s="59">
        <f t="shared" si="1"/>
        <v>0</v>
      </c>
      <c r="F55" s="59">
        <f t="shared" si="2"/>
        <v>0.46886162091847644</v>
      </c>
      <c r="H55" s="57">
        <f>Projections!I56</f>
        <v>3.0670777073893922</v>
      </c>
      <c r="I55" s="57">
        <f>Projections!AB56</f>
        <v>23.418710119590884</v>
      </c>
      <c r="J55" s="58">
        <f t="shared" si="3"/>
        <v>-20.351632412201493</v>
      </c>
      <c r="K55" s="59">
        <f t="shared" si="4"/>
        <v>0</v>
      </c>
      <c r="L55" s="59">
        <f t="shared" si="5"/>
        <v>0.86903302138644978</v>
      </c>
      <c r="N55" s="57">
        <f t="shared" si="11"/>
        <v>12.630877191475719</v>
      </c>
      <c r="O55" s="57">
        <f t="shared" si="11"/>
        <v>41.424939495492175</v>
      </c>
      <c r="P55" s="58">
        <f t="shared" si="7"/>
        <v>-28.794062304016457</v>
      </c>
      <c r="Q55" s="59">
        <f t="shared" si="8"/>
        <v>0</v>
      </c>
      <c r="R55" s="59">
        <f t="shared" si="9"/>
        <v>0.69509002679774101</v>
      </c>
      <c r="S55" s="52">
        <f t="shared" si="10"/>
        <v>2046</v>
      </c>
      <c r="T55" s="55"/>
    </row>
    <row r="56" spans="1:20" x14ac:dyDescent="0.25">
      <c r="A56" s="52">
        <f>Projections!A57</f>
        <v>2047</v>
      </c>
      <c r="B56" s="57">
        <f>Projections!F57</f>
        <v>8.9899715150411446</v>
      </c>
      <c r="C56" s="57">
        <f>Projections!Y57</f>
        <v>17.354803027856263</v>
      </c>
      <c r="D56" s="58">
        <f t="shared" si="0"/>
        <v>-8.3648315128151189</v>
      </c>
      <c r="E56" s="59">
        <f t="shared" si="1"/>
        <v>0</v>
      </c>
      <c r="F56" s="59">
        <f t="shared" si="2"/>
        <v>0.48198942387238247</v>
      </c>
      <c r="H56" s="57">
        <f>Projections!I57</f>
        <v>2.7603699366504535</v>
      </c>
      <c r="I56" s="57">
        <f>Projections!AB57</f>
        <v>21.704374974546724</v>
      </c>
      <c r="J56" s="58">
        <f t="shared" si="3"/>
        <v>-18.944005037896272</v>
      </c>
      <c r="K56" s="59">
        <f t="shared" si="4"/>
        <v>0</v>
      </c>
      <c r="L56" s="59">
        <f t="shared" si="5"/>
        <v>0.87281965318570065</v>
      </c>
      <c r="N56" s="57">
        <f t="shared" si="11"/>
        <v>11.750341451691598</v>
      </c>
      <c r="O56" s="57">
        <f t="shared" si="11"/>
        <v>39.059178002402987</v>
      </c>
      <c r="P56" s="58">
        <f t="shared" si="7"/>
        <v>-27.308836550711391</v>
      </c>
      <c r="Q56" s="59">
        <f t="shared" si="8"/>
        <v>0</v>
      </c>
      <c r="R56" s="59">
        <f t="shared" si="9"/>
        <v>0.69916567494152859</v>
      </c>
      <c r="S56" s="52">
        <f t="shared" si="10"/>
        <v>2047</v>
      </c>
    </row>
    <row r="57" spans="1:20" x14ac:dyDescent="0.25">
      <c r="A57" s="52">
        <f>Projections!A58</f>
        <v>2048</v>
      </c>
      <c r="B57" s="57">
        <f>Projections!F58</f>
        <v>8.4737254795472747</v>
      </c>
      <c r="C57" s="57">
        <f>Projections!Y58</f>
        <v>16.895873176868648</v>
      </c>
      <c r="D57" s="58">
        <f t="shared" si="0"/>
        <v>-8.4221476973213729</v>
      </c>
      <c r="E57" s="59">
        <f t="shared" si="1"/>
        <v>0</v>
      </c>
      <c r="F57" s="59">
        <f t="shared" si="2"/>
        <v>0.49847365739296284</v>
      </c>
      <c r="H57" s="57">
        <f>Projections!I58</f>
        <v>2.4911393346100255</v>
      </c>
      <c r="I57" s="57">
        <f>Projections!AB58</f>
        <v>20.228160653768605</v>
      </c>
      <c r="J57" s="58">
        <f t="shared" si="3"/>
        <v>-17.737021319158579</v>
      </c>
      <c r="K57" s="59">
        <f t="shared" si="4"/>
        <v>0</v>
      </c>
      <c r="L57" s="59">
        <f t="shared" si="5"/>
        <v>0.87684795581520592</v>
      </c>
      <c r="N57" s="57">
        <f t="shared" si="11"/>
        <v>10.9648648141573</v>
      </c>
      <c r="O57" s="57">
        <f t="shared" si="11"/>
        <v>37.124033830637252</v>
      </c>
      <c r="P57" s="58">
        <f t="shared" si="7"/>
        <v>-26.15916901647995</v>
      </c>
      <c r="Q57" s="59">
        <f t="shared" si="8"/>
        <v>0</v>
      </c>
      <c r="R57" s="59">
        <f t="shared" si="9"/>
        <v>0.70464241940464034</v>
      </c>
      <c r="S57" s="52">
        <f t="shared" si="10"/>
        <v>2048</v>
      </c>
    </row>
    <row r="58" spans="1:20" x14ac:dyDescent="0.25">
      <c r="A58" s="52">
        <f>Projections!A59</f>
        <v>2049</v>
      </c>
      <c r="B58" s="57">
        <f>Projections!F59</f>
        <v>7.9435388306903549</v>
      </c>
      <c r="C58" s="57">
        <f>Projections!Y59</f>
        <v>16.452315421585585</v>
      </c>
      <c r="D58" s="58">
        <f t="shared" si="0"/>
        <v>-8.5087765908952306</v>
      </c>
      <c r="E58" s="59">
        <f t="shared" si="1"/>
        <v>0</v>
      </c>
      <c r="F58" s="59">
        <f t="shared" si="2"/>
        <v>0.51717806113367115</v>
      </c>
      <c r="H58" s="57">
        <f>Projections!I59</f>
        <v>2.2358996486868672</v>
      </c>
      <c r="I58" s="57">
        <f>Projections!AB59</f>
        <v>18.902953029709987</v>
      </c>
      <c r="J58" s="58">
        <f t="shared" si="3"/>
        <v>-16.66705338102312</v>
      </c>
      <c r="K58" s="59">
        <f t="shared" si="4"/>
        <v>0</v>
      </c>
      <c r="L58" s="59">
        <f t="shared" si="5"/>
        <v>0.88171691242248351</v>
      </c>
      <c r="N58" s="57">
        <f t="shared" si="11"/>
        <v>10.179438479377222</v>
      </c>
      <c r="O58" s="57">
        <f t="shared" si="11"/>
        <v>35.355268451295572</v>
      </c>
      <c r="P58" s="58">
        <f t="shared" si="7"/>
        <v>-25.17582997191835</v>
      </c>
      <c r="Q58" s="59">
        <f t="shared" si="8"/>
        <v>0</v>
      </c>
      <c r="R58" s="59">
        <f t="shared" si="9"/>
        <v>0.71208142590120249</v>
      </c>
      <c r="S58" s="52">
        <f t="shared" si="10"/>
        <v>2049</v>
      </c>
    </row>
    <row r="59" spans="1:20" x14ac:dyDescent="0.25">
      <c r="A59" s="52">
        <f>Projections!A60</f>
        <v>2050</v>
      </c>
      <c r="B59" s="57">
        <f>Projections!F60</f>
        <v>7.4669265008489338</v>
      </c>
      <c r="C59" s="57">
        <f>Projections!Y60</f>
        <v>16.13770481109793</v>
      </c>
      <c r="D59" s="58">
        <f t="shared" si="0"/>
        <v>-8.6707783102489948</v>
      </c>
      <c r="E59" s="59">
        <f t="shared" si="1"/>
        <v>0</v>
      </c>
      <c r="F59" s="59">
        <f t="shared" si="2"/>
        <v>0.5372993502946023</v>
      </c>
      <c r="H59" s="57">
        <f>Projections!I60</f>
        <v>2.0123096838181804</v>
      </c>
      <c r="I59" s="57">
        <f>Projections!AB60</f>
        <v>17.811987286875649</v>
      </c>
      <c r="J59" s="58">
        <f t="shared" si="3"/>
        <v>-15.799677603057468</v>
      </c>
      <c r="K59" s="59">
        <f t="shared" si="4"/>
        <v>0</v>
      </c>
      <c r="L59" s="59">
        <f t="shared" si="5"/>
        <v>0.88702497641569145</v>
      </c>
      <c r="N59" s="57">
        <f t="shared" si="11"/>
        <v>9.4792361846671138</v>
      </c>
      <c r="O59" s="57">
        <f t="shared" si="11"/>
        <v>33.949692097973582</v>
      </c>
      <c r="P59" s="58">
        <f t="shared" si="7"/>
        <v>-24.470455913306466</v>
      </c>
      <c r="Q59" s="59">
        <f t="shared" si="8"/>
        <v>0</v>
      </c>
      <c r="R59" s="59">
        <f t="shared" si="9"/>
        <v>0.7207857980770046</v>
      </c>
      <c r="S59" s="52">
        <f t="shared" si="10"/>
        <v>2050</v>
      </c>
    </row>
    <row r="60" spans="1:20" ht="20" x14ac:dyDescent="0.4">
      <c r="A60" s="60" t="s">
        <v>44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55"/>
    </row>
    <row r="61" spans="1:20" ht="20" x14ac:dyDescent="0.4">
      <c r="A61" s="47" t="str">
        <f>"Oil Demand includes marine bunkers (estimated at "&amp;ROUND(Projections!AR32,1)&amp;" mtoe from 2023 onwards); Gross Gas Production and Demand include oil and gas producers' own use."</f>
        <v>Oil Demand includes marine bunkers (estimated at 2.1 mtoe from 2023 onwards); Gross Gas Production and Demand include oil and gas producers' own use.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55"/>
    </row>
    <row r="62" spans="1:20" ht="20" x14ac:dyDescent="0.4">
      <c r="A62" s="47" t="s">
        <v>65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55"/>
    </row>
    <row r="63" spans="1:20" ht="20.25" customHeight="1" x14ac:dyDescent="0.4">
      <c r="A63" s="61" t="s">
        <v>80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55"/>
    </row>
    <row r="64" spans="1:20" ht="20.25" customHeight="1" x14ac:dyDescent="0.4">
      <c r="A64" s="61" t="s">
        <v>66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55"/>
    </row>
    <row r="65" spans="1:19" x14ac:dyDescent="0.25">
      <c r="A65" s="61" t="s">
        <v>67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</row>
    <row r="66" spans="1:19" x14ac:dyDescent="0.25">
      <c r="A66" s="61" t="s">
        <v>68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</row>
    <row r="67" spans="1:19" s="63" customFormat="1" ht="3.5" x14ac:dyDescent="0.15"/>
  </sheetData>
  <mergeCells count="1">
    <mergeCell ref="A2:S2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Projections</vt:lpstr>
      <vt:lpstr>Implied trade shares (CCC)</vt:lpstr>
      <vt:lpstr>'Implied trade shares (CCC)'!Print_Area</vt:lpstr>
      <vt:lpstr>Projections!Print_Area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NSTA February 2023 oil and gas production projections and latest DESNZ and CCC demand projections</dc:title>
  <dc:creator>Mike Earp</dc:creator>
  <cp:lastModifiedBy>Ian Furneaux (Oil &amp; Gas Authority)</cp:lastModifiedBy>
  <dcterms:created xsi:type="dcterms:W3CDTF">2023-04-05T09:54:54Z</dcterms:created>
  <dcterms:modified xsi:type="dcterms:W3CDTF">2023-06-02T09:17:03Z</dcterms:modified>
</cp:coreProperties>
</file>