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Offline\Ian.Furneaux\Downloads\"/>
    </mc:Choice>
  </mc:AlternateContent>
  <xr:revisionPtr revIDLastSave="0" documentId="8_{68F8EED9-BD49-4815-A667-8E5350ED46CA}" xr6:coauthVersionLast="47" xr6:coauthVersionMax="47" xr10:uidLastSave="{00000000-0000-0000-0000-000000000000}"/>
  <bookViews>
    <workbookView xWindow="-110" yWindow="-110" windowWidth="19420" windowHeight="10420" xr2:uid="{F91A7493-7480-4936-BC7C-598ECAFBC971}"/>
  </bookViews>
  <sheets>
    <sheet name="Projection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K60" i="1" l="1"/>
  <c r="BG60" i="1"/>
  <c r="BA60" i="1"/>
  <c r="AP60" i="1"/>
  <c r="AN60" i="1"/>
  <c r="A60" i="1"/>
  <c r="X60" i="1" s="1"/>
  <c r="BK59" i="1"/>
  <c r="BG59" i="1"/>
  <c r="BA59" i="1"/>
  <c r="AP59" i="1"/>
  <c r="AN59" i="1"/>
  <c r="AL59" i="1"/>
  <c r="A59" i="1"/>
  <c r="AE59" i="1" s="1"/>
  <c r="BG58" i="1"/>
  <c r="BK58" i="1"/>
  <c r="BA58" i="1"/>
  <c r="AP58" i="1"/>
  <c r="AN58" i="1"/>
  <c r="A58" i="1"/>
  <c r="AZ58" i="1" s="1"/>
  <c r="BK57" i="1"/>
  <c r="BG57" i="1"/>
  <c r="BA57" i="1"/>
  <c r="AP57" i="1"/>
  <c r="AN57" i="1"/>
  <c r="A57" i="1"/>
  <c r="AA57" i="1" s="1"/>
  <c r="BK56" i="1"/>
  <c r="BG56" i="1"/>
  <c r="BA56" i="1"/>
  <c r="AP56" i="1"/>
  <c r="AN56" i="1"/>
  <c r="AL56" i="1"/>
  <c r="A56" i="1"/>
  <c r="T56" i="1" s="1"/>
  <c r="BK55" i="1"/>
  <c r="BG55" i="1"/>
  <c r="BA55" i="1"/>
  <c r="AP55" i="1"/>
  <c r="AN55" i="1"/>
  <c r="A55" i="1"/>
  <c r="AA55" i="1" s="1"/>
  <c r="BK54" i="1"/>
  <c r="BG54" i="1"/>
  <c r="BA54" i="1"/>
  <c r="AP54" i="1"/>
  <c r="AN54" i="1"/>
  <c r="A54" i="1"/>
  <c r="AH54" i="1" s="1"/>
  <c r="BK53" i="1"/>
  <c r="BG53" i="1"/>
  <c r="BA53" i="1"/>
  <c r="AP53" i="1"/>
  <c r="AN53" i="1"/>
  <c r="A53" i="1"/>
  <c r="X53" i="1" s="1"/>
  <c r="BK52" i="1"/>
  <c r="BG52" i="1"/>
  <c r="BA52" i="1"/>
  <c r="AP52" i="1"/>
  <c r="AN52" i="1"/>
  <c r="AL52" i="1"/>
  <c r="A52" i="1"/>
  <c r="AE52" i="1" s="1"/>
  <c r="BK51" i="1"/>
  <c r="BG51" i="1"/>
  <c r="BA51" i="1"/>
  <c r="AP51" i="1"/>
  <c r="AN51" i="1"/>
  <c r="A51" i="1"/>
  <c r="T51" i="1" s="1"/>
  <c r="BK50" i="1"/>
  <c r="BG50" i="1"/>
  <c r="BA50" i="1"/>
  <c r="AP50" i="1"/>
  <c r="AN50" i="1"/>
  <c r="A50" i="1"/>
  <c r="X50" i="1" s="1"/>
  <c r="BK49" i="1"/>
  <c r="BG49" i="1"/>
  <c r="BA49" i="1"/>
  <c r="AP49" i="1"/>
  <c r="AN49" i="1"/>
  <c r="A49" i="1"/>
  <c r="AE49" i="1" s="1"/>
  <c r="BK48" i="1"/>
  <c r="BG48" i="1"/>
  <c r="BA48" i="1"/>
  <c r="AP48" i="1"/>
  <c r="AN48" i="1"/>
  <c r="A48" i="1"/>
  <c r="AH48" i="1" s="1"/>
  <c r="BK47" i="1"/>
  <c r="BG47" i="1"/>
  <c r="BA47" i="1"/>
  <c r="AP47" i="1"/>
  <c r="AN47" i="1"/>
  <c r="AH47" i="1"/>
  <c r="A47" i="1"/>
  <c r="AE47" i="1" s="1"/>
  <c r="BK46" i="1"/>
  <c r="BG46" i="1"/>
  <c r="BA46" i="1"/>
  <c r="AP46" i="1"/>
  <c r="AN46" i="1"/>
  <c r="AL46" i="1"/>
  <c r="A46" i="1"/>
  <c r="X46" i="1" s="1"/>
  <c r="BK45" i="1"/>
  <c r="BG45" i="1"/>
  <c r="BA45" i="1"/>
  <c r="AP45" i="1"/>
  <c r="AN45" i="1"/>
  <c r="A45" i="1"/>
  <c r="AH45" i="1" s="1"/>
  <c r="BK44" i="1"/>
  <c r="BG44" i="1"/>
  <c r="BA44" i="1"/>
  <c r="AP44" i="1"/>
  <c r="AN44" i="1"/>
  <c r="AH44" i="1"/>
  <c r="A44" i="1"/>
  <c r="AE44" i="1" s="1"/>
  <c r="BK43" i="1"/>
  <c r="BG43" i="1"/>
  <c r="BA43" i="1"/>
  <c r="AP43" i="1"/>
  <c r="AN43" i="1"/>
  <c r="A43" i="1"/>
  <c r="AE43" i="1" s="1"/>
  <c r="BK42" i="1"/>
  <c r="BG42" i="1"/>
  <c r="BA42" i="1"/>
  <c r="AP42" i="1"/>
  <c r="AN42" i="1"/>
  <c r="A42" i="1"/>
  <c r="AH42" i="1" s="1"/>
  <c r="BK41" i="1"/>
  <c r="BG41" i="1"/>
  <c r="BA41" i="1"/>
  <c r="AP41" i="1"/>
  <c r="AN41" i="1"/>
  <c r="A41" i="1"/>
  <c r="BK40" i="1"/>
  <c r="BG40" i="1"/>
  <c r="BA40" i="1"/>
  <c r="AP40" i="1"/>
  <c r="AN40" i="1"/>
  <c r="A40" i="1"/>
  <c r="AE40" i="1" s="1"/>
  <c r="BG39" i="1"/>
  <c r="BK39" i="1"/>
  <c r="BA39" i="1"/>
  <c r="AP39" i="1"/>
  <c r="AN39" i="1"/>
  <c r="X39" i="1"/>
  <c r="A39" i="1"/>
  <c r="AZ39" i="1" s="1"/>
  <c r="BK38" i="1"/>
  <c r="BG38" i="1"/>
  <c r="BA38" i="1"/>
  <c r="AP38" i="1"/>
  <c r="AN38" i="1"/>
  <c r="A38" i="1"/>
  <c r="AZ38" i="1" s="1"/>
  <c r="BV37" i="1"/>
  <c r="BV38" i="1" s="1"/>
  <c r="BV39" i="1" s="1"/>
  <c r="BV40" i="1" s="1"/>
  <c r="BV41" i="1" s="1"/>
  <c r="BV42" i="1" s="1"/>
  <c r="BV43" i="1" s="1"/>
  <c r="BV44" i="1" s="1"/>
  <c r="BV45" i="1" s="1"/>
  <c r="BV46" i="1" s="1"/>
  <c r="BV47" i="1" s="1"/>
  <c r="BV48" i="1" s="1"/>
  <c r="BV49" i="1" s="1"/>
  <c r="BV50" i="1" s="1"/>
  <c r="BV51" i="1" s="1"/>
  <c r="BV52" i="1" s="1"/>
  <c r="BV53" i="1" s="1"/>
  <c r="BV54" i="1" s="1"/>
  <c r="BV55" i="1" s="1"/>
  <c r="BV56" i="1" s="1"/>
  <c r="BV57" i="1" s="1"/>
  <c r="BV58" i="1" s="1"/>
  <c r="BV59" i="1" s="1"/>
  <c r="BV60" i="1" s="1"/>
  <c r="BU37" i="1"/>
  <c r="BU38" i="1" s="1"/>
  <c r="BU39" i="1" s="1"/>
  <c r="BU40" i="1" s="1"/>
  <c r="BU41" i="1" s="1"/>
  <c r="BU42" i="1" s="1"/>
  <c r="BU43" i="1" s="1"/>
  <c r="BU44" i="1" s="1"/>
  <c r="BU45" i="1" s="1"/>
  <c r="BU46" i="1" s="1"/>
  <c r="BU47" i="1" s="1"/>
  <c r="BU48" i="1" s="1"/>
  <c r="BU49" i="1" s="1"/>
  <c r="BU50" i="1" s="1"/>
  <c r="BU51" i="1" s="1"/>
  <c r="BU52" i="1" s="1"/>
  <c r="BU53" i="1" s="1"/>
  <c r="BU54" i="1" s="1"/>
  <c r="BU55" i="1" s="1"/>
  <c r="BU56" i="1" s="1"/>
  <c r="BU57" i="1" s="1"/>
  <c r="BU58" i="1" s="1"/>
  <c r="BU59" i="1" s="1"/>
  <c r="BU60" i="1" s="1"/>
  <c r="BG37" i="1"/>
  <c r="BK37" i="1"/>
  <c r="BA37" i="1"/>
  <c r="AP37" i="1"/>
  <c r="AN37" i="1"/>
  <c r="A37" i="1"/>
  <c r="AZ37" i="1" s="1"/>
  <c r="BK36" i="1"/>
  <c r="BG36" i="1"/>
  <c r="BA36" i="1"/>
  <c r="AP36" i="1"/>
  <c r="AN36" i="1"/>
  <c r="AH36" i="1"/>
  <c r="X36" i="1"/>
  <c r="A36" i="1"/>
  <c r="A65" i="1" s="1"/>
  <c r="BK35" i="1"/>
  <c r="BG35" i="1"/>
  <c r="BA35" i="1"/>
  <c r="AP35" i="1"/>
  <c r="AN35" i="1"/>
  <c r="AV60" i="1"/>
  <c r="AV39" i="1"/>
  <c r="AV58" i="1"/>
  <c r="A35" i="1"/>
  <c r="AZ35" i="1" s="1"/>
  <c r="BK34" i="1"/>
  <c r="BG34" i="1"/>
  <c r="BA34" i="1"/>
  <c r="K34" i="1" s="1"/>
  <c r="AX57" i="1"/>
  <c r="Y34" i="1"/>
  <c r="BI45" i="1"/>
  <c r="AU34" i="1"/>
  <c r="U34" i="1"/>
  <c r="Q34" i="1"/>
  <c r="R34" i="1" s="1"/>
  <c r="O34" i="1"/>
  <c r="N34" i="1" s="1"/>
  <c r="BU34" i="1"/>
  <c r="A34" i="1"/>
  <c r="AZ34" i="1" s="1"/>
  <c r="BG33" i="1"/>
  <c r="BK33" i="1"/>
  <c r="BA33" i="1"/>
  <c r="Q33" i="1" s="1"/>
  <c r="R33" i="1" s="1"/>
  <c r="AX33" i="1"/>
  <c r="BF33" i="1"/>
  <c r="BI33" i="1"/>
  <c r="AF33" i="1"/>
  <c r="AI33" i="1"/>
  <c r="Y33" i="1"/>
  <c r="O33" i="1"/>
  <c r="N33" i="1" s="1"/>
  <c r="BM33" i="1"/>
  <c r="A33" i="1"/>
  <c r="T33" i="1" s="1"/>
  <c r="BA32" i="1"/>
  <c r="Q32" i="1" s="1"/>
  <c r="R32" i="1" s="1"/>
  <c r="AX32" i="1"/>
  <c r="AU32" i="1"/>
  <c r="AF32" i="1"/>
  <c r="AC32" i="1"/>
  <c r="AI32" i="1"/>
  <c r="AJ32" i="1" s="1"/>
  <c r="AV32" i="1"/>
  <c r="H32" i="1"/>
  <c r="D32" i="1"/>
  <c r="A32" i="1"/>
  <c r="AL32" i="1" s="1"/>
  <c r="BM31" i="1"/>
  <c r="BA31" i="1"/>
  <c r="Q31" i="1" s="1"/>
  <c r="R31" i="1" s="1"/>
  <c r="AX31" i="1"/>
  <c r="AF31" i="1"/>
  <c r="AC31" i="1"/>
  <c r="AI31" i="1"/>
  <c r="AJ31" i="1" s="1"/>
  <c r="Y31" i="1"/>
  <c r="BZ31" i="1" s="1"/>
  <c r="AV31" i="1"/>
  <c r="K31" i="1"/>
  <c r="U31" i="1"/>
  <c r="A31" i="1"/>
  <c r="AH31" i="1" s="1"/>
  <c r="BA30" i="1"/>
  <c r="AX30" i="1"/>
  <c r="AV30" i="1"/>
  <c r="AU30" i="1"/>
  <c r="AN30" i="1"/>
  <c r="AM30" i="1" s="1"/>
  <c r="AC30" i="1"/>
  <c r="Q30" i="1"/>
  <c r="R30" i="1" s="1"/>
  <c r="U30" i="1"/>
  <c r="BM30" i="1"/>
  <c r="D30" i="1"/>
  <c r="A30" i="1"/>
  <c r="AH30" i="1" s="1"/>
  <c r="BA29" i="1"/>
  <c r="Q29" i="1" s="1"/>
  <c r="R29" i="1" s="1"/>
  <c r="AX29" i="1"/>
  <c r="Y29" i="1"/>
  <c r="BZ29" i="1" s="1"/>
  <c r="AU29" i="1"/>
  <c r="U29" i="1"/>
  <c r="AV29" i="1"/>
  <c r="BM29" i="1"/>
  <c r="D29" i="1"/>
  <c r="A29" i="1"/>
  <c r="AE29" i="1" s="1"/>
  <c r="BA28" i="1"/>
  <c r="Q28" i="1" s="1"/>
  <c r="R28" i="1" s="1"/>
  <c r="AX28" i="1"/>
  <c r="AU28" i="1"/>
  <c r="AN28" i="1"/>
  <c r="AM28" i="1" s="1"/>
  <c r="AF28" i="1"/>
  <c r="BX28" i="1" s="1"/>
  <c r="AI28" i="1"/>
  <c r="Y28" i="1"/>
  <c r="AV28" i="1"/>
  <c r="BM28" i="1"/>
  <c r="A28" i="1"/>
  <c r="AE28" i="1" s="1"/>
  <c r="BM27" i="1"/>
  <c r="BA27" i="1"/>
  <c r="Q27" i="1" s="1"/>
  <c r="R27" i="1" s="1"/>
  <c r="V27" i="1" s="1"/>
  <c r="AX27" i="1"/>
  <c r="AV27" i="1"/>
  <c r="Y27" i="1"/>
  <c r="BZ27" i="1" s="1"/>
  <c r="AF27" i="1"/>
  <c r="AU27" i="1"/>
  <c r="AP27" i="1" s="1"/>
  <c r="AO27" i="1" s="1"/>
  <c r="X27" i="1"/>
  <c r="K27" i="1"/>
  <c r="D27" i="1"/>
  <c r="A27" i="1"/>
  <c r="AA27" i="1" s="1"/>
  <c r="BA26" i="1"/>
  <c r="K26" i="1" s="1"/>
  <c r="AX26" i="1"/>
  <c r="AF26" i="1"/>
  <c r="BX26" i="1" s="1"/>
  <c r="AN26" i="1"/>
  <c r="AM26" i="1" s="1"/>
  <c r="AI26" i="1"/>
  <c r="AJ26" i="1" s="1"/>
  <c r="X26" i="1"/>
  <c r="Q26" i="1"/>
  <c r="R26" i="1" s="1"/>
  <c r="V26" i="1" s="1"/>
  <c r="O26" i="1"/>
  <c r="N26" i="1" s="1"/>
  <c r="AV26" i="1"/>
  <c r="A26" i="1"/>
  <c r="AZ26" i="1" s="1"/>
  <c r="BA25" i="1"/>
  <c r="K25" i="1" s="1"/>
  <c r="AX25" i="1"/>
  <c r="AV25" i="1"/>
  <c r="Y25" i="1"/>
  <c r="AN25" i="1"/>
  <c r="AM25" i="1" s="1"/>
  <c r="AU25" i="1"/>
  <c r="Q25" i="1"/>
  <c r="R25" i="1" s="1"/>
  <c r="O25" i="1"/>
  <c r="N25" i="1" s="1"/>
  <c r="I25" i="1"/>
  <c r="BQ25" i="1" s="1"/>
  <c r="BM25" i="1"/>
  <c r="A25" i="1"/>
  <c r="AA25" i="1" s="1"/>
  <c r="BA24" i="1"/>
  <c r="K24" i="1" s="1"/>
  <c r="AX24" i="1"/>
  <c r="AI24" i="1"/>
  <c r="AJ24" i="1" s="1"/>
  <c r="AC24" i="1"/>
  <c r="Y24" i="1"/>
  <c r="BZ24" i="1" s="1"/>
  <c r="O24" i="1"/>
  <c r="N24" i="1" s="1"/>
  <c r="AV24" i="1"/>
  <c r="A24" i="1"/>
  <c r="AE24" i="1" s="1"/>
  <c r="BA23" i="1"/>
  <c r="Q23" i="1" s="1"/>
  <c r="R23" i="1" s="1"/>
  <c r="AX23" i="1"/>
  <c r="AU23" i="1"/>
  <c r="AP23" i="1" s="1"/>
  <c r="AO23" i="1" s="1"/>
  <c r="Y23" i="1"/>
  <c r="BZ23" i="1" s="1"/>
  <c r="U23" i="1"/>
  <c r="O23" i="1"/>
  <c r="N23" i="1" s="1"/>
  <c r="I23" i="1"/>
  <c r="BQ23" i="1" s="1"/>
  <c r="AV23" i="1"/>
  <c r="K23" i="1"/>
  <c r="BM23" i="1"/>
  <c r="A23" i="1"/>
  <c r="AZ23" i="1" s="1"/>
  <c r="BA22" i="1"/>
  <c r="Q22" i="1" s="1"/>
  <c r="R22" i="1" s="1"/>
  <c r="V22" i="1" s="1"/>
  <c r="AX22" i="1"/>
  <c r="Y22" i="1"/>
  <c r="BZ22" i="1" s="1"/>
  <c r="AC22" i="1"/>
  <c r="AI22" i="1"/>
  <c r="AJ22" i="1" s="1"/>
  <c r="O22" i="1"/>
  <c r="N22" i="1" s="1"/>
  <c r="I22" i="1"/>
  <c r="BQ22" i="1" s="1"/>
  <c r="AV22" i="1"/>
  <c r="K22" i="1"/>
  <c r="BM22" i="1"/>
  <c r="A22" i="1"/>
  <c r="AH22" i="1" s="1"/>
  <c r="BA21" i="1"/>
  <c r="Q21" i="1" s="1"/>
  <c r="R21" i="1" s="1"/>
  <c r="V21" i="1" s="1"/>
  <c r="AX21" i="1"/>
  <c r="Y21" i="1"/>
  <c r="BZ21" i="1" s="1"/>
  <c r="AU21" i="1"/>
  <c r="I21" i="1"/>
  <c r="BQ21" i="1" s="1"/>
  <c r="AV21" i="1"/>
  <c r="BM21" i="1"/>
  <c r="A21" i="1"/>
  <c r="AH21" i="1" s="1"/>
  <c r="BA20" i="1"/>
  <c r="Q20" i="1" s="1"/>
  <c r="R20" i="1" s="1"/>
  <c r="V20" i="1" s="1"/>
  <c r="AX20" i="1"/>
  <c r="AF20" i="1"/>
  <c r="AL20" i="1"/>
  <c r="AI20" i="1"/>
  <c r="Y20" i="1"/>
  <c r="BZ20" i="1" s="1"/>
  <c r="I20" i="1"/>
  <c r="BQ20" i="1" s="1"/>
  <c r="AV20" i="1"/>
  <c r="BM20" i="1"/>
  <c r="A20" i="1"/>
  <c r="AH20" i="1" s="1"/>
  <c r="BA19" i="1"/>
  <c r="Q19" i="1" s="1"/>
  <c r="R19" i="1" s="1"/>
  <c r="AX19" i="1"/>
  <c r="Y19" i="1"/>
  <c r="AL19" i="1"/>
  <c r="AU19" i="1"/>
  <c r="O19" i="1"/>
  <c r="N19" i="1" s="1"/>
  <c r="AV19" i="1"/>
  <c r="BM19" i="1"/>
  <c r="A19" i="1"/>
  <c r="H19" i="1" s="1"/>
  <c r="BM18" i="1"/>
  <c r="BA18" i="1"/>
  <c r="Q18" i="1" s="1"/>
  <c r="R18" i="1" s="1"/>
  <c r="AX18" i="1"/>
  <c r="Y18" i="1"/>
  <c r="BZ18" i="1" s="1"/>
  <c r="AC18" i="1"/>
  <c r="O18" i="1"/>
  <c r="N18" i="1" s="1"/>
  <c r="I18" i="1"/>
  <c r="BQ18" i="1" s="1"/>
  <c r="U18" i="1"/>
  <c r="D18" i="1"/>
  <c r="A18" i="1"/>
  <c r="AH18" i="1" s="1"/>
  <c r="BA17" i="1"/>
  <c r="AX17" i="1"/>
  <c r="AV17" i="1"/>
  <c r="AF17" i="1"/>
  <c r="AI17" i="1"/>
  <c r="Q17" i="1"/>
  <c r="R17" i="1" s="1"/>
  <c r="O17" i="1"/>
  <c r="N17" i="1" s="1"/>
  <c r="K17" i="1"/>
  <c r="BM17" i="1"/>
  <c r="A17" i="1"/>
  <c r="AH17" i="1" s="1"/>
  <c r="BM16" i="1"/>
  <c r="BA16" i="1"/>
  <c r="AX16" i="1"/>
  <c r="Y16" i="1"/>
  <c r="AC16" i="1"/>
  <c r="AI16" i="1"/>
  <c r="Q16" i="1"/>
  <c r="R16" i="1" s="1"/>
  <c r="O16" i="1"/>
  <c r="N16" i="1" s="1"/>
  <c r="I16" i="1"/>
  <c r="BQ16" i="1" s="1"/>
  <c r="K16" i="1"/>
  <c r="U16" i="1"/>
  <c r="A16" i="1"/>
  <c r="AL16" i="1" s="1"/>
  <c r="BA15" i="1"/>
  <c r="Q15" i="1" s="1"/>
  <c r="R15" i="1" s="1"/>
  <c r="V15" i="1" s="1"/>
  <c r="AX15" i="1"/>
  <c r="AF15" i="1"/>
  <c r="BX15" i="1" s="1"/>
  <c r="AI15" i="1"/>
  <c r="U15" i="1"/>
  <c r="AV15" i="1"/>
  <c r="K15" i="1"/>
  <c r="BM15" i="1"/>
  <c r="D15" i="1"/>
  <c r="A15" i="1"/>
  <c r="AH15" i="1" s="1"/>
  <c r="BA14" i="1"/>
  <c r="AX14" i="1"/>
  <c r="Y14" i="1"/>
  <c r="AI14" i="1"/>
  <c r="Q14" i="1"/>
  <c r="R14" i="1" s="1"/>
  <c r="V14" i="1" s="1"/>
  <c r="O14" i="1"/>
  <c r="N14" i="1" s="1"/>
  <c r="K14" i="1"/>
  <c r="U14" i="1"/>
  <c r="A14" i="1"/>
  <c r="AL14" i="1" s="1"/>
  <c r="BA13" i="1"/>
  <c r="K13" i="1" s="1"/>
  <c r="AX13" i="1"/>
  <c r="AF13" i="1"/>
  <c r="BX13" i="1" s="1"/>
  <c r="AE13" i="1"/>
  <c r="O13" i="1"/>
  <c r="N13" i="1" s="1"/>
  <c r="I13" i="1"/>
  <c r="BQ13" i="1" s="1"/>
  <c r="AV13" i="1"/>
  <c r="BM13" i="1"/>
  <c r="A13" i="1"/>
  <c r="AH13" i="1" s="1"/>
  <c r="BA12" i="1"/>
  <c r="Q12" i="1" s="1"/>
  <c r="R12" i="1" s="1"/>
  <c r="AX12" i="1"/>
  <c r="Y12" i="1"/>
  <c r="BZ12" i="1" s="1"/>
  <c r="AC12" i="1"/>
  <c r="AI12" i="1"/>
  <c r="O12" i="1"/>
  <c r="N12" i="1" s="1"/>
  <c r="I12" i="1"/>
  <c r="BQ12" i="1" s="1"/>
  <c r="U12" i="1"/>
  <c r="A12" i="1"/>
  <c r="AL12" i="1" s="1"/>
  <c r="BA11" i="1"/>
  <c r="AX11" i="1"/>
  <c r="AV11" i="1"/>
  <c r="AF11" i="1"/>
  <c r="Q11" i="1"/>
  <c r="R11" i="1" s="1"/>
  <c r="O11" i="1"/>
  <c r="N11" i="1" s="1"/>
  <c r="K11" i="1"/>
  <c r="I11" i="1"/>
  <c r="BQ11" i="1" s="1"/>
  <c r="BM11" i="1"/>
  <c r="D11" i="1"/>
  <c r="A11" i="1"/>
  <c r="AH11" i="1" s="1"/>
  <c r="BA10" i="1"/>
  <c r="AZ10" i="1"/>
  <c r="AX10" i="1"/>
  <c r="Y10" i="1"/>
  <c r="BZ10" i="1" s="1"/>
  <c r="AI10" i="1"/>
  <c r="Q10" i="1"/>
  <c r="R10" i="1" s="1"/>
  <c r="V10" i="1" s="1"/>
  <c r="O10" i="1"/>
  <c r="N10" i="1" s="1"/>
  <c r="K10" i="1"/>
  <c r="BM10" i="1"/>
  <c r="A10" i="1"/>
  <c r="AL10" i="1" s="1"/>
  <c r="BA9" i="1"/>
  <c r="Q9" i="1" s="1"/>
  <c r="R9" i="1" s="1"/>
  <c r="AX9" i="1"/>
  <c r="AF9" i="1"/>
  <c r="BX9" i="1" s="1"/>
  <c r="AL9" i="1"/>
  <c r="AI9" i="1"/>
  <c r="U9" i="1"/>
  <c r="AV9" i="1"/>
  <c r="BM9" i="1"/>
  <c r="A9" i="1"/>
  <c r="AH9" i="1" s="1"/>
  <c r="BA8" i="1"/>
  <c r="K8" i="1" s="1"/>
  <c r="AX8" i="1"/>
  <c r="Y8" i="1"/>
  <c r="AC8" i="1"/>
  <c r="AI8" i="1"/>
  <c r="X8" i="1"/>
  <c r="Q8" i="1"/>
  <c r="R8" i="1" s="1"/>
  <c r="O8" i="1"/>
  <c r="N8" i="1" s="1"/>
  <c r="I8" i="1"/>
  <c r="BQ8" i="1" s="1"/>
  <c r="A8" i="1"/>
  <c r="AL8" i="1" s="1"/>
  <c r="CC7" i="1"/>
  <c r="CD7" i="1" s="1"/>
  <c r="BK7" i="1"/>
  <c r="BH7" i="1" s="1"/>
  <c r="BD7" i="1"/>
  <c r="BE7" i="1" s="1"/>
  <c r="BF7" i="1" s="1"/>
  <c r="AY7" i="1"/>
  <c r="AX7" i="1"/>
  <c r="AW7" i="1"/>
  <c r="AV7" i="1"/>
  <c r="AU7" i="1"/>
  <c r="AT7" i="1"/>
  <c r="AS7" i="1"/>
  <c r="AR7" i="1"/>
  <c r="BI7" i="1" s="1"/>
  <c r="BJ7" i="1" s="1"/>
  <c r="AQ7" i="1"/>
  <c r="AP7" i="1"/>
  <c r="AJ7" i="1"/>
  <c r="AI7" i="1"/>
  <c r="AF7" i="1"/>
  <c r="AC7" i="1"/>
  <c r="AB7" i="1"/>
  <c r="Y7" i="1"/>
  <c r="U7" i="1"/>
  <c r="L7" i="1"/>
  <c r="K7" i="1"/>
  <c r="J7" i="1"/>
  <c r="I7" i="1"/>
  <c r="C7" i="1"/>
  <c r="B7" i="1"/>
  <c r="CD6" i="1"/>
  <c r="CC6" i="1"/>
  <c r="AI6" i="1"/>
  <c r="AZ15" i="1" l="1"/>
  <c r="AA46" i="1"/>
  <c r="AL47" i="1"/>
  <c r="T52" i="1"/>
  <c r="X24" i="1"/>
  <c r="K12" i="1"/>
  <c r="H15" i="1"/>
  <c r="K19" i="1"/>
  <c r="AL25" i="1"/>
  <c r="AE27" i="1"/>
  <c r="T28" i="1"/>
  <c r="X30" i="1"/>
  <c r="X32" i="1"/>
  <c r="X35" i="1"/>
  <c r="X38" i="1"/>
  <c r="AA45" i="1"/>
  <c r="AZ47" i="1"/>
  <c r="T49" i="1"/>
  <c r="K18" i="1"/>
  <c r="AE35" i="1"/>
  <c r="AH38" i="1"/>
  <c r="AL45" i="1"/>
  <c r="AZ46" i="1"/>
  <c r="X49" i="1"/>
  <c r="X14" i="1"/>
  <c r="K20" i="1"/>
  <c r="AH27" i="1"/>
  <c r="AA49" i="1"/>
  <c r="AZ54" i="1"/>
  <c r="K9" i="1"/>
  <c r="Q13" i="1"/>
  <c r="R13" i="1" s="1"/>
  <c r="AL27" i="1"/>
  <c r="AL29" i="1"/>
  <c r="H54" i="1"/>
  <c r="T13" i="1"/>
  <c r="AE14" i="1"/>
  <c r="AA16" i="1"/>
  <c r="AE17" i="1"/>
  <c r="T19" i="1"/>
  <c r="AL42" i="1"/>
  <c r="AZ45" i="1"/>
  <c r="AE11" i="1"/>
  <c r="AE18" i="1"/>
  <c r="AA19" i="1"/>
  <c r="AZ25" i="1"/>
  <c r="H49" i="1"/>
  <c r="H47" i="1"/>
  <c r="AA8" i="1"/>
  <c r="AE19" i="1"/>
  <c r="X47" i="1"/>
  <c r="AL11" i="1"/>
  <c r="T12" i="1"/>
  <c r="H13" i="1"/>
  <c r="AZ13" i="1"/>
  <c r="AZ16" i="1"/>
  <c r="T20" i="1"/>
  <c r="AL22" i="1"/>
  <c r="X28" i="1"/>
  <c r="AA35" i="1"/>
  <c r="AA36" i="1"/>
  <c r="H50" i="1"/>
  <c r="AA51" i="1"/>
  <c r="X12" i="1"/>
  <c r="T15" i="1"/>
  <c r="AL17" i="1"/>
  <c r="X20" i="1"/>
  <c r="K21" i="1"/>
  <c r="H22" i="1"/>
  <c r="X23" i="1"/>
  <c r="AZ29" i="1"/>
  <c r="H34" i="1"/>
  <c r="T50" i="1"/>
  <c r="AL51" i="1"/>
  <c r="AE8" i="1"/>
  <c r="T9" i="1"/>
  <c r="AA12" i="1"/>
  <c r="AZ14" i="1"/>
  <c r="X15" i="1"/>
  <c r="T18" i="1"/>
  <c r="AZ19" i="1"/>
  <c r="X25" i="1"/>
  <c r="AA28" i="1"/>
  <c r="AH35" i="1"/>
  <c r="AL36" i="1"/>
  <c r="AZ42" i="1"/>
  <c r="H44" i="1"/>
  <c r="AA50" i="1"/>
  <c r="X9" i="1"/>
  <c r="AE15" i="1"/>
  <c r="X18" i="1"/>
  <c r="AA20" i="1"/>
  <c r="AZ22" i="1"/>
  <c r="H27" i="1"/>
  <c r="AZ27" i="1"/>
  <c r="X40" i="1"/>
  <c r="T44" i="1"/>
  <c r="H45" i="1"/>
  <c r="AH49" i="1"/>
  <c r="AH50" i="1"/>
  <c r="AE22" i="1"/>
  <c r="T10" i="1"/>
  <c r="H11" i="1"/>
  <c r="AZ11" i="1"/>
  <c r="T16" i="1"/>
  <c r="AA18" i="1"/>
  <c r="AE25" i="1"/>
  <c r="AA40" i="1"/>
  <c r="X44" i="1"/>
  <c r="T45" i="1"/>
  <c r="H46" i="1"/>
  <c r="AL49" i="1"/>
  <c r="AL50" i="1"/>
  <c r="AL53" i="1"/>
  <c r="AL58" i="1"/>
  <c r="AZ8" i="1"/>
  <c r="AE9" i="1"/>
  <c r="X10" i="1"/>
  <c r="AE12" i="1"/>
  <c r="AL15" i="1"/>
  <c r="X16" i="1"/>
  <c r="H17" i="1"/>
  <c r="AZ17" i="1"/>
  <c r="AE20" i="1"/>
  <c r="AZ24" i="1"/>
  <c r="AH25" i="1"/>
  <c r="AH28" i="1"/>
  <c r="T29" i="1"/>
  <c r="T39" i="1"/>
  <c r="AA44" i="1"/>
  <c r="X45" i="1"/>
  <c r="T46" i="1"/>
  <c r="T47" i="1"/>
  <c r="AA10" i="1"/>
  <c r="AL21" i="1"/>
  <c r="AL28" i="1"/>
  <c r="X34" i="1"/>
  <c r="X13" i="1"/>
  <c r="T14" i="1"/>
  <c r="AL18" i="1"/>
  <c r="X19" i="1"/>
  <c r="H20" i="1"/>
  <c r="T22" i="1"/>
  <c r="AA29" i="1"/>
  <c r="K32" i="1"/>
  <c r="AA34" i="1"/>
  <c r="AA38" i="1"/>
  <c r="AH39" i="1"/>
  <c r="H42" i="1"/>
  <c r="AH43" i="1"/>
  <c r="AL44" i="1"/>
  <c r="AE45" i="1"/>
  <c r="AH46" i="1"/>
  <c r="AA47" i="1"/>
  <c r="AZ49" i="1"/>
  <c r="AZ50" i="1"/>
  <c r="AL55" i="1"/>
  <c r="AL34" i="1"/>
  <c r="AE10" i="1"/>
  <c r="AZ12" i="1"/>
  <c r="X22" i="1"/>
  <c r="H28" i="1"/>
  <c r="T42" i="1"/>
  <c r="T8" i="1"/>
  <c r="H9" i="1"/>
  <c r="AZ9" i="1"/>
  <c r="T11" i="1"/>
  <c r="AL13" i="1"/>
  <c r="AA14" i="1"/>
  <c r="AE16" i="1"/>
  <c r="T17" i="1"/>
  <c r="AZ20" i="1"/>
  <c r="AZ21" i="1"/>
  <c r="H25" i="1"/>
  <c r="AH29" i="1"/>
  <c r="AE34" i="1"/>
  <c r="T37" i="1"/>
  <c r="AL38" i="1"/>
  <c r="X42" i="1"/>
  <c r="AL57" i="1"/>
  <c r="X11" i="1"/>
  <c r="X17" i="1"/>
  <c r="T24" i="1"/>
  <c r="AZ28" i="1"/>
  <c r="AH34" i="1"/>
  <c r="AA42" i="1"/>
  <c r="AZ44" i="1"/>
  <c r="AY25" i="1"/>
  <c r="CA23" i="1"/>
  <c r="U8" i="1"/>
  <c r="AC14" i="1"/>
  <c r="V16" i="1"/>
  <c r="BX17" i="1"/>
  <c r="AF18" i="1"/>
  <c r="BX18" i="1" s="1"/>
  <c r="AN20" i="1"/>
  <c r="AM20" i="1" s="1"/>
  <c r="CA25" i="1"/>
  <c r="AN27" i="1"/>
  <c r="AM27" i="1" s="1"/>
  <c r="AC29" i="1"/>
  <c r="AN31" i="1"/>
  <c r="AM31" i="1" s="1"/>
  <c r="Y32" i="1"/>
  <c r="BZ32" i="1" s="1"/>
  <c r="AU33" i="1"/>
  <c r="AP33" i="1" s="1"/>
  <c r="AO33" i="1" s="1"/>
  <c r="AX34" i="1"/>
  <c r="AX48" i="1"/>
  <c r="AV40" i="1"/>
  <c r="U17" i="1"/>
  <c r="V19" i="1"/>
  <c r="AC19" i="1"/>
  <c r="O20" i="1"/>
  <c r="N20" i="1" s="1"/>
  <c r="AF22" i="1"/>
  <c r="BX22" i="1" s="1"/>
  <c r="D23" i="1"/>
  <c r="Y26" i="1"/>
  <c r="BZ26" i="1" s="1"/>
  <c r="U27" i="1"/>
  <c r="AF29" i="1"/>
  <c r="BX29" i="1" s="1"/>
  <c r="AY30" i="1"/>
  <c r="AX35" i="1"/>
  <c r="AX49" i="1"/>
  <c r="AV41" i="1"/>
  <c r="BZ8" i="1"/>
  <c r="V12" i="1"/>
  <c r="AN18" i="1"/>
  <c r="AM18" i="1" s="1"/>
  <c r="V23" i="1"/>
  <c r="BZ25" i="1"/>
  <c r="AX36" i="1"/>
  <c r="AX50" i="1"/>
  <c r="BI34" i="1"/>
  <c r="AV43" i="1"/>
  <c r="BI46" i="1"/>
  <c r="I9" i="1"/>
  <c r="BQ9" i="1" s="1"/>
  <c r="AC10" i="1"/>
  <c r="CA11" i="1"/>
  <c r="U13" i="1"/>
  <c r="I19" i="1"/>
  <c r="BQ19" i="1" s="1"/>
  <c r="AI19" i="1"/>
  <c r="AJ19" i="1" s="1"/>
  <c r="BX20" i="1"/>
  <c r="AC26" i="1"/>
  <c r="BZ28" i="1"/>
  <c r="AI29" i="1"/>
  <c r="AJ29" i="1" s="1"/>
  <c r="U33" i="1"/>
  <c r="AC34" i="1"/>
  <c r="AX37" i="1"/>
  <c r="AX52" i="1"/>
  <c r="AV46" i="1"/>
  <c r="AX47" i="1"/>
  <c r="BM12" i="1"/>
  <c r="I14" i="1"/>
  <c r="BQ14" i="1" s="1"/>
  <c r="BZ14" i="1"/>
  <c r="V25" i="1"/>
  <c r="Y30" i="1"/>
  <c r="BZ30" i="1" s="1"/>
  <c r="AU31" i="1"/>
  <c r="AP31" i="1" s="1"/>
  <c r="AO31" i="1" s="1"/>
  <c r="BZ33" i="1"/>
  <c r="AX38" i="1"/>
  <c r="AX53" i="1"/>
  <c r="AV47" i="1"/>
  <c r="V8" i="1"/>
  <c r="U10" i="1"/>
  <c r="AI11" i="1"/>
  <c r="BY11" i="1" s="1"/>
  <c r="I15" i="1"/>
  <c r="BQ15" i="1" s="1"/>
  <c r="D17" i="1"/>
  <c r="V18" i="1"/>
  <c r="U25" i="1"/>
  <c r="AN29" i="1"/>
  <c r="AM29" i="1" s="1"/>
  <c r="AX40" i="1"/>
  <c r="AX54" i="1"/>
  <c r="AV49" i="1"/>
  <c r="I24" i="1"/>
  <c r="CA24" i="1" s="1"/>
  <c r="I26" i="1"/>
  <c r="BQ26" i="1" s="1"/>
  <c r="K28" i="1"/>
  <c r="AF30" i="1"/>
  <c r="BX30" i="1" s="1"/>
  <c r="BX33" i="1"/>
  <c r="AI34" i="1"/>
  <c r="AX41" i="1"/>
  <c r="AX55" i="1"/>
  <c r="AV50" i="1"/>
  <c r="BI41" i="1"/>
  <c r="BI43" i="1"/>
  <c r="BI49" i="1"/>
  <c r="BM8" i="1"/>
  <c r="O9" i="1"/>
  <c r="N9" i="1" s="1"/>
  <c r="I10" i="1"/>
  <c r="BQ10" i="1" s="1"/>
  <c r="D13" i="1"/>
  <c r="BZ19" i="1"/>
  <c r="AF21" i="1"/>
  <c r="BX21" i="1" s="1"/>
  <c r="AN32" i="1"/>
  <c r="AM32" i="1" s="1"/>
  <c r="AX42" i="1"/>
  <c r="AX56" i="1"/>
  <c r="AV53" i="1"/>
  <c r="BI35" i="1"/>
  <c r="CA13" i="1"/>
  <c r="BY20" i="1"/>
  <c r="BX27" i="1"/>
  <c r="AX43" i="1"/>
  <c r="AX58" i="1"/>
  <c r="AV55" i="1"/>
  <c r="BI44" i="1"/>
  <c r="BX11" i="1"/>
  <c r="V13" i="1"/>
  <c r="BM14" i="1"/>
  <c r="O15" i="1"/>
  <c r="N15" i="1" s="1"/>
  <c r="BZ16" i="1"/>
  <c r="AC20" i="1"/>
  <c r="AN24" i="1"/>
  <c r="AM24" i="1" s="1"/>
  <c r="BZ34" i="1"/>
  <c r="AX44" i="1"/>
  <c r="AX59" i="1"/>
  <c r="AV35" i="1"/>
  <c r="AV57" i="1"/>
  <c r="BI40" i="1"/>
  <c r="D9" i="1"/>
  <c r="U11" i="1"/>
  <c r="AI13" i="1"/>
  <c r="BY13" i="1" s="1"/>
  <c r="I17" i="1"/>
  <c r="BQ17" i="1" s="1"/>
  <c r="AN21" i="1"/>
  <c r="AM21" i="1" s="1"/>
  <c r="I27" i="1"/>
  <c r="BQ27" i="1" s="1"/>
  <c r="BX31" i="1"/>
  <c r="I33" i="1"/>
  <c r="BQ33" i="1" s="1"/>
  <c r="AX46" i="1"/>
  <c r="AX60" i="1"/>
  <c r="AV36" i="1"/>
  <c r="BI36" i="1"/>
  <c r="AJ14" i="1"/>
  <c r="BY14" i="1"/>
  <c r="V9" i="1"/>
  <c r="AY19" i="1"/>
  <c r="AP19" i="1"/>
  <c r="AO19" i="1" s="1"/>
  <c r="I36" i="1"/>
  <c r="AJ10" i="1"/>
  <c r="BY10" i="1"/>
  <c r="V11" i="1"/>
  <c r="AJ16" i="1"/>
  <c r="BY16" i="1"/>
  <c r="AJ12" i="1"/>
  <c r="BY12" i="1"/>
  <c r="AP21" i="1"/>
  <c r="AO21" i="1" s="1"/>
  <c r="AY21" i="1"/>
  <c r="V17" i="1"/>
  <c r="AJ8" i="1"/>
  <c r="BY8" i="1"/>
  <c r="AJ9" i="1"/>
  <c r="AJ15" i="1"/>
  <c r="AJ17" i="1"/>
  <c r="CA18" i="1"/>
  <c r="AU18" i="1"/>
  <c r="H23" i="1"/>
  <c r="AC23" i="1"/>
  <c r="AI23" i="1"/>
  <c r="D28" i="1"/>
  <c r="AE30" i="1"/>
  <c r="AA30" i="1"/>
  <c r="H30" i="1"/>
  <c r="AZ30" i="1"/>
  <c r="AL30" i="1"/>
  <c r="T30" i="1"/>
  <c r="AE32" i="1"/>
  <c r="AH32" i="1"/>
  <c r="T32" i="1"/>
  <c r="AE33" i="1"/>
  <c r="AZ33" i="1"/>
  <c r="X33" i="1"/>
  <c r="AL33" i="1"/>
  <c r="AH33" i="1"/>
  <c r="AA33" i="1"/>
  <c r="H33" i="1"/>
  <c r="AA21" i="1"/>
  <c r="T21" i="1"/>
  <c r="O21" i="1"/>
  <c r="N21" i="1" s="1"/>
  <c r="AI21" i="1"/>
  <c r="U22" i="1"/>
  <c r="AN22" i="1"/>
  <c r="AM22" i="1" s="1"/>
  <c r="AE23" i="1"/>
  <c r="AY27" i="1"/>
  <c r="X31" i="1"/>
  <c r="D24" i="1"/>
  <c r="AF23" i="1"/>
  <c r="BX23" i="1" s="1"/>
  <c r="U24" i="1"/>
  <c r="BM24" i="1"/>
  <c r="BY26" i="1"/>
  <c r="AY28" i="1"/>
  <c r="AP28" i="1"/>
  <c r="AO28" i="1" s="1"/>
  <c r="V31" i="1"/>
  <c r="CA33" i="1"/>
  <c r="AA41" i="1"/>
  <c r="X41" i="1"/>
  <c r="AZ41" i="1"/>
  <c r="H41" i="1"/>
  <c r="AL41" i="1"/>
  <c r="AE41" i="1"/>
  <c r="T41" i="1"/>
  <c r="AF8" i="1"/>
  <c r="BX8" i="1" s="1"/>
  <c r="AN9" i="1"/>
  <c r="AM9" i="1" s="1"/>
  <c r="AN13" i="1"/>
  <c r="AM13" i="1" s="1"/>
  <c r="AN15" i="1"/>
  <c r="AM15" i="1" s="1"/>
  <c r="AF16" i="1"/>
  <c r="BX16" i="1" s="1"/>
  <c r="AN17" i="1"/>
  <c r="AM17" i="1" s="1"/>
  <c r="AV18" i="1"/>
  <c r="BY22" i="1"/>
  <c r="AH23" i="1"/>
  <c r="AY23" i="1"/>
  <c r="D25" i="1"/>
  <c r="AL26" i="1"/>
  <c r="H26" i="1"/>
  <c r="AH26" i="1"/>
  <c r="AA26" i="1"/>
  <c r="V29" i="1"/>
  <c r="AY29" i="1"/>
  <c r="AP29" i="1"/>
  <c r="AO29" i="1" s="1"/>
  <c r="AA32" i="1"/>
  <c r="AY32" i="1"/>
  <c r="D33" i="1"/>
  <c r="AV33" i="1"/>
  <c r="D22" i="1"/>
  <c r="D8" i="1"/>
  <c r="AH8" i="1"/>
  <c r="AU8" i="1"/>
  <c r="CA8" i="1"/>
  <c r="Y9" i="1"/>
  <c r="BZ9" i="1" s="1"/>
  <c r="D10" i="1"/>
  <c r="AH10" i="1"/>
  <c r="AU10" i="1"/>
  <c r="Y11" i="1"/>
  <c r="BZ11" i="1" s="1"/>
  <c r="D12" i="1"/>
  <c r="AH12" i="1"/>
  <c r="AU12" i="1"/>
  <c r="CA12" i="1"/>
  <c r="Y13" i="1"/>
  <c r="BZ13" i="1" s="1"/>
  <c r="D14" i="1"/>
  <c r="AH14" i="1"/>
  <c r="AU14" i="1"/>
  <c r="CA14" i="1"/>
  <c r="Y15" i="1"/>
  <c r="BZ15" i="1" s="1"/>
  <c r="D16" i="1"/>
  <c r="AH16" i="1"/>
  <c r="AU16" i="1"/>
  <c r="CA16" i="1"/>
  <c r="Y17" i="1"/>
  <c r="BZ17" i="1" s="1"/>
  <c r="AI18" i="1"/>
  <c r="AF19" i="1"/>
  <c r="BX19" i="1" s="1"/>
  <c r="D21" i="1"/>
  <c r="AL23" i="1"/>
  <c r="AP25" i="1"/>
  <c r="AO25" i="1" s="1"/>
  <c r="D26" i="1"/>
  <c r="T26" i="1"/>
  <c r="O27" i="1"/>
  <c r="N27" i="1" s="1"/>
  <c r="AC28" i="1"/>
  <c r="V30" i="1"/>
  <c r="H31" i="1"/>
  <c r="V33" i="1"/>
  <c r="I34" i="1"/>
  <c r="AV34" i="1"/>
  <c r="AF10" i="1"/>
  <c r="BX10" i="1" s="1"/>
  <c r="AN11" i="1"/>
  <c r="AM11" i="1" s="1"/>
  <c r="AF12" i="1"/>
  <c r="BX12" i="1" s="1"/>
  <c r="AF14" i="1"/>
  <c r="BX14" i="1" s="1"/>
  <c r="AV8" i="1"/>
  <c r="AA9" i="1"/>
  <c r="AV10" i="1"/>
  <c r="AA11" i="1"/>
  <c r="AV12" i="1"/>
  <c r="AA13" i="1"/>
  <c r="AV14" i="1"/>
  <c r="AA15" i="1"/>
  <c r="AV16" i="1"/>
  <c r="AA17" i="1"/>
  <c r="AH19" i="1"/>
  <c r="AJ20" i="1"/>
  <c r="U21" i="1"/>
  <c r="AA22" i="1"/>
  <c r="AC25" i="1"/>
  <c r="AI25" i="1"/>
  <c r="K29" i="1"/>
  <c r="BM32" i="1"/>
  <c r="U32" i="1"/>
  <c r="AC33" i="1"/>
  <c r="AJ34" i="1"/>
  <c r="AH41" i="1"/>
  <c r="AA23" i="1"/>
  <c r="T23" i="1"/>
  <c r="AN23" i="1"/>
  <c r="AM23" i="1" s="1"/>
  <c r="AF24" i="1"/>
  <c r="BX24" i="1" s="1"/>
  <c r="F35" i="1"/>
  <c r="D20" i="1"/>
  <c r="H8" i="1"/>
  <c r="AC9" i="1"/>
  <c r="H10" i="1"/>
  <c r="AC11" i="1"/>
  <c r="H12" i="1"/>
  <c r="AC13" i="1"/>
  <c r="H14" i="1"/>
  <c r="AC15" i="1"/>
  <c r="H16" i="1"/>
  <c r="AC17" i="1"/>
  <c r="H18" i="1"/>
  <c r="AZ18" i="1"/>
  <c r="D19" i="1"/>
  <c r="H21" i="1"/>
  <c r="X21" i="1"/>
  <c r="AF25" i="1"/>
  <c r="BX25" i="1" s="1"/>
  <c r="U26" i="1"/>
  <c r="BM26" i="1"/>
  <c r="I28" i="1"/>
  <c r="BY28" i="1" s="1"/>
  <c r="O28" i="1"/>
  <c r="N28" i="1" s="1"/>
  <c r="AJ28" i="1"/>
  <c r="O29" i="1"/>
  <c r="N29" i="1" s="1"/>
  <c r="I29" i="1"/>
  <c r="BQ29" i="1" s="1"/>
  <c r="K30" i="1"/>
  <c r="AI30" i="1"/>
  <c r="AZ32" i="1"/>
  <c r="K33" i="1"/>
  <c r="AJ33" i="1"/>
  <c r="U20" i="1"/>
  <c r="CA21" i="1"/>
  <c r="CA26" i="1"/>
  <c r="X37" i="1"/>
  <c r="AL37" i="1"/>
  <c r="AE37" i="1"/>
  <c r="AH37" i="1"/>
  <c r="AA37" i="1"/>
  <c r="AE31" i="1"/>
  <c r="AA31" i="1"/>
  <c r="T31" i="1"/>
  <c r="AZ31" i="1"/>
  <c r="AL31" i="1"/>
  <c r="AN10" i="1"/>
  <c r="AM10" i="1" s="1"/>
  <c r="AN12" i="1"/>
  <c r="AM12" i="1" s="1"/>
  <c r="U19" i="1"/>
  <c r="AC21" i="1"/>
  <c r="I30" i="1"/>
  <c r="O30" i="1"/>
  <c r="N30" i="1" s="1"/>
  <c r="I32" i="1"/>
  <c r="BY32" i="1" s="1"/>
  <c r="O32" i="1"/>
  <c r="N32" i="1" s="1"/>
  <c r="V34" i="1"/>
  <c r="AN8" i="1"/>
  <c r="AM8" i="1" s="1"/>
  <c r="AN14" i="1"/>
  <c r="AM14" i="1" s="1"/>
  <c r="AN16" i="1"/>
  <c r="AM16" i="1" s="1"/>
  <c r="AU9" i="1"/>
  <c r="AU11" i="1"/>
  <c r="AU13" i="1"/>
  <c r="AU15" i="1"/>
  <c r="AU17" i="1"/>
  <c r="AN19" i="1"/>
  <c r="AM19" i="1" s="1"/>
  <c r="AE21" i="1"/>
  <c r="AL24" i="1"/>
  <c r="H24" i="1"/>
  <c r="AH24" i="1"/>
  <c r="AA24" i="1"/>
  <c r="Q24" i="1"/>
  <c r="R24" i="1" s="1"/>
  <c r="V24" i="1" s="1"/>
  <c r="AE26" i="1"/>
  <c r="AC27" i="1"/>
  <c r="AI27" i="1"/>
  <c r="AP30" i="1"/>
  <c r="AO30" i="1" s="1"/>
  <c r="AP32" i="1"/>
  <c r="AO32" i="1" s="1"/>
  <c r="BX32" i="1"/>
  <c r="AN33" i="1"/>
  <c r="AM33" i="1" s="1"/>
  <c r="AQ34" i="1"/>
  <c r="BH33" i="1"/>
  <c r="D34" i="1"/>
  <c r="AT34" i="1"/>
  <c r="H37" i="1"/>
  <c r="T25" i="1"/>
  <c r="T27" i="1"/>
  <c r="D31" i="1"/>
  <c r="V32" i="1"/>
  <c r="AA39" i="1"/>
  <c r="AL39" i="1"/>
  <c r="AE39" i="1"/>
  <c r="T40" i="1"/>
  <c r="AH40" i="1"/>
  <c r="AZ40" i="1"/>
  <c r="H40" i="1"/>
  <c r="AL40" i="1"/>
  <c r="AZ48" i="1"/>
  <c r="X43" i="1"/>
  <c r="AL43" i="1"/>
  <c r="T43" i="1"/>
  <c r="AA43" i="1"/>
  <c r="AU20" i="1"/>
  <c r="CA20" i="1"/>
  <c r="AU22" i="1"/>
  <c r="CA22" i="1"/>
  <c r="AU24" i="1"/>
  <c r="AU26" i="1"/>
  <c r="V28" i="1"/>
  <c r="U28" i="1"/>
  <c r="X29" i="1"/>
  <c r="H39" i="1"/>
  <c r="H43" i="1"/>
  <c r="AA48" i="1"/>
  <c r="H29" i="1"/>
  <c r="AE48" i="1"/>
  <c r="O31" i="1"/>
  <c r="N31" i="1" s="1"/>
  <c r="I31" i="1"/>
  <c r="BQ31" i="1" s="1"/>
  <c r="AY31" i="1"/>
  <c r="AZ43" i="1"/>
  <c r="AL48" i="1"/>
  <c r="T48" i="1"/>
  <c r="H48" i="1"/>
  <c r="X48" i="1"/>
  <c r="AV56" i="1"/>
  <c r="AV44" i="1"/>
  <c r="AV54" i="1"/>
  <c r="AV42" i="1"/>
  <c r="AV48" i="1"/>
  <c r="AX39" i="1"/>
  <c r="AX51" i="1"/>
  <c r="AV37" i="1"/>
  <c r="AV51" i="1"/>
  <c r="BI57" i="1"/>
  <c r="BI52" i="1"/>
  <c r="BI59" i="1"/>
  <c r="BI54" i="1"/>
  <c r="BI56" i="1"/>
  <c r="BI51" i="1"/>
  <c r="BI58" i="1"/>
  <c r="BI60" i="1"/>
  <c r="BI48" i="1"/>
  <c r="BI55" i="1"/>
  <c r="BI50" i="1"/>
  <c r="BI39" i="1"/>
  <c r="BI47" i="1"/>
  <c r="BI37" i="1"/>
  <c r="BI53" i="1"/>
  <c r="BI42" i="1"/>
  <c r="AL35" i="1"/>
  <c r="H35" i="1"/>
  <c r="AV38" i="1"/>
  <c r="AV52" i="1"/>
  <c r="T35" i="1"/>
  <c r="T34" i="1"/>
  <c r="AX45" i="1"/>
  <c r="AV45" i="1"/>
  <c r="AV59" i="1"/>
  <c r="BI38" i="1"/>
  <c r="AE36" i="1"/>
  <c r="AE38" i="1"/>
  <c r="T36" i="1"/>
  <c r="T38" i="1"/>
  <c r="AE42" i="1"/>
  <c r="H36" i="1"/>
  <c r="AZ36" i="1"/>
  <c r="H38" i="1"/>
  <c r="H51" i="1"/>
  <c r="AZ51" i="1"/>
  <c r="AE57" i="1"/>
  <c r="X58" i="1"/>
  <c r="AH59" i="1"/>
  <c r="AA60" i="1"/>
  <c r="AE46" i="1"/>
  <c r="AE50" i="1"/>
  <c r="X51" i="1"/>
  <c r="AH52" i="1"/>
  <c r="AA53" i="1"/>
  <c r="T54" i="1"/>
  <c r="H56" i="1"/>
  <c r="AZ56" i="1"/>
  <c r="AL54" i="1"/>
  <c r="AE55" i="1"/>
  <c r="X56" i="1"/>
  <c r="AH57" i="1"/>
  <c r="AA58" i="1"/>
  <c r="T59" i="1"/>
  <c r="AE60" i="1"/>
  <c r="AE53" i="1"/>
  <c r="X54" i="1"/>
  <c r="AH55" i="1"/>
  <c r="AA56" i="1"/>
  <c r="T57" i="1"/>
  <c r="H59" i="1"/>
  <c r="AZ59" i="1"/>
  <c r="H52" i="1"/>
  <c r="AZ52" i="1"/>
  <c r="AE58" i="1"/>
  <c r="X59" i="1"/>
  <c r="AH60" i="1"/>
  <c r="AE51" i="1"/>
  <c r="X52" i="1"/>
  <c r="AH53" i="1"/>
  <c r="AA54" i="1"/>
  <c r="T55" i="1"/>
  <c r="H57" i="1"/>
  <c r="AZ57" i="1"/>
  <c r="AE56" i="1"/>
  <c r="X57" i="1"/>
  <c r="AH58" i="1"/>
  <c r="AA59" i="1"/>
  <c r="T60" i="1"/>
  <c r="AH51" i="1"/>
  <c r="AA52" i="1"/>
  <c r="T53" i="1"/>
  <c r="H55" i="1"/>
  <c r="AZ55" i="1"/>
  <c r="AL60" i="1"/>
  <c r="AE54" i="1"/>
  <c r="X55" i="1"/>
  <c r="AH56" i="1"/>
  <c r="T58" i="1"/>
  <c r="H60" i="1"/>
  <c r="AZ60" i="1"/>
  <c r="H53" i="1"/>
  <c r="AZ53" i="1"/>
  <c r="H58" i="1"/>
  <c r="AY34" i="1" l="1"/>
  <c r="AJ11" i="1"/>
  <c r="CA9" i="1"/>
  <c r="BY9" i="1"/>
  <c r="CA27" i="1"/>
  <c r="BY15" i="1"/>
  <c r="M35" i="1"/>
  <c r="U35" i="1" s="1"/>
  <c r="CA10" i="1"/>
  <c r="AY33" i="1"/>
  <c r="BY19" i="1"/>
  <c r="BY17" i="1"/>
  <c r="CA15" i="1"/>
  <c r="BY33" i="1"/>
  <c r="CA19" i="1"/>
  <c r="BQ24" i="1"/>
  <c r="BY24" i="1"/>
  <c r="AJ13" i="1"/>
  <c r="CA17" i="1"/>
  <c r="BF34" i="1"/>
  <c r="AT35" i="1"/>
  <c r="AY14" i="1"/>
  <c r="AP14" i="1"/>
  <c r="AO14" i="1" s="1"/>
  <c r="AP20" i="1"/>
  <c r="AO20" i="1" s="1"/>
  <c r="AY20" i="1"/>
  <c r="AJ25" i="1"/>
  <c r="BY25" i="1"/>
  <c r="CA34" i="1"/>
  <c r="BV34" i="1"/>
  <c r="BE33" i="1"/>
  <c r="BJ33" i="1"/>
  <c r="CA30" i="1"/>
  <c r="BQ30" i="1"/>
  <c r="AM34" i="1"/>
  <c r="AQ35" i="1"/>
  <c r="BH34" i="1"/>
  <c r="B35" i="1"/>
  <c r="AY8" i="1"/>
  <c r="AP8" i="1"/>
  <c r="AO8" i="1" s="1"/>
  <c r="CA31" i="1"/>
  <c r="AJ21" i="1"/>
  <c r="BY21" i="1"/>
  <c r="BV35" i="1"/>
  <c r="BY31" i="1"/>
  <c r="AP34" i="1"/>
  <c r="AO34" i="1" s="1"/>
  <c r="AJ18" i="1"/>
  <c r="BY18" i="1"/>
  <c r="I37" i="1"/>
  <c r="M36" i="1"/>
  <c r="O36" i="1" s="1"/>
  <c r="N36" i="1" s="1"/>
  <c r="BY30" i="1"/>
  <c r="AJ30" i="1"/>
  <c r="AP12" i="1"/>
  <c r="AO12" i="1" s="1"/>
  <c r="AY12" i="1"/>
  <c r="AJ23" i="1"/>
  <c r="BY23" i="1"/>
  <c r="J35" i="1"/>
  <c r="K35" i="1" s="1"/>
  <c r="BY34" i="1"/>
  <c r="CA29" i="1"/>
  <c r="C35" i="1"/>
  <c r="AP17" i="1"/>
  <c r="AO17" i="1" s="1"/>
  <c r="AY17" i="1"/>
  <c r="AY16" i="1"/>
  <c r="AP16" i="1"/>
  <c r="AO16" i="1" s="1"/>
  <c r="AP26" i="1"/>
  <c r="AO26" i="1" s="1"/>
  <c r="AY26" i="1"/>
  <c r="BY29" i="1"/>
  <c r="AP15" i="1"/>
  <c r="AO15" i="1" s="1"/>
  <c r="AY15" i="1"/>
  <c r="AP18" i="1"/>
  <c r="AO18" i="1" s="1"/>
  <c r="AY18" i="1"/>
  <c r="AP24" i="1"/>
  <c r="AO24" i="1" s="1"/>
  <c r="AY24" i="1"/>
  <c r="BY27" i="1"/>
  <c r="AJ27" i="1"/>
  <c r="AP13" i="1"/>
  <c r="AO13" i="1" s="1"/>
  <c r="AY13" i="1"/>
  <c r="F36" i="1"/>
  <c r="BU35" i="1"/>
  <c r="AP11" i="1"/>
  <c r="AO11" i="1" s="1"/>
  <c r="AY11" i="1"/>
  <c r="BQ32" i="1"/>
  <c r="CA32" i="1"/>
  <c r="AP10" i="1"/>
  <c r="AO10" i="1" s="1"/>
  <c r="AY10" i="1"/>
  <c r="AY22" i="1"/>
  <c r="AP22" i="1"/>
  <c r="AO22" i="1" s="1"/>
  <c r="AP9" i="1"/>
  <c r="AO9" i="1" s="1"/>
  <c r="AY9" i="1"/>
  <c r="BQ28" i="1"/>
  <c r="CA28" i="1"/>
  <c r="J36" i="1" l="1"/>
  <c r="K36" i="1" s="1"/>
  <c r="O35" i="1"/>
  <c r="N35" i="1" s="1"/>
  <c r="P35" i="1"/>
  <c r="B36" i="1"/>
  <c r="BJ34" i="1"/>
  <c r="AF34" i="1" s="1"/>
  <c r="BX34" i="1" s="1"/>
  <c r="BE34" i="1"/>
  <c r="C36" i="1"/>
  <c r="AQ36" i="1"/>
  <c r="BH35" i="1"/>
  <c r="AS35" i="1"/>
  <c r="Y35" i="1" s="1"/>
  <c r="BZ35" i="1" s="1"/>
  <c r="F37" i="1"/>
  <c r="U36" i="1"/>
  <c r="BF35" i="1"/>
  <c r="AT36" i="1"/>
  <c r="AU35" i="1"/>
  <c r="AI35" i="1"/>
  <c r="M37" i="1"/>
  <c r="O37" i="1" s="1"/>
  <c r="N37" i="1" s="1"/>
  <c r="I38" i="1"/>
  <c r="J37" i="1" l="1"/>
  <c r="K37" i="1" s="1"/>
  <c r="Q35" i="1"/>
  <c r="R35" i="1" s="1"/>
  <c r="V35" i="1" s="1"/>
  <c r="P36" i="1"/>
  <c r="Q36" i="1" s="1"/>
  <c r="R36" i="1" s="1"/>
  <c r="V36" i="1" s="1"/>
  <c r="AY35" i="1"/>
  <c r="AB35" i="1"/>
  <c r="AQ37" i="1"/>
  <c r="BH36" i="1"/>
  <c r="AS36" i="1"/>
  <c r="Y36" i="1" s="1"/>
  <c r="BZ36" i="1" s="1"/>
  <c r="AT37" i="1"/>
  <c r="BF36" i="1"/>
  <c r="AU36" i="1"/>
  <c r="AI36" i="1"/>
  <c r="C37" i="1"/>
  <c r="BE35" i="1"/>
  <c r="BJ35" i="1"/>
  <c r="AF35" i="1" s="1"/>
  <c r="BX35" i="1" s="1"/>
  <c r="BY35" i="1"/>
  <c r="AJ35" i="1"/>
  <c r="M38" i="1"/>
  <c r="O38" i="1" s="1"/>
  <c r="N38" i="1" s="1"/>
  <c r="I39" i="1"/>
  <c r="B37" i="1"/>
  <c r="D36" i="1"/>
  <c r="F38" i="1"/>
  <c r="U37" i="1"/>
  <c r="J38" i="1" l="1"/>
  <c r="K38" i="1" s="1"/>
  <c r="P37" i="1"/>
  <c r="Q37" i="1" s="1"/>
  <c r="R37" i="1" s="1"/>
  <c r="C38" i="1"/>
  <c r="AJ36" i="1"/>
  <c r="BY36" i="1"/>
  <c r="M39" i="1"/>
  <c r="O39" i="1" s="1"/>
  <c r="N39" i="1" s="1"/>
  <c r="I40" i="1"/>
  <c r="F39" i="1"/>
  <c r="U38" i="1"/>
  <c r="BF37" i="1"/>
  <c r="AT38" i="1"/>
  <c r="AI37" i="1"/>
  <c r="AU37" i="1"/>
  <c r="B38" i="1"/>
  <c r="D37" i="1"/>
  <c r="AY36" i="1"/>
  <c r="AB36" i="1"/>
  <c r="CA35" i="1"/>
  <c r="AC35" i="1"/>
  <c r="BE36" i="1"/>
  <c r="BJ36" i="1"/>
  <c r="AF36" i="1" s="1"/>
  <c r="BX36" i="1" s="1"/>
  <c r="BH37" i="1"/>
  <c r="AQ38" i="1"/>
  <c r="AS37" i="1"/>
  <c r="Y37" i="1" s="1"/>
  <c r="BZ37" i="1" s="1"/>
  <c r="J39" i="1" l="1"/>
  <c r="K39" i="1" s="1"/>
  <c r="P38" i="1"/>
  <c r="P39" i="1" s="1"/>
  <c r="D38" i="1"/>
  <c r="B39" i="1"/>
  <c r="BY37" i="1"/>
  <c r="AJ37" i="1"/>
  <c r="AT39" i="1"/>
  <c r="BF38" i="1"/>
  <c r="AI38" i="1"/>
  <c r="AU38" i="1"/>
  <c r="AQ39" i="1"/>
  <c r="BH38" i="1"/>
  <c r="AS38" i="1"/>
  <c r="Y38" i="1" s="1"/>
  <c r="BZ38" i="1" s="1"/>
  <c r="BE37" i="1"/>
  <c r="BJ37" i="1"/>
  <c r="AF37" i="1" s="1"/>
  <c r="BX37" i="1" s="1"/>
  <c r="AB37" i="1"/>
  <c r="AY37" i="1"/>
  <c r="I41" i="1"/>
  <c r="M40" i="1"/>
  <c r="O40" i="1" s="1"/>
  <c r="N40" i="1" s="1"/>
  <c r="J40" i="1"/>
  <c r="K40" i="1" s="1"/>
  <c r="AC36" i="1"/>
  <c r="CA36" i="1"/>
  <c r="V37" i="1"/>
  <c r="U39" i="1"/>
  <c r="F40" i="1"/>
  <c r="C39" i="1"/>
  <c r="Q38" i="1" l="1"/>
  <c r="R38" i="1" s="1"/>
  <c r="V38" i="1" s="1"/>
  <c r="AJ38" i="1"/>
  <c r="BY38" i="1"/>
  <c r="I42" i="1"/>
  <c r="J41" i="1"/>
  <c r="K41" i="1" s="1"/>
  <c r="M41" i="1"/>
  <c r="O41" i="1" s="1"/>
  <c r="N41" i="1" s="1"/>
  <c r="AC37" i="1"/>
  <c r="CA37" i="1"/>
  <c r="B40" i="1"/>
  <c r="D39" i="1"/>
  <c r="BF39" i="1"/>
  <c r="AT40" i="1"/>
  <c r="AU39" i="1"/>
  <c r="AI39" i="1"/>
  <c r="C40" i="1"/>
  <c r="AY38" i="1"/>
  <c r="AB38" i="1"/>
  <c r="BE38" i="1"/>
  <c r="BJ38" i="1"/>
  <c r="AF38" i="1" s="1"/>
  <c r="BX38" i="1" s="1"/>
  <c r="U40" i="1"/>
  <c r="F41" i="1"/>
  <c r="AQ40" i="1"/>
  <c r="BH39" i="1"/>
  <c r="AS39" i="1"/>
  <c r="Y39" i="1" s="1"/>
  <c r="BZ39" i="1" s="1"/>
  <c r="P40" i="1"/>
  <c r="Q39" i="1"/>
  <c r="R39" i="1" s="1"/>
  <c r="CA38" i="1" l="1"/>
  <c r="AC38" i="1"/>
  <c r="AY39" i="1"/>
  <c r="AB39" i="1"/>
  <c r="BY39" i="1"/>
  <c r="AJ39" i="1"/>
  <c r="F42" i="1"/>
  <c r="U41" i="1"/>
  <c r="AT41" i="1"/>
  <c r="BF40" i="1"/>
  <c r="AI40" i="1"/>
  <c r="AU40" i="1"/>
  <c r="Q40" i="1"/>
  <c r="R40" i="1" s="1"/>
  <c r="P41" i="1"/>
  <c r="BE39" i="1"/>
  <c r="BJ39" i="1"/>
  <c r="AF39" i="1" s="1"/>
  <c r="BX39" i="1" s="1"/>
  <c r="I43" i="1"/>
  <c r="J42" i="1"/>
  <c r="K42" i="1" s="1"/>
  <c r="M42" i="1"/>
  <c r="O42" i="1" s="1"/>
  <c r="N42" i="1" s="1"/>
  <c r="C41" i="1"/>
  <c r="V39" i="1"/>
  <c r="BH40" i="1"/>
  <c r="AQ41" i="1"/>
  <c r="AS40" i="1"/>
  <c r="Y40" i="1" s="1"/>
  <c r="BZ40" i="1" s="1"/>
  <c r="B41" i="1"/>
  <c r="D40" i="1"/>
  <c r="M43" i="1" l="1"/>
  <c r="O43" i="1" s="1"/>
  <c r="N43" i="1" s="1"/>
  <c r="J43" i="1"/>
  <c r="K43" i="1" s="1"/>
  <c r="I44" i="1"/>
  <c r="AT42" i="1"/>
  <c r="BF41" i="1"/>
  <c r="AU41" i="1"/>
  <c r="AI41" i="1"/>
  <c r="F43" i="1"/>
  <c r="U42" i="1"/>
  <c r="AC39" i="1"/>
  <c r="CA39" i="1"/>
  <c r="Q41" i="1"/>
  <c r="R41" i="1" s="1"/>
  <c r="P42" i="1"/>
  <c r="AB40" i="1"/>
  <c r="AY40" i="1"/>
  <c r="AJ40" i="1"/>
  <c r="BY40" i="1"/>
  <c r="AQ42" i="1"/>
  <c r="BH41" i="1"/>
  <c r="AS41" i="1"/>
  <c r="Y41" i="1" s="1"/>
  <c r="BZ41" i="1" s="1"/>
  <c r="BE40" i="1"/>
  <c r="BJ40" i="1"/>
  <c r="AF40" i="1" s="1"/>
  <c r="BX40" i="1" s="1"/>
  <c r="C42" i="1"/>
  <c r="D41" i="1"/>
  <c r="B42" i="1"/>
  <c r="V40" i="1"/>
  <c r="V41" i="1" l="1"/>
  <c r="U43" i="1"/>
  <c r="F44" i="1"/>
  <c r="AJ41" i="1"/>
  <c r="BY41" i="1"/>
  <c r="Q42" i="1"/>
  <c r="R42" i="1" s="1"/>
  <c r="P43" i="1"/>
  <c r="C43" i="1"/>
  <c r="BF42" i="1"/>
  <c r="AT43" i="1"/>
  <c r="AI42" i="1"/>
  <c r="AU42" i="1"/>
  <c r="I45" i="1"/>
  <c r="M44" i="1"/>
  <c r="O44" i="1" s="1"/>
  <c r="N44" i="1" s="1"/>
  <c r="J44" i="1"/>
  <c r="K44" i="1" s="1"/>
  <c r="BE41" i="1"/>
  <c r="BJ41" i="1"/>
  <c r="AF41" i="1" s="1"/>
  <c r="BX41" i="1" s="1"/>
  <c r="B43" i="1"/>
  <c r="D42" i="1"/>
  <c r="V42" i="1"/>
  <c r="AQ43" i="1"/>
  <c r="BH42" i="1"/>
  <c r="AS42" i="1"/>
  <c r="Y42" i="1" s="1"/>
  <c r="BZ42" i="1" s="1"/>
  <c r="CA40" i="1"/>
  <c r="AC40" i="1"/>
  <c r="AB41" i="1"/>
  <c r="AY41" i="1"/>
  <c r="BE42" i="1" l="1"/>
  <c r="BJ42" i="1"/>
  <c r="AF42" i="1" s="1"/>
  <c r="BX42" i="1" s="1"/>
  <c r="AQ44" i="1"/>
  <c r="BH43" i="1"/>
  <c r="AS43" i="1"/>
  <c r="Y43" i="1" s="1"/>
  <c r="BZ43" i="1" s="1"/>
  <c r="F45" i="1"/>
  <c r="U44" i="1"/>
  <c r="BY42" i="1"/>
  <c r="AJ42" i="1"/>
  <c r="AT44" i="1"/>
  <c r="AI43" i="1"/>
  <c r="BF43" i="1"/>
  <c r="AU43" i="1"/>
  <c r="I46" i="1"/>
  <c r="J45" i="1"/>
  <c r="K45" i="1" s="1"/>
  <c r="M45" i="1"/>
  <c r="O45" i="1" s="1"/>
  <c r="N45" i="1" s="1"/>
  <c r="AB42" i="1"/>
  <c r="AY42" i="1"/>
  <c r="D43" i="1"/>
  <c r="B44" i="1"/>
  <c r="C44" i="1"/>
  <c r="CA41" i="1"/>
  <c r="AC41" i="1"/>
  <c r="P44" i="1"/>
  <c r="Q43" i="1"/>
  <c r="R43" i="1" s="1"/>
  <c r="P45" i="1" l="1"/>
  <c r="Q44" i="1"/>
  <c r="R44" i="1" s="1"/>
  <c r="F46" i="1"/>
  <c r="U45" i="1"/>
  <c r="BE43" i="1"/>
  <c r="BJ43" i="1"/>
  <c r="AF43" i="1" s="1"/>
  <c r="BX43" i="1" s="1"/>
  <c r="AQ45" i="1"/>
  <c r="BH44" i="1"/>
  <c r="AS44" i="1"/>
  <c r="Y44" i="1" s="1"/>
  <c r="BZ44" i="1" s="1"/>
  <c r="BF44" i="1"/>
  <c r="AI44" i="1"/>
  <c r="AT45" i="1"/>
  <c r="AU44" i="1"/>
  <c r="AC42" i="1"/>
  <c r="CA42" i="1"/>
  <c r="C45" i="1"/>
  <c r="J46" i="1"/>
  <c r="K46" i="1" s="1"/>
  <c r="I47" i="1"/>
  <c r="M46" i="1"/>
  <c r="O46" i="1" s="1"/>
  <c r="N46" i="1" s="1"/>
  <c r="B45" i="1"/>
  <c r="V44" i="1"/>
  <c r="D44" i="1"/>
  <c r="AY43" i="1"/>
  <c r="AB43" i="1"/>
  <c r="V43" i="1"/>
  <c r="AJ43" i="1"/>
  <c r="BY43" i="1"/>
  <c r="M47" i="1" l="1"/>
  <c r="O47" i="1" s="1"/>
  <c r="N47" i="1" s="1"/>
  <c r="J47" i="1"/>
  <c r="K47" i="1" s="1"/>
  <c r="I48" i="1"/>
  <c r="AQ46" i="1"/>
  <c r="BH45" i="1"/>
  <c r="AS45" i="1"/>
  <c r="Y45" i="1" s="1"/>
  <c r="BZ45" i="1" s="1"/>
  <c r="AB44" i="1"/>
  <c r="AY44" i="1"/>
  <c r="BE44" i="1"/>
  <c r="BJ44" i="1"/>
  <c r="AF44" i="1" s="1"/>
  <c r="BX44" i="1" s="1"/>
  <c r="F47" i="1"/>
  <c r="U46" i="1"/>
  <c r="B46" i="1"/>
  <c r="D45" i="1"/>
  <c r="AT46" i="1"/>
  <c r="BF45" i="1"/>
  <c r="AI45" i="1"/>
  <c r="AU45" i="1"/>
  <c r="BY44" i="1"/>
  <c r="AJ44" i="1"/>
  <c r="CA43" i="1"/>
  <c r="AC43" i="1"/>
  <c r="C46" i="1"/>
  <c r="Q45" i="1"/>
  <c r="R45" i="1" s="1"/>
  <c r="P46" i="1"/>
  <c r="BF46" i="1" l="1"/>
  <c r="AT47" i="1"/>
  <c r="AU46" i="1"/>
  <c r="AI46" i="1"/>
  <c r="P47" i="1"/>
  <c r="Q46" i="1"/>
  <c r="R46" i="1" s="1"/>
  <c r="V46" i="1"/>
  <c r="B47" i="1"/>
  <c r="D46" i="1"/>
  <c r="M48" i="1"/>
  <c r="O48" i="1" s="1"/>
  <c r="N48" i="1" s="1"/>
  <c r="J48" i="1"/>
  <c r="K48" i="1" s="1"/>
  <c r="I49" i="1"/>
  <c r="V45" i="1"/>
  <c r="F48" i="1"/>
  <c r="U47" i="1"/>
  <c r="AY45" i="1"/>
  <c r="AB45" i="1"/>
  <c r="CA44" i="1"/>
  <c r="AC44" i="1"/>
  <c r="C47" i="1"/>
  <c r="BE45" i="1"/>
  <c r="BJ45" i="1"/>
  <c r="AF45" i="1" s="1"/>
  <c r="BX45" i="1" s="1"/>
  <c r="AQ47" i="1"/>
  <c r="BH46" i="1"/>
  <c r="AS46" i="1"/>
  <c r="Y46" i="1" s="1"/>
  <c r="BZ46" i="1" s="1"/>
  <c r="BY45" i="1"/>
  <c r="AJ45" i="1"/>
  <c r="AC45" i="1" l="1"/>
  <c r="CA45" i="1"/>
  <c r="P48" i="1"/>
  <c r="Q47" i="1"/>
  <c r="R47" i="1" s="1"/>
  <c r="BY46" i="1"/>
  <c r="AJ46" i="1"/>
  <c r="B48" i="1"/>
  <c r="D47" i="1"/>
  <c r="V47" i="1"/>
  <c r="AQ48" i="1"/>
  <c r="BH47" i="1"/>
  <c r="AS47" i="1"/>
  <c r="Y47" i="1" s="1"/>
  <c r="BZ47" i="1" s="1"/>
  <c r="I50" i="1"/>
  <c r="M49" i="1"/>
  <c r="O49" i="1" s="1"/>
  <c r="N49" i="1" s="1"/>
  <c r="J49" i="1"/>
  <c r="K49" i="1" s="1"/>
  <c r="C48" i="1"/>
  <c r="AB46" i="1"/>
  <c r="AY46" i="1"/>
  <c r="U48" i="1"/>
  <c r="F49" i="1"/>
  <c r="BF47" i="1"/>
  <c r="AT48" i="1"/>
  <c r="AI47" i="1"/>
  <c r="AU47" i="1"/>
  <c r="BE46" i="1"/>
  <c r="BJ46" i="1"/>
  <c r="AF46" i="1" s="1"/>
  <c r="BX46" i="1" s="1"/>
  <c r="D48" i="1" l="1"/>
  <c r="B49" i="1"/>
  <c r="BY47" i="1"/>
  <c r="AJ47" i="1"/>
  <c r="BH48" i="1"/>
  <c r="AQ49" i="1"/>
  <c r="AS48" i="1"/>
  <c r="Y48" i="1" s="1"/>
  <c r="BZ48" i="1" s="1"/>
  <c r="AY47" i="1"/>
  <c r="AB47" i="1"/>
  <c r="BF48" i="1"/>
  <c r="AT49" i="1"/>
  <c r="AI48" i="1"/>
  <c r="AJ48" i="1" s="1"/>
  <c r="AU48" i="1"/>
  <c r="C49" i="1"/>
  <c r="P49" i="1"/>
  <c r="Q48" i="1"/>
  <c r="R48" i="1" s="1"/>
  <c r="BE47" i="1"/>
  <c r="BJ47" i="1"/>
  <c r="AF47" i="1" s="1"/>
  <c r="BX47" i="1" s="1"/>
  <c r="CA46" i="1"/>
  <c r="AC46" i="1"/>
  <c r="U49" i="1"/>
  <c r="F50" i="1"/>
  <c r="I51" i="1"/>
  <c r="J50" i="1"/>
  <c r="K50" i="1" s="1"/>
  <c r="M50" i="1"/>
  <c r="O50" i="1" s="1"/>
  <c r="N50" i="1" s="1"/>
  <c r="B50" i="1" l="1"/>
  <c r="D49" i="1"/>
  <c r="P50" i="1"/>
  <c r="Q49" i="1"/>
  <c r="R49" i="1" s="1"/>
  <c r="C50" i="1"/>
  <c r="U50" i="1"/>
  <c r="F51" i="1"/>
  <c r="AY48" i="1"/>
  <c r="AB48" i="1"/>
  <c r="CA47" i="1"/>
  <c r="AC47" i="1"/>
  <c r="BE48" i="1"/>
  <c r="BJ48" i="1"/>
  <c r="AF48" i="1" s="1"/>
  <c r="I52" i="1"/>
  <c r="J51" i="1"/>
  <c r="K51" i="1" s="1"/>
  <c r="M51" i="1"/>
  <c r="O51" i="1" s="1"/>
  <c r="N51" i="1" s="1"/>
  <c r="BH49" i="1"/>
  <c r="AQ50" i="1"/>
  <c r="AS49" i="1"/>
  <c r="Y49" i="1" s="1"/>
  <c r="BZ49" i="1" s="1"/>
  <c r="AT50" i="1"/>
  <c r="AI49" i="1"/>
  <c r="AJ49" i="1" s="1"/>
  <c r="BF49" i="1"/>
  <c r="AU49" i="1"/>
  <c r="V48" i="1"/>
  <c r="C51" i="1" l="1"/>
  <c r="P51" i="1"/>
  <c r="Q50" i="1"/>
  <c r="R50" i="1" s="1"/>
  <c r="I53" i="1"/>
  <c r="J52" i="1"/>
  <c r="K52" i="1" s="1"/>
  <c r="M52" i="1"/>
  <c r="O52" i="1" s="1"/>
  <c r="N52" i="1" s="1"/>
  <c r="V49" i="1"/>
  <c r="BH50" i="1"/>
  <c r="AQ51" i="1"/>
  <c r="AS50" i="1"/>
  <c r="Y50" i="1" s="1"/>
  <c r="BZ50" i="1" s="1"/>
  <c r="BE49" i="1"/>
  <c r="BJ49" i="1"/>
  <c r="AF49" i="1" s="1"/>
  <c r="AY49" i="1"/>
  <c r="AB49" i="1"/>
  <c r="AT51" i="1"/>
  <c r="BF50" i="1"/>
  <c r="AI50" i="1"/>
  <c r="AJ50" i="1" s="1"/>
  <c r="AU50" i="1"/>
  <c r="AC48" i="1"/>
  <c r="CA48" i="1"/>
  <c r="F52" i="1"/>
  <c r="U51" i="1"/>
  <c r="B51" i="1"/>
  <c r="V50" i="1"/>
  <c r="D50" i="1"/>
  <c r="I54" i="1" l="1"/>
  <c r="M53" i="1"/>
  <c r="O53" i="1" s="1"/>
  <c r="N53" i="1" s="1"/>
  <c r="J53" i="1"/>
  <c r="K53" i="1" s="1"/>
  <c r="BE50" i="1"/>
  <c r="BJ50" i="1"/>
  <c r="AF50" i="1" s="1"/>
  <c r="B52" i="1"/>
  <c r="D51" i="1"/>
  <c r="AY50" i="1"/>
  <c r="AB50" i="1"/>
  <c r="F53" i="1"/>
  <c r="U52" i="1"/>
  <c r="Q51" i="1"/>
  <c r="R51" i="1" s="1"/>
  <c r="V51" i="1" s="1"/>
  <c r="P52" i="1"/>
  <c r="CA49" i="1"/>
  <c r="AC49" i="1"/>
  <c r="BF51" i="1"/>
  <c r="AT52" i="1"/>
  <c r="AU51" i="1"/>
  <c r="AI51" i="1"/>
  <c r="AJ51" i="1" s="1"/>
  <c r="BH51" i="1"/>
  <c r="AQ52" i="1"/>
  <c r="AS51" i="1"/>
  <c r="Y51" i="1" s="1"/>
  <c r="BZ51" i="1" s="1"/>
  <c r="C52" i="1"/>
  <c r="P53" i="1" l="1"/>
  <c r="Q52" i="1"/>
  <c r="R52" i="1" s="1"/>
  <c r="B53" i="1"/>
  <c r="D52" i="1"/>
  <c r="V52" i="1"/>
  <c r="AQ53" i="1"/>
  <c r="BH52" i="1"/>
  <c r="AS52" i="1"/>
  <c r="Y52" i="1" s="1"/>
  <c r="BZ52" i="1" s="1"/>
  <c r="BE51" i="1"/>
  <c r="BJ51" i="1"/>
  <c r="AF51" i="1" s="1"/>
  <c r="F54" i="1"/>
  <c r="U53" i="1"/>
  <c r="C53" i="1"/>
  <c r="AB51" i="1"/>
  <c r="AY51" i="1"/>
  <c r="CA50" i="1"/>
  <c r="AC50" i="1"/>
  <c r="BF52" i="1"/>
  <c r="AT53" i="1"/>
  <c r="AI52" i="1"/>
  <c r="AJ52" i="1" s="1"/>
  <c r="AU52" i="1"/>
  <c r="I55" i="1"/>
  <c r="M54" i="1"/>
  <c r="O54" i="1" s="1"/>
  <c r="N54" i="1" s="1"/>
  <c r="J54" i="1"/>
  <c r="K54" i="1" s="1"/>
  <c r="AT54" i="1" l="1"/>
  <c r="AI53" i="1"/>
  <c r="AJ53" i="1" s="1"/>
  <c r="BF53" i="1"/>
  <c r="AU53" i="1"/>
  <c r="BE52" i="1"/>
  <c r="BJ52" i="1"/>
  <c r="AF52" i="1" s="1"/>
  <c r="AQ54" i="1"/>
  <c r="BH53" i="1"/>
  <c r="AS53" i="1"/>
  <c r="Y53" i="1" s="1"/>
  <c r="BZ53" i="1" s="1"/>
  <c r="CA51" i="1"/>
  <c r="AC51" i="1"/>
  <c r="AB52" i="1"/>
  <c r="AY52" i="1"/>
  <c r="C54" i="1"/>
  <c r="J55" i="1"/>
  <c r="K55" i="1" s="1"/>
  <c r="I56" i="1"/>
  <c r="M55" i="1"/>
  <c r="O55" i="1" s="1"/>
  <c r="N55" i="1" s="1"/>
  <c r="B54" i="1"/>
  <c r="D53" i="1"/>
  <c r="F55" i="1"/>
  <c r="U54" i="1"/>
  <c r="P54" i="1"/>
  <c r="Q53" i="1"/>
  <c r="R53" i="1" s="1"/>
  <c r="V53" i="1" s="1"/>
  <c r="BE53" i="1" l="1"/>
  <c r="BJ53" i="1"/>
  <c r="AF53" i="1" s="1"/>
  <c r="BH54" i="1"/>
  <c r="AQ55" i="1"/>
  <c r="AS54" i="1"/>
  <c r="Y54" i="1" s="1"/>
  <c r="BZ54" i="1" s="1"/>
  <c r="AC52" i="1"/>
  <c r="CA52" i="1"/>
  <c r="Q54" i="1"/>
  <c r="R54" i="1" s="1"/>
  <c r="P55" i="1"/>
  <c r="B55" i="1"/>
  <c r="V54" i="1"/>
  <c r="D54" i="1"/>
  <c r="I57" i="1"/>
  <c r="M56" i="1"/>
  <c r="O56" i="1" s="1"/>
  <c r="N56" i="1" s="1"/>
  <c r="J56" i="1"/>
  <c r="K56" i="1" s="1"/>
  <c r="AB53" i="1"/>
  <c r="AY53" i="1"/>
  <c r="U55" i="1"/>
  <c r="F56" i="1"/>
  <c r="C55" i="1"/>
  <c r="BF54" i="1"/>
  <c r="AT55" i="1"/>
  <c r="AI54" i="1"/>
  <c r="AJ54" i="1" s="1"/>
  <c r="AU54" i="1"/>
  <c r="B56" i="1" l="1"/>
  <c r="D55" i="1"/>
  <c r="P56" i="1"/>
  <c r="Q55" i="1"/>
  <c r="R55" i="1" s="1"/>
  <c r="AB54" i="1"/>
  <c r="AY54" i="1"/>
  <c r="CA53" i="1"/>
  <c r="AC53" i="1"/>
  <c r="AT56" i="1"/>
  <c r="AI55" i="1"/>
  <c r="AJ55" i="1" s="1"/>
  <c r="BF55" i="1"/>
  <c r="AU55" i="1"/>
  <c r="AQ56" i="1"/>
  <c r="BH55" i="1"/>
  <c r="AS55" i="1"/>
  <c r="Y55" i="1" s="1"/>
  <c r="BZ55" i="1" s="1"/>
  <c r="C56" i="1"/>
  <c r="BE54" i="1"/>
  <c r="BJ54" i="1"/>
  <c r="AF54" i="1" s="1"/>
  <c r="F57" i="1"/>
  <c r="U56" i="1"/>
  <c r="M57" i="1"/>
  <c r="O57" i="1" s="1"/>
  <c r="N57" i="1" s="1"/>
  <c r="J57" i="1"/>
  <c r="K57" i="1" s="1"/>
  <c r="I58" i="1"/>
  <c r="F58" i="1" l="1"/>
  <c r="U57" i="1"/>
  <c r="I59" i="1"/>
  <c r="M58" i="1"/>
  <c r="O58" i="1" s="1"/>
  <c r="N58" i="1" s="1"/>
  <c r="J58" i="1"/>
  <c r="K58" i="1" s="1"/>
  <c r="BF56" i="1"/>
  <c r="AT57" i="1"/>
  <c r="AU56" i="1"/>
  <c r="AI56" i="1"/>
  <c r="AJ56" i="1" s="1"/>
  <c r="CA54" i="1"/>
  <c r="AC54" i="1"/>
  <c r="C57" i="1"/>
  <c r="Q56" i="1"/>
  <c r="R56" i="1" s="1"/>
  <c r="P57" i="1"/>
  <c r="AY55" i="1"/>
  <c r="AB55" i="1"/>
  <c r="V55" i="1"/>
  <c r="BE55" i="1"/>
  <c r="BJ55" i="1"/>
  <c r="AF55" i="1" s="1"/>
  <c r="AQ57" i="1"/>
  <c r="BH56" i="1"/>
  <c r="AS56" i="1"/>
  <c r="Y56" i="1" s="1"/>
  <c r="BZ56" i="1" s="1"/>
  <c r="D56" i="1"/>
  <c r="B57" i="1"/>
  <c r="B58" i="1" l="1"/>
  <c r="D57" i="1"/>
  <c r="I60" i="1"/>
  <c r="M59" i="1"/>
  <c r="O59" i="1" s="1"/>
  <c r="N59" i="1" s="1"/>
  <c r="J59" i="1"/>
  <c r="K59" i="1" s="1"/>
  <c r="P58" i="1"/>
  <c r="Q57" i="1"/>
  <c r="R57" i="1" s="1"/>
  <c r="C58" i="1"/>
  <c r="AQ58" i="1"/>
  <c r="BH57" i="1"/>
  <c r="AS57" i="1"/>
  <c r="Y57" i="1" s="1"/>
  <c r="BZ57" i="1" s="1"/>
  <c r="CA55" i="1"/>
  <c r="AC55" i="1"/>
  <c r="V56" i="1"/>
  <c r="BE56" i="1"/>
  <c r="BJ56" i="1"/>
  <c r="AF56" i="1" s="1"/>
  <c r="AB56" i="1"/>
  <c r="AY56" i="1"/>
  <c r="BF57" i="1"/>
  <c r="AT58" i="1"/>
  <c r="AU57" i="1"/>
  <c r="AI57" i="1"/>
  <c r="AJ57" i="1" s="1"/>
  <c r="U58" i="1"/>
  <c r="F59" i="1"/>
  <c r="CA56" i="1" l="1"/>
  <c r="AC56" i="1"/>
  <c r="P59" i="1"/>
  <c r="Q58" i="1"/>
  <c r="R58" i="1" s="1"/>
  <c r="F60" i="1"/>
  <c r="U59" i="1"/>
  <c r="J60" i="1"/>
  <c r="K60" i="1" s="1"/>
  <c r="M60" i="1"/>
  <c r="O60" i="1" s="1"/>
  <c r="N60" i="1" s="1"/>
  <c r="BE57" i="1"/>
  <c r="BJ57" i="1"/>
  <c r="AF57" i="1" s="1"/>
  <c r="AB57" i="1"/>
  <c r="AY57" i="1"/>
  <c r="V57" i="1"/>
  <c r="AQ59" i="1"/>
  <c r="BH58" i="1"/>
  <c r="AS58" i="1"/>
  <c r="Y58" i="1" s="1"/>
  <c r="BZ58" i="1" s="1"/>
  <c r="AT59" i="1"/>
  <c r="BF58" i="1"/>
  <c r="AU58" i="1"/>
  <c r="AI58" i="1"/>
  <c r="AJ58" i="1" s="1"/>
  <c r="C59" i="1"/>
  <c r="B59" i="1"/>
  <c r="V58" i="1"/>
  <c r="D58" i="1"/>
  <c r="B60" i="1" l="1"/>
  <c r="D59" i="1"/>
  <c r="C60" i="1"/>
  <c r="BF59" i="1"/>
  <c r="AT60" i="1"/>
  <c r="AI59" i="1"/>
  <c r="AJ59" i="1" s="1"/>
  <c r="AU59" i="1"/>
  <c r="U60" i="1"/>
  <c r="BJ58" i="1"/>
  <c r="AF58" i="1" s="1"/>
  <c r="BE58" i="1"/>
  <c r="BH59" i="1"/>
  <c r="AQ60" i="1"/>
  <c r="AS59" i="1"/>
  <c r="Y59" i="1" s="1"/>
  <c r="BZ59" i="1" s="1"/>
  <c r="AC57" i="1"/>
  <c r="CA57" i="1"/>
  <c r="P60" i="1"/>
  <c r="Q60" i="1" s="1"/>
  <c r="R60" i="1" s="1"/>
  <c r="Q59" i="1"/>
  <c r="R59" i="1" s="1"/>
  <c r="AY58" i="1"/>
  <c r="AB58" i="1"/>
  <c r="V59" i="1" l="1"/>
  <c r="AB59" i="1"/>
  <c r="AY59" i="1"/>
  <c r="CA58" i="1"/>
  <c r="AC58" i="1"/>
  <c r="D60" i="1"/>
  <c r="BF60" i="1"/>
  <c r="AI60" i="1"/>
  <c r="AJ60" i="1" s="1"/>
  <c r="AU60" i="1"/>
  <c r="BH60" i="1"/>
  <c r="AS60" i="1"/>
  <c r="Y60" i="1" s="1"/>
  <c r="BZ60" i="1" s="1"/>
  <c r="BE59" i="1"/>
  <c r="BJ59" i="1"/>
  <c r="AF59" i="1" s="1"/>
  <c r="BE60" i="1" l="1"/>
  <c r="BJ60" i="1"/>
  <c r="AF60" i="1" s="1"/>
  <c r="AY60" i="1"/>
  <c r="AB60" i="1"/>
  <c r="V60" i="1"/>
  <c r="AC59" i="1"/>
  <c r="CA59" i="1"/>
  <c r="CA60" i="1" l="1"/>
  <c r="AC60" i="1"/>
  <c r="BM35" i="1" l="1"/>
  <c r="BM49" i="1"/>
  <c r="BM41" i="1"/>
  <c r="BM53" i="1"/>
  <c r="BM55" i="1"/>
  <c r="BM54" i="1"/>
  <c r="BM43" i="1"/>
  <c r="BM38" i="1"/>
  <c r="BM51" i="1"/>
  <c r="BM60" i="1"/>
  <c r="BM45" i="1"/>
  <c r="BM46" i="1"/>
  <c r="BM40" i="1"/>
  <c r="BM34" i="1"/>
  <c r="BM37" i="1"/>
  <c r="BM58" i="1"/>
  <c r="BM59" i="1"/>
  <c r="BM50" i="1" l="1"/>
  <c r="BM48" i="1"/>
  <c r="BM52" i="1"/>
  <c r="BM42" i="1"/>
  <c r="BM44" i="1"/>
  <c r="BM47" i="1"/>
  <c r="BM39" i="1"/>
  <c r="BM56" i="1"/>
  <c r="BM36" i="1"/>
  <c r="BM57" i="1"/>
  <c r="BQ46" i="1" l="1"/>
  <c r="BQ54" i="1"/>
  <c r="BQ38" i="1"/>
  <c r="BQ45" i="1"/>
  <c r="BQ60" i="1"/>
  <c r="BQ53" i="1"/>
  <c r="BQ52" i="1"/>
  <c r="BQ47" i="1"/>
  <c r="BQ59" i="1"/>
  <c r="BQ35" i="1"/>
  <c r="BQ50" i="1"/>
  <c r="BQ56" i="1" l="1"/>
  <c r="BQ41" i="1"/>
  <c r="BQ48" i="1"/>
  <c r="BQ58" i="1"/>
  <c r="BQ49" i="1"/>
  <c r="BQ36" i="1"/>
  <c r="BQ51" i="1"/>
  <c r="BQ43" i="1"/>
  <c r="BQ44" i="1"/>
  <c r="BQ42" i="1"/>
  <c r="BQ39" i="1"/>
  <c r="BQ40" i="1"/>
  <c r="BQ57" i="1"/>
  <c r="BQ34" i="1"/>
  <c r="BQ55" i="1"/>
  <c r="BQ37" i="1"/>
</calcChain>
</file>

<file path=xl/sharedStrings.xml><?xml version="1.0" encoding="utf-8"?>
<sst xmlns="http://schemas.openxmlformats.org/spreadsheetml/2006/main" count="156" uniqueCount="71">
  <si>
    <t>Actual/Projected UK Oil and Gas Demand</t>
  </si>
  <si>
    <t>From or consistent with DESNZ Net Zero Strategy delivery pathway</t>
  </si>
  <si>
    <t>Oil Production</t>
  </si>
  <si>
    <t>Gross Gas Production</t>
  </si>
  <si>
    <t>Oil %</t>
  </si>
  <si>
    <t>Gas %</t>
  </si>
  <si>
    <t>DESNZ</t>
  </si>
  <si>
    <t>CCC</t>
  </si>
  <si>
    <t>Actual/Projected UK Oil and Gas Production</t>
  </si>
  <si>
    <t>(DESNZ Net Zero Strategy delivery pathway)</t>
  </si>
  <si>
    <t>Inland</t>
  </si>
  <si>
    <t>Illustrative baseline</t>
  </si>
  <si>
    <t>Illustrative projection</t>
  </si>
  <si>
    <t>Energy</t>
  </si>
  <si>
    <t>Non-Energy</t>
  </si>
  <si>
    <t>Oil Demand</t>
  </si>
  <si>
    <t>Gross</t>
  </si>
  <si>
    <t>Producers'</t>
  </si>
  <si>
    <t>Total</t>
  </si>
  <si>
    <t>projection without</t>
  </si>
  <si>
    <t>from development</t>
  </si>
  <si>
    <t>Net</t>
  </si>
  <si>
    <t>Crude oil</t>
  </si>
  <si>
    <t>NGLs</t>
  </si>
  <si>
    <t>Oil (crude oil &amp; NGLs)</t>
  </si>
  <si>
    <t>Gross Gas</t>
  </si>
  <si>
    <t>Own Use</t>
  </si>
  <si>
    <t>Net Natural Gas</t>
  </si>
  <si>
    <t>Oil &amp; Net Gas</t>
  </si>
  <si>
    <t>Oil (incl.
marine bunkers)</t>
  </si>
  <si>
    <t>Demand</t>
  </si>
  <si>
    <t>Marine</t>
  </si>
  <si>
    <t>(incl. marine</t>
  </si>
  <si>
    <t>Gas</t>
  </si>
  <si>
    <t>Own Use of</t>
  </si>
  <si>
    <t>Biogas</t>
  </si>
  <si>
    <t>Net Gas Demand</t>
  </si>
  <si>
    <t>development of</t>
  </si>
  <si>
    <t>of undeveloped</t>
  </si>
  <si>
    <t>of future</t>
  </si>
  <si>
    <t>Imports</t>
  </si>
  <si>
    <t>Oil Products</t>
  </si>
  <si>
    <t>for Oil</t>
  </si>
  <si>
    <t>for Gas</t>
  </si>
  <si>
    <t>Bunkers</t>
  </si>
  <si>
    <t>bunkers)</t>
  </si>
  <si>
    <t>Natural Gas</t>
  </si>
  <si>
    <t>production</t>
  </si>
  <si>
    <t>demand</t>
  </si>
  <si>
    <t>not met by biogas</t>
  </si>
  <si>
    <t>any new fields</t>
  </si>
  <si>
    <t>discoveries</t>
  </si>
  <si>
    <t>Oil</t>
  </si>
  <si>
    <t>million tonnes</t>
  </si>
  <si>
    <t>million bbl/day</t>
  </si>
  <si>
    <t>mtoe</t>
  </si>
  <si>
    <t>billion therms</t>
  </si>
  <si>
    <t>TWh</t>
  </si>
  <si>
    <t>bcm</t>
  </si>
  <si>
    <t>million scf/day</t>
  </si>
  <si>
    <t>million boe/day</t>
  </si>
  <si>
    <t>Notes:</t>
  </si>
  <si>
    <t>CCC 7CB Balanced Pathway</t>
  </si>
  <si>
    <t>(CCC Balanced Pathway)</t>
  </si>
  <si>
    <r>
      <t xml:space="preserve">Oil Demand includes marine bunkers which is assumed to decline in line with Figure 5-2 in DNV’s </t>
    </r>
    <r>
      <rPr>
        <i/>
        <sz val="10"/>
        <rFont val="Arial"/>
        <family val="2"/>
      </rPr>
      <t>Maritime Forecast to 2050</t>
    </r>
    <r>
      <rPr>
        <sz val="10"/>
        <rFont val="Arial"/>
        <family val="2"/>
      </rPr>
      <t xml:space="preserve"> (September 2023); Net Gas Production and Demand exclude oil and gas producers' own use.</t>
    </r>
  </si>
  <si>
    <t>The CCC demand projections for 2025–2050 are for the Balanced Pathway in "The Seventh Carbon Budget" published by the Climate Change Committee (CCC) (at https://www.theccc.org.uk/publication/the-seventh-carbon-budget/) in February 2025 but with the addition of estimated non-energy use of oil. Non-energy demand is assumed to remain unchanged from its estimated level in 2024.</t>
  </si>
  <si>
    <t>The DESNZ demand projections for 2023–2050 are consistent with the Net Zero delivery pathway published in April 2022 (high innovation scenario for oil, high electrification scenario for gas).</t>
  </si>
  <si>
    <t>mtoe = million tonnes of oil equivalent; bcm = billion cubic metres; scf = standard cubic feet; bbl = barrels; boe = barrels of oil equivalent</t>
  </si>
  <si>
    <t>Biomethane</t>
  </si>
  <si>
    <t>("biogas")</t>
  </si>
  <si>
    <t>to Grid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</si>
</sst>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&quot; bbl/tonne&quot;"/>
    <numFmt numFmtId="165" formatCode="#,##0.0"/>
    <numFmt numFmtId="166" formatCode="0.0"/>
    <numFmt numFmtId="167" formatCode="0.0%"/>
    <numFmt numFmtId="168" formatCode="0.0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b/>
      <i/>
      <sz val="10"/>
      <name val="Arial"/>
      <family val="2"/>
    </font>
    <font>
      <i/>
      <sz val="10"/>
      <color theme="1"/>
      <name val="Arial"/>
      <family val="2"/>
    </font>
    <font>
      <i/>
      <sz val="10"/>
      <name val="Arial"/>
      <family val="2"/>
    </font>
    <font>
      <sz val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</cellStyleXfs>
  <cellXfs count="67">
    <xf numFmtId="0" fontId="0" fillId="0" borderId="0" xfId="0"/>
    <xf numFmtId="0" fontId="2" fillId="0" borderId="0" xfId="2"/>
    <xf numFmtId="0" fontId="3" fillId="0" borderId="0" xfId="0" applyFont="1"/>
    <xf numFmtId="0" fontId="4" fillId="0" borderId="0" xfId="2" quotePrefix="1" applyFont="1" applyAlignment="1">
      <alignment horizontal="left"/>
    </xf>
    <xf numFmtId="0" fontId="4" fillId="0" borderId="0" xfId="2" applyFont="1"/>
    <xf numFmtId="0" fontId="5" fillId="0" borderId="0" xfId="2" quotePrefix="1" applyFont="1" applyAlignment="1">
      <alignment horizontal="left"/>
    </xf>
    <xf numFmtId="0" fontId="5" fillId="0" borderId="0" xfId="2" quotePrefix="1" applyFont="1"/>
    <xf numFmtId="0" fontId="6" fillId="0" borderId="1" xfId="0" applyFont="1" applyBorder="1"/>
    <xf numFmtId="0" fontId="5" fillId="0" borderId="1" xfId="2" quotePrefix="1" applyFont="1" applyBorder="1"/>
    <xf numFmtId="0" fontId="5" fillId="0" borderId="1" xfId="2" applyFont="1" applyBorder="1"/>
    <xf numFmtId="0" fontId="5" fillId="0" borderId="1" xfId="2" quotePrefix="1" applyFont="1" applyBorder="1" applyAlignment="1">
      <alignment horizontal="left"/>
    </xf>
    <xf numFmtId="0" fontId="2" fillId="0" borderId="1" xfId="2" applyBorder="1"/>
    <xf numFmtId="0" fontId="2" fillId="0" borderId="0" xfId="2" applyAlignment="1">
      <alignment horizontal="right"/>
    </xf>
    <xf numFmtId="0" fontId="2" fillId="0" borderId="0" xfId="2" quotePrefix="1" applyAlignment="1">
      <alignment horizontal="right"/>
    </xf>
    <xf numFmtId="0" fontId="5" fillId="0" borderId="2" xfId="2" quotePrefix="1" applyFont="1" applyBorder="1" applyAlignment="1">
      <alignment wrapText="1"/>
    </xf>
    <xf numFmtId="0" fontId="5" fillId="0" borderId="0" xfId="2" quotePrefix="1" applyFont="1" applyAlignment="1">
      <alignment wrapText="1"/>
    </xf>
    <xf numFmtId="0" fontId="5" fillId="0" borderId="0" xfId="2" quotePrefix="1" applyFont="1" applyAlignment="1">
      <alignment horizontal="right"/>
    </xf>
    <xf numFmtId="0" fontId="5" fillId="0" borderId="0" xfId="2" applyFont="1" applyAlignment="1">
      <alignment wrapText="1"/>
    </xf>
    <xf numFmtId="0" fontId="2" fillId="0" borderId="0" xfId="2" applyAlignment="1">
      <alignment vertical="top"/>
    </xf>
    <xf numFmtId="3" fontId="6" fillId="0" borderId="0" xfId="0" quotePrefix="1" applyNumberFormat="1" applyFont="1" applyAlignment="1">
      <alignment horizontal="right"/>
    </xf>
    <xf numFmtId="0" fontId="5" fillId="0" borderId="1" xfId="2" quotePrefix="1" applyFont="1" applyBorder="1" applyAlignment="1">
      <alignment vertical="top"/>
    </xf>
    <xf numFmtId="0" fontId="5" fillId="0" borderId="0" xfId="2" quotePrefix="1" applyFont="1" applyAlignment="1">
      <alignment horizontal="left" vertical="top" wrapText="1"/>
    </xf>
    <xf numFmtId="0" fontId="5" fillId="0" borderId="0" xfId="2" quotePrefix="1" applyFont="1" applyAlignment="1">
      <alignment horizontal="right" vertical="top" wrapText="1"/>
    </xf>
    <xf numFmtId="0" fontId="5" fillId="0" borderId="1" xfId="2" applyFont="1" applyBorder="1" applyAlignment="1">
      <alignment vertical="top"/>
    </xf>
    <xf numFmtId="0" fontId="5" fillId="0" borderId="0" xfId="2" applyFont="1" applyAlignment="1">
      <alignment horizontal="right"/>
    </xf>
    <xf numFmtId="0" fontId="2" fillId="0" borderId="0" xfId="2" quotePrefix="1" applyAlignment="1">
      <alignment horizontal="right" vertical="top"/>
    </xf>
    <xf numFmtId="164" fontId="4" fillId="0" borderId="0" xfId="0" applyNumberFormat="1" applyFont="1" applyAlignment="1">
      <alignment horizontal="right"/>
    </xf>
    <xf numFmtId="0" fontId="5" fillId="0" borderId="0" xfId="2" quotePrefix="1" applyFont="1" applyAlignment="1">
      <alignment horizontal="left" wrapText="1"/>
    </xf>
    <xf numFmtId="0" fontId="5" fillId="0" borderId="0" xfId="2" applyFont="1" applyAlignment="1">
      <alignment horizontal="left" wrapText="1"/>
    </xf>
    <xf numFmtId="0" fontId="5" fillId="0" borderId="0" xfId="2" applyFont="1" applyAlignment="1">
      <alignment vertical="top"/>
    </xf>
    <xf numFmtId="0" fontId="5" fillId="0" borderId="0" xfId="2" applyFont="1" applyAlignment="1">
      <alignment vertical="top" wrapText="1"/>
    </xf>
    <xf numFmtId="3" fontId="5" fillId="0" borderId="0" xfId="2" applyNumberFormat="1" applyFont="1" applyAlignment="1">
      <alignment horizontal="right"/>
    </xf>
    <xf numFmtId="0" fontId="5" fillId="0" borderId="0" xfId="2" applyFont="1" applyAlignment="1">
      <alignment horizontal="right" wrapText="1"/>
    </xf>
    <xf numFmtId="0" fontId="7" fillId="0" borderId="0" xfId="0" quotePrefix="1" applyFont="1" applyAlignment="1">
      <alignment horizontal="right"/>
    </xf>
    <xf numFmtId="0" fontId="7" fillId="0" borderId="0" xfId="0" applyFont="1" applyAlignment="1">
      <alignment horizontal="right"/>
    </xf>
    <xf numFmtId="0" fontId="8" fillId="0" borderId="0" xfId="2" quotePrefix="1" applyFont="1" applyAlignment="1">
      <alignment horizontal="right"/>
    </xf>
    <xf numFmtId="14" fontId="2" fillId="0" borderId="0" xfId="2" applyNumberFormat="1"/>
    <xf numFmtId="0" fontId="8" fillId="0" borderId="0" xfId="2" applyFont="1" applyAlignment="1">
      <alignment horizontal="right"/>
    </xf>
    <xf numFmtId="0" fontId="5" fillId="0" borderId="0" xfId="2" applyFont="1"/>
    <xf numFmtId="165" fontId="2" fillId="0" borderId="0" xfId="2" applyNumberFormat="1"/>
    <xf numFmtId="166" fontId="2" fillId="0" borderId="0" xfId="2" applyNumberFormat="1"/>
    <xf numFmtId="2" fontId="2" fillId="0" borderId="0" xfId="2" applyNumberFormat="1"/>
    <xf numFmtId="1" fontId="5" fillId="0" borderId="0" xfId="2" applyNumberFormat="1" applyFont="1"/>
    <xf numFmtId="2" fontId="3" fillId="0" borderId="0" xfId="0" applyNumberFormat="1" applyFont="1"/>
    <xf numFmtId="3" fontId="2" fillId="0" borderId="0" xfId="2" applyNumberFormat="1"/>
    <xf numFmtId="166" fontId="3" fillId="0" borderId="0" xfId="0" applyNumberFormat="1" applyFont="1"/>
    <xf numFmtId="165" fontId="9" fillId="0" borderId="0" xfId="0" applyNumberFormat="1" applyFont="1"/>
    <xf numFmtId="166" fontId="10" fillId="0" borderId="0" xfId="2" applyNumberFormat="1" applyFont="1"/>
    <xf numFmtId="0" fontId="10" fillId="0" borderId="0" xfId="2" applyFont="1"/>
    <xf numFmtId="166" fontId="9" fillId="0" borderId="0" xfId="0" applyNumberFormat="1" applyFont="1"/>
    <xf numFmtId="9" fontId="2" fillId="0" borderId="0" xfId="2" applyNumberFormat="1"/>
    <xf numFmtId="10" fontId="2" fillId="0" borderId="0" xfId="1" applyNumberFormat="1" applyFont="1"/>
    <xf numFmtId="0" fontId="11" fillId="0" borderId="0" xfId="2" applyFont="1"/>
    <xf numFmtId="0" fontId="2" fillId="0" borderId="0" xfId="4" quotePrefix="1" applyAlignment="1">
      <alignment horizontal="left"/>
    </xf>
    <xf numFmtId="0" fontId="2" fillId="0" borderId="0" xfId="3" quotePrefix="1"/>
    <xf numFmtId="0" fontId="2" fillId="0" borderId="0" xfId="2" quotePrefix="1" applyAlignment="1">
      <alignment wrapText="1"/>
    </xf>
    <xf numFmtId="0" fontId="2" fillId="0" borderId="0" xfId="2" quotePrefix="1"/>
    <xf numFmtId="167" fontId="2" fillId="0" borderId="0" xfId="1" applyNumberFormat="1" applyFont="1"/>
    <xf numFmtId="0" fontId="5" fillId="0" borderId="0" xfId="2" quotePrefix="1" applyFont="1" applyAlignment="1">
      <alignment horizontal="right" wrapText="1"/>
    </xf>
    <xf numFmtId="0" fontId="6" fillId="0" borderId="1" xfId="0" quotePrefix="1" applyFont="1" applyBorder="1" applyAlignment="1">
      <alignment horizontal="left"/>
    </xf>
    <xf numFmtId="0" fontId="2" fillId="0" borderId="0" xfId="2" quotePrefix="1" applyAlignment="1">
      <alignment horizontal="left"/>
    </xf>
    <xf numFmtId="0" fontId="2" fillId="0" borderId="0" xfId="3" quotePrefix="1" applyAlignment="1">
      <alignment horizontal="left"/>
    </xf>
    <xf numFmtId="10" fontId="2" fillId="0" borderId="0" xfId="2" applyNumberFormat="1"/>
    <xf numFmtId="9" fontId="2" fillId="2" borderId="0" xfId="2" applyNumberFormat="1" applyFill="1"/>
    <xf numFmtId="168" fontId="2" fillId="0" borderId="0" xfId="2" applyNumberFormat="1"/>
    <xf numFmtId="0" fontId="5" fillId="0" borderId="0" xfId="2" quotePrefix="1" applyFont="1" applyAlignment="1">
      <alignment horizontal="right" wrapText="1"/>
    </xf>
    <xf numFmtId="0" fontId="5" fillId="0" borderId="0" xfId="3" quotePrefix="1" applyFont="1" applyAlignment="1">
      <alignment horizontal="left"/>
    </xf>
  </cellXfs>
  <cellStyles count="5">
    <cellStyle name="Normal" xfId="0" builtinId="0"/>
    <cellStyle name="Normal 2" xfId="2" xr:uid="{1DA7D2B9-70CE-403E-9422-8B78FD5A2D7D}"/>
    <cellStyle name="Normal 2 2 2" xfId="4" xr:uid="{AD1D8D52-C39C-4AE2-9EC9-6653DA98E36D}"/>
    <cellStyle name="Normal 3" xfId="3" xr:uid="{05D17084-B7E5-45AD-A40D-A3BCC811D76F}"/>
    <cellStyle name="Per 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87ADF1-2191-4A89-9524-21E9159599A0}">
  <dimension ref="A1:CF80"/>
  <sheetViews>
    <sheetView showGridLines="0" tabSelected="1"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8" sqref="B8"/>
    </sheetView>
  </sheetViews>
  <sheetFormatPr defaultColWidth="8.81640625" defaultRowHeight="12.5" x14ac:dyDescent="0.25"/>
  <cols>
    <col min="1" max="1" width="5" style="1" bestFit="1" customWidth="1"/>
    <col min="2" max="2" width="9.81640625" style="1" bestFit="1" customWidth="1"/>
    <col min="3" max="3" width="7.26953125" style="1" bestFit="1" customWidth="1"/>
    <col min="4" max="4" width="7.26953125" style="1" customWidth="1"/>
    <col min="5" max="5" width="7.7265625" style="1" customWidth="1"/>
    <col min="6" max="6" width="5.54296875" style="1" bestFit="1" customWidth="1"/>
    <col min="7" max="7" width="2.7265625" style="1" customWidth="1"/>
    <col min="8" max="8" width="5" style="1" bestFit="1" customWidth="1"/>
    <col min="9" max="9" width="5.54296875" style="1" bestFit="1" customWidth="1"/>
    <col min="10" max="10" width="5.54296875" style="1" customWidth="1"/>
    <col min="11" max="11" width="8.26953125" style="1" bestFit="1" customWidth="1"/>
    <col min="12" max="12" width="9" style="1" bestFit="1" customWidth="1"/>
    <col min="13" max="13" width="7" style="1" bestFit="1" customWidth="1"/>
    <col min="14" max="14" width="7.54296875" style="1" bestFit="1" customWidth="1"/>
    <col min="15" max="16" width="7" style="1" bestFit="1" customWidth="1"/>
    <col min="17" max="17" width="8" style="1" bestFit="1" customWidth="1"/>
    <col min="18" max="18" width="8.26953125" style="1" bestFit="1" customWidth="1"/>
    <col min="19" max="19" width="4.7265625" style="1" bestFit="1" customWidth="1"/>
    <col min="20" max="20" width="5" style="1" bestFit="1" customWidth="1"/>
    <col min="21" max="21" width="7" style="1" bestFit="1" customWidth="1"/>
    <col min="22" max="22" width="8.26953125" style="1" bestFit="1" customWidth="1"/>
    <col min="23" max="23" width="2.7265625" style="1" customWidth="1"/>
    <col min="24" max="24" width="5" style="2" bestFit="1" customWidth="1"/>
    <col min="25" max="25" width="15.81640625" style="2" bestFit="1" customWidth="1"/>
    <col min="26" max="26" width="3.1796875" style="1" customWidth="1"/>
    <col min="27" max="27" width="5" style="2" bestFit="1" customWidth="1"/>
    <col min="28" max="29" width="8" style="2" bestFit="1" customWidth="1"/>
    <col min="30" max="30" width="3.81640625" style="2" customWidth="1"/>
    <col min="31" max="31" width="5" style="2" bestFit="1" customWidth="1"/>
    <col min="32" max="32" width="12" style="2" bestFit="1" customWidth="1"/>
    <col min="33" max="33" width="3.81640625" style="2" customWidth="1"/>
    <col min="34" max="34" width="5" style="2" bestFit="1" customWidth="1"/>
    <col min="35" max="36" width="8" style="2" bestFit="1" customWidth="1"/>
    <col min="37" max="37" width="3.81640625" style="2" customWidth="1"/>
    <col min="38" max="38" width="6" style="2" bestFit="1" customWidth="1"/>
    <col min="39" max="41" width="8.54296875" style="2" bestFit="1" customWidth="1"/>
    <col min="42" max="42" width="8.54296875" style="1" bestFit="1" customWidth="1"/>
    <col min="43" max="43" width="11.453125" style="1" bestFit="1" customWidth="1"/>
    <col min="44" max="44" width="8.26953125" style="1" bestFit="1" customWidth="1"/>
    <col min="45" max="45" width="12.453125" style="1" bestFit="1" customWidth="1"/>
    <col min="46" max="46" width="11.453125" style="1" bestFit="1" customWidth="1"/>
    <col min="47" max="47" width="8.54296875" style="1" bestFit="1" customWidth="1"/>
    <col min="48" max="48" width="11.54296875" style="1" bestFit="1" customWidth="1"/>
    <col min="49" max="49" width="12" style="1" bestFit="1" customWidth="1"/>
    <col min="50" max="50" width="8.453125" style="1" bestFit="1" customWidth="1"/>
    <col min="51" max="51" width="17.453125" style="1" bestFit="1" customWidth="1"/>
    <col min="52" max="52" width="5" style="1" bestFit="1" customWidth="1"/>
    <col min="53" max="53" width="4" style="1" bestFit="1" customWidth="1"/>
    <col min="54" max="54" width="10.1796875" style="1" bestFit="1" customWidth="1"/>
    <col min="55" max="56" width="8.54296875" style="1" bestFit="1" customWidth="1"/>
    <col min="57" max="58" width="11.453125" style="1" bestFit="1" customWidth="1"/>
    <col min="59" max="59" width="8.54296875" style="1" bestFit="1" customWidth="1"/>
    <col min="60" max="60" width="11.453125" style="1" bestFit="1" customWidth="1"/>
    <col min="61" max="61" width="8.26953125" style="1" bestFit="1" customWidth="1"/>
    <col min="62" max="63" width="8.54296875" style="1" bestFit="1" customWidth="1"/>
    <col min="64" max="64" width="2" style="1" customWidth="1"/>
    <col min="65" max="65" width="19" style="1" bestFit="1" customWidth="1"/>
    <col min="66" max="67" width="20.453125" style="1" bestFit="1" customWidth="1"/>
    <col min="68" max="68" width="1.453125" style="1" customWidth="1"/>
    <col min="69" max="69" width="19" style="1" bestFit="1" customWidth="1"/>
    <col min="70" max="71" width="20.453125" style="1" bestFit="1" customWidth="1"/>
    <col min="72" max="72" width="2.453125" style="1" customWidth="1"/>
    <col min="73" max="73" width="6.81640625" style="1" bestFit="1" customWidth="1"/>
    <col min="74" max="74" width="7.81640625" style="1" bestFit="1" customWidth="1"/>
    <col min="75" max="75" width="3.7265625" style="1" customWidth="1"/>
    <col min="76" max="79" width="8.81640625" style="1"/>
    <col min="80" max="80" width="2" style="1" customWidth="1"/>
    <col min="81" max="81" width="9.26953125" style="1" bestFit="1" customWidth="1"/>
    <col min="82" max="82" width="7.7265625" style="1" bestFit="1" customWidth="1"/>
    <col min="83" max="83" width="8.81640625" style="1"/>
    <col min="84" max="84" width="12.453125" style="1" bestFit="1" customWidth="1"/>
    <col min="85" max="16384" width="8.81640625" style="1"/>
  </cols>
  <sheetData>
    <row r="1" spans="1:82" x14ac:dyDescent="0.25">
      <c r="AB1" s="3"/>
      <c r="AC1" s="3"/>
      <c r="AI1" s="3"/>
      <c r="AJ1" s="3"/>
    </row>
    <row r="2" spans="1:82" ht="15" customHeight="1" x14ac:dyDescent="0.3">
      <c r="M2" s="4"/>
      <c r="P2" s="4"/>
      <c r="T2" s="4"/>
      <c r="U2" s="4"/>
      <c r="V2" s="4"/>
      <c r="X2" s="5" t="s">
        <v>0</v>
      </c>
      <c r="Y2" s="6"/>
      <c r="Z2" s="6"/>
      <c r="AA2" s="6"/>
      <c r="AB2" s="6"/>
      <c r="AC2" s="6"/>
      <c r="AE2" s="5" t="s">
        <v>0</v>
      </c>
      <c r="AF2" s="6"/>
      <c r="AG2" s="6"/>
      <c r="AH2" s="6"/>
      <c r="AI2" s="6"/>
      <c r="AJ2" s="6"/>
      <c r="AL2" s="59" t="s">
        <v>62</v>
      </c>
      <c r="AM2" s="7"/>
      <c r="AN2" s="7"/>
      <c r="AO2" s="7"/>
      <c r="AP2" s="7"/>
      <c r="BC2" s="8" t="s">
        <v>1</v>
      </c>
      <c r="BD2" s="9"/>
      <c r="BE2" s="9"/>
      <c r="BF2" s="9"/>
      <c r="BG2" s="9"/>
      <c r="BH2" s="9"/>
      <c r="BI2" s="9"/>
      <c r="BJ2" s="9"/>
      <c r="BK2" s="9"/>
      <c r="BM2" s="10" t="s">
        <v>2</v>
      </c>
      <c r="BN2" s="11"/>
      <c r="BO2" s="11"/>
      <c r="BQ2" s="10" t="s">
        <v>3</v>
      </c>
      <c r="BR2" s="11"/>
      <c r="BS2" s="11"/>
      <c r="BU2" s="12" t="s">
        <v>4</v>
      </c>
      <c r="BV2" s="12" t="s">
        <v>5</v>
      </c>
      <c r="BX2" s="13" t="s">
        <v>6</v>
      </c>
      <c r="BY2" s="13" t="s">
        <v>6</v>
      </c>
      <c r="BZ2" s="13" t="s">
        <v>7</v>
      </c>
      <c r="CA2" s="13" t="s">
        <v>7</v>
      </c>
    </row>
    <row r="3" spans="1:82" ht="15" customHeight="1" x14ac:dyDescent="0.3">
      <c r="A3" s="9" t="s">
        <v>8</v>
      </c>
      <c r="B3" s="9"/>
      <c r="C3" s="9"/>
      <c r="D3" s="9"/>
      <c r="E3" s="9"/>
      <c r="F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X3" s="10" t="s">
        <v>63</v>
      </c>
      <c r="Y3" s="8"/>
      <c r="Z3" s="8"/>
      <c r="AA3" s="8"/>
      <c r="AB3" s="8"/>
      <c r="AC3" s="8"/>
      <c r="AE3" s="10" t="s">
        <v>9</v>
      </c>
      <c r="AF3" s="8"/>
      <c r="AG3" s="8"/>
      <c r="AH3" s="8"/>
      <c r="AI3" s="8"/>
      <c r="AJ3" s="8"/>
      <c r="AL3" s="14"/>
      <c r="AM3" s="58" t="s">
        <v>10</v>
      </c>
      <c r="AN3" s="58" t="s">
        <v>10</v>
      </c>
      <c r="AO3" s="15"/>
      <c r="AP3" s="15"/>
      <c r="AQ3" s="15"/>
      <c r="AR3" s="15"/>
      <c r="AT3" s="15"/>
      <c r="AU3" s="16"/>
      <c r="AV3" s="6"/>
      <c r="AW3" s="16" t="s">
        <v>68</v>
      </c>
      <c r="AX3" s="6"/>
      <c r="AY3" s="6"/>
      <c r="BC3" s="15"/>
      <c r="BD3" s="15"/>
      <c r="BE3" s="15"/>
      <c r="BF3" s="15"/>
      <c r="BG3" s="15"/>
      <c r="BH3" s="15"/>
      <c r="BI3" s="15"/>
      <c r="BJ3" s="15"/>
      <c r="BK3" s="15"/>
      <c r="BM3" s="16" t="s">
        <v>11</v>
      </c>
      <c r="BN3" s="16" t="s">
        <v>12</v>
      </c>
      <c r="BO3" s="16" t="s">
        <v>12</v>
      </c>
      <c r="BQ3" s="16" t="s">
        <v>11</v>
      </c>
      <c r="BR3" s="16" t="s">
        <v>12</v>
      </c>
      <c r="BS3" s="16" t="s">
        <v>12</v>
      </c>
    </row>
    <row r="4" spans="1:82" ht="13" x14ac:dyDescent="0.3">
      <c r="X4" s="1"/>
      <c r="Y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5"/>
      <c r="AM4" s="58" t="s">
        <v>13</v>
      </c>
      <c r="AN4" s="58" t="s">
        <v>13</v>
      </c>
      <c r="AO4" s="58" t="s">
        <v>13</v>
      </c>
      <c r="AP4" s="58" t="s">
        <v>13</v>
      </c>
      <c r="AQ4" s="58" t="s">
        <v>14</v>
      </c>
      <c r="AR4" s="17"/>
      <c r="AS4" s="16" t="s">
        <v>15</v>
      </c>
      <c r="AT4" s="58" t="s">
        <v>14</v>
      </c>
      <c r="AU4" s="16" t="s">
        <v>16</v>
      </c>
      <c r="AV4" s="16" t="s">
        <v>17</v>
      </c>
      <c r="AW4" s="16" t="s">
        <v>69</v>
      </c>
      <c r="AX4" s="6"/>
      <c r="AY4" s="5"/>
      <c r="BC4" s="58" t="s">
        <v>13</v>
      </c>
      <c r="BD4" s="58" t="s">
        <v>13</v>
      </c>
      <c r="BE4" s="58" t="s">
        <v>14</v>
      </c>
      <c r="BF4" s="58" t="s">
        <v>14</v>
      </c>
      <c r="BG4" s="58" t="s">
        <v>13</v>
      </c>
      <c r="BH4" s="58" t="s">
        <v>14</v>
      </c>
      <c r="BI4" s="17"/>
      <c r="BJ4" s="58" t="s">
        <v>18</v>
      </c>
      <c r="BK4" s="58" t="s">
        <v>13</v>
      </c>
      <c r="BM4" s="16" t="s">
        <v>19</v>
      </c>
      <c r="BN4" s="16" t="s">
        <v>20</v>
      </c>
      <c r="BO4" s="16" t="s">
        <v>20</v>
      </c>
      <c r="BQ4" s="16" t="s">
        <v>19</v>
      </c>
      <c r="BR4" s="16" t="s">
        <v>20</v>
      </c>
      <c r="BS4" s="16" t="s">
        <v>20</v>
      </c>
      <c r="BX4" s="13" t="s">
        <v>21</v>
      </c>
      <c r="BY4" s="13" t="s">
        <v>21</v>
      </c>
      <c r="BZ4" s="13" t="s">
        <v>21</v>
      </c>
      <c r="CA4" s="13" t="s">
        <v>21</v>
      </c>
    </row>
    <row r="5" spans="1:82" s="18" customFormat="1" ht="12.75" customHeight="1" x14ac:dyDescent="0.3">
      <c r="B5" s="19" t="s">
        <v>22</v>
      </c>
      <c r="C5" s="19" t="s">
        <v>23</v>
      </c>
      <c r="D5" s="20" t="s">
        <v>24</v>
      </c>
      <c r="E5" s="20"/>
      <c r="F5" s="20"/>
      <c r="G5" s="21"/>
      <c r="H5" s="21"/>
      <c r="I5" s="20" t="s">
        <v>25</v>
      </c>
      <c r="J5" s="20"/>
      <c r="K5" s="20"/>
      <c r="L5" s="22" t="s">
        <v>26</v>
      </c>
      <c r="M5" s="20" t="s">
        <v>27</v>
      </c>
      <c r="N5" s="23"/>
      <c r="O5" s="23"/>
      <c r="P5" s="23"/>
      <c r="Q5" s="23"/>
      <c r="R5" s="23"/>
      <c r="S5" s="21"/>
      <c r="U5" s="20" t="s">
        <v>28</v>
      </c>
      <c r="V5" s="20"/>
      <c r="W5" s="21"/>
      <c r="Y5" s="65" t="s">
        <v>29</v>
      </c>
      <c r="AA5" s="58"/>
      <c r="AL5" s="15"/>
      <c r="AM5" s="58" t="s">
        <v>30</v>
      </c>
      <c r="AN5" s="58" t="s">
        <v>30</v>
      </c>
      <c r="AO5" s="58" t="s">
        <v>30</v>
      </c>
      <c r="AP5" s="58" t="s">
        <v>30</v>
      </c>
      <c r="AQ5" s="58" t="s">
        <v>30</v>
      </c>
      <c r="AR5" s="58" t="s">
        <v>31</v>
      </c>
      <c r="AS5" s="16" t="s">
        <v>32</v>
      </c>
      <c r="AT5" s="58" t="s">
        <v>30</v>
      </c>
      <c r="AU5" s="16" t="s">
        <v>33</v>
      </c>
      <c r="AV5" s="16" t="s">
        <v>34</v>
      </c>
      <c r="AW5" s="16" t="s">
        <v>47</v>
      </c>
      <c r="AX5" s="16" t="s">
        <v>35</v>
      </c>
      <c r="AY5" s="16" t="s">
        <v>36</v>
      </c>
      <c r="BC5" s="58" t="s">
        <v>30</v>
      </c>
      <c r="BD5" s="58" t="s">
        <v>30</v>
      </c>
      <c r="BE5" s="58" t="s">
        <v>30</v>
      </c>
      <c r="BF5" s="58" t="s">
        <v>30</v>
      </c>
      <c r="BG5" s="58" t="s">
        <v>30</v>
      </c>
      <c r="BH5" s="58" t="s">
        <v>30</v>
      </c>
      <c r="BI5" s="58" t="s">
        <v>31</v>
      </c>
      <c r="BJ5" s="58" t="s">
        <v>30</v>
      </c>
      <c r="BK5" s="58" t="s">
        <v>30</v>
      </c>
      <c r="BM5" s="16" t="s">
        <v>37</v>
      </c>
      <c r="BN5" s="24" t="s">
        <v>38</v>
      </c>
      <c r="BO5" s="16" t="s">
        <v>39</v>
      </c>
      <c r="BQ5" s="16" t="s">
        <v>37</v>
      </c>
      <c r="BR5" s="24" t="s">
        <v>38</v>
      </c>
      <c r="BS5" s="16" t="s">
        <v>39</v>
      </c>
      <c r="BX5" s="25" t="s">
        <v>40</v>
      </c>
      <c r="BY5" s="25" t="s">
        <v>40</v>
      </c>
      <c r="BZ5" s="25" t="s">
        <v>40</v>
      </c>
      <c r="CA5" s="25" t="s">
        <v>40</v>
      </c>
    </row>
    <row r="6" spans="1:82" ht="12.75" customHeight="1" x14ac:dyDescent="0.3">
      <c r="B6" s="26"/>
      <c r="C6" s="26"/>
      <c r="D6" s="27"/>
      <c r="E6" s="27"/>
      <c r="F6" s="27"/>
      <c r="G6" s="27"/>
      <c r="H6" s="27"/>
      <c r="I6" s="27"/>
      <c r="J6" s="27"/>
      <c r="K6" s="27"/>
      <c r="L6" s="27"/>
      <c r="M6" s="28"/>
      <c r="N6" s="28"/>
      <c r="O6" s="28"/>
      <c r="P6" s="28"/>
      <c r="Q6" s="28"/>
      <c r="S6" s="27"/>
      <c r="U6" s="29"/>
      <c r="V6" s="29"/>
      <c r="W6" s="27"/>
      <c r="X6" s="1"/>
      <c r="Y6" s="65"/>
      <c r="Z6" s="18"/>
      <c r="AA6" s="58"/>
      <c r="AB6" s="8" t="s">
        <v>25</v>
      </c>
      <c r="AC6" s="8"/>
      <c r="AD6" s="1"/>
      <c r="AE6" s="1"/>
      <c r="AF6" s="30" t="s">
        <v>41</v>
      </c>
      <c r="AG6" s="18"/>
      <c r="AH6" s="18"/>
      <c r="AI6" s="23" t="str">
        <f>I5</f>
        <v>Gross Gas</v>
      </c>
      <c r="AJ6" s="23"/>
      <c r="AK6" s="1"/>
      <c r="AL6" s="15"/>
      <c r="AM6" s="58" t="s">
        <v>42</v>
      </c>
      <c r="AN6" s="58" t="s">
        <v>42</v>
      </c>
      <c r="AO6" s="58" t="s">
        <v>43</v>
      </c>
      <c r="AP6" s="58" t="s">
        <v>43</v>
      </c>
      <c r="AQ6" s="58" t="s">
        <v>42</v>
      </c>
      <c r="AR6" s="58" t="s">
        <v>44</v>
      </c>
      <c r="AS6" s="16" t="s">
        <v>45</v>
      </c>
      <c r="AT6" s="58" t="s">
        <v>43</v>
      </c>
      <c r="AU6" s="16" t="s">
        <v>30</v>
      </c>
      <c r="AV6" s="16" t="s">
        <v>46</v>
      </c>
      <c r="AW6" s="16" t="s">
        <v>70</v>
      </c>
      <c r="AX6" s="16" t="s">
        <v>48</v>
      </c>
      <c r="AY6" s="16" t="s">
        <v>49</v>
      </c>
      <c r="BC6" s="58" t="s">
        <v>42</v>
      </c>
      <c r="BD6" s="58" t="s">
        <v>43</v>
      </c>
      <c r="BE6" s="58" t="s">
        <v>42</v>
      </c>
      <c r="BF6" s="58" t="s">
        <v>43</v>
      </c>
      <c r="BG6" s="58" t="s">
        <v>42</v>
      </c>
      <c r="BH6" s="58" t="s">
        <v>42</v>
      </c>
      <c r="BI6" s="58" t="s">
        <v>44</v>
      </c>
      <c r="BJ6" s="58" t="s">
        <v>42</v>
      </c>
      <c r="BK6" s="58" t="s">
        <v>43</v>
      </c>
      <c r="BM6" s="16" t="s">
        <v>50</v>
      </c>
      <c r="BN6" s="24" t="s">
        <v>51</v>
      </c>
      <c r="BO6" s="24" t="s">
        <v>51</v>
      </c>
      <c r="BQ6" s="16" t="s">
        <v>50</v>
      </c>
      <c r="BR6" s="24" t="s">
        <v>51</v>
      </c>
      <c r="BS6" s="24" t="s">
        <v>51</v>
      </c>
      <c r="BX6" s="13" t="s">
        <v>52</v>
      </c>
      <c r="BY6" s="13" t="s">
        <v>33</v>
      </c>
      <c r="BZ6" s="13" t="s">
        <v>52</v>
      </c>
      <c r="CA6" s="13" t="s">
        <v>33</v>
      </c>
      <c r="CC6" s="31" t="str">
        <f>B5</f>
        <v>Crude oil</v>
      </c>
      <c r="CD6" s="31" t="str">
        <f>C5</f>
        <v>NGLs</v>
      </c>
    </row>
    <row r="7" spans="1:82" ht="26" x14ac:dyDescent="0.3">
      <c r="B7" s="32" t="str">
        <f>$D7</f>
        <v>million tonnes</v>
      </c>
      <c r="C7" s="32" t="str">
        <f>$D7</f>
        <v>million tonnes</v>
      </c>
      <c r="D7" s="32" t="s">
        <v>53</v>
      </c>
      <c r="E7" s="58" t="s">
        <v>54</v>
      </c>
      <c r="F7" s="58" t="s">
        <v>55</v>
      </c>
      <c r="G7" s="32"/>
      <c r="H7" s="32"/>
      <c r="I7" s="32" t="str">
        <f>$M7</f>
        <v>mtoe</v>
      </c>
      <c r="J7" s="32" t="str">
        <f>$P7</f>
        <v>bcm</v>
      </c>
      <c r="K7" s="32" t="str">
        <f>R7</f>
        <v>million boe/day</v>
      </c>
      <c r="L7" s="32" t="str">
        <f>$M7</f>
        <v>mtoe</v>
      </c>
      <c r="M7" s="32" t="s">
        <v>55</v>
      </c>
      <c r="N7" s="32" t="s">
        <v>56</v>
      </c>
      <c r="O7" s="32" t="s">
        <v>57</v>
      </c>
      <c r="P7" s="32" t="s">
        <v>58</v>
      </c>
      <c r="Q7" s="58" t="s">
        <v>59</v>
      </c>
      <c r="R7" s="58" t="s">
        <v>60</v>
      </c>
      <c r="S7" s="32"/>
      <c r="U7" s="32" t="str">
        <f>$F7</f>
        <v>mtoe</v>
      </c>
      <c r="V7" s="58" t="s">
        <v>60</v>
      </c>
      <c r="W7" s="32"/>
      <c r="Y7" s="32" t="str">
        <f>$F7</f>
        <v>mtoe</v>
      </c>
      <c r="AA7" s="32"/>
      <c r="AB7" s="32" t="str">
        <f>$F7</f>
        <v>mtoe</v>
      </c>
      <c r="AC7" s="32" t="str">
        <f>$P7</f>
        <v>bcm</v>
      </c>
      <c r="AE7" s="1"/>
      <c r="AF7" s="32" t="str">
        <f>$F7</f>
        <v>mtoe</v>
      </c>
      <c r="AG7" s="1"/>
      <c r="AH7" s="1"/>
      <c r="AI7" s="32" t="str">
        <f>$F7</f>
        <v>mtoe</v>
      </c>
      <c r="AJ7" s="32" t="str">
        <f>$P7</f>
        <v>bcm</v>
      </c>
      <c r="AM7" s="33" t="s">
        <v>57</v>
      </c>
      <c r="AN7" s="16" t="s">
        <v>55</v>
      </c>
      <c r="AO7" s="34" t="s">
        <v>57</v>
      </c>
      <c r="AP7" s="16" t="str">
        <f t="shared" ref="AP7:AV7" si="0">$AN7</f>
        <v>mtoe</v>
      </c>
      <c r="AQ7" s="16" t="str">
        <f t="shared" si="0"/>
        <v>mtoe</v>
      </c>
      <c r="AR7" s="16" t="str">
        <f t="shared" si="0"/>
        <v>mtoe</v>
      </c>
      <c r="AS7" s="16" t="str">
        <f t="shared" si="0"/>
        <v>mtoe</v>
      </c>
      <c r="AT7" s="16" t="str">
        <f t="shared" si="0"/>
        <v>mtoe</v>
      </c>
      <c r="AU7" s="16" t="str">
        <f t="shared" si="0"/>
        <v>mtoe</v>
      </c>
      <c r="AV7" s="16" t="str">
        <f t="shared" si="0"/>
        <v>mtoe</v>
      </c>
      <c r="AW7" s="35" t="str">
        <f>$AM7</f>
        <v>TWh</v>
      </c>
      <c r="AX7" s="16" t="str">
        <f>$AN7</f>
        <v>mtoe</v>
      </c>
      <c r="AY7" s="16" t="str">
        <f>$AN7</f>
        <v>mtoe</v>
      </c>
      <c r="BB7" s="36">
        <v>35795</v>
      </c>
      <c r="BC7" s="37" t="s">
        <v>57</v>
      </c>
      <c r="BD7" s="37" t="str">
        <f>BC7</f>
        <v>TWh</v>
      </c>
      <c r="BE7" s="37" t="str">
        <f t="shared" ref="BE7:BF7" si="1">BD7</f>
        <v>TWh</v>
      </c>
      <c r="BF7" s="37" t="str">
        <f t="shared" si="1"/>
        <v>TWh</v>
      </c>
      <c r="BG7" s="24" t="s">
        <v>55</v>
      </c>
      <c r="BH7" s="24" t="str">
        <f>BK7</f>
        <v>mtoe</v>
      </c>
      <c r="BI7" s="24" t="str">
        <f>AR7</f>
        <v>mtoe</v>
      </c>
      <c r="BJ7" s="24" t="str">
        <f>BI7</f>
        <v>mtoe</v>
      </c>
      <c r="BK7" s="24" t="str">
        <f>BG7</f>
        <v>mtoe</v>
      </c>
      <c r="BM7" s="16" t="s">
        <v>55</v>
      </c>
      <c r="BN7" s="16" t="s">
        <v>55</v>
      </c>
      <c r="BO7" s="16" t="s">
        <v>55</v>
      </c>
      <c r="BP7" s="16"/>
      <c r="BQ7" s="16" t="s">
        <v>55</v>
      </c>
      <c r="BR7" s="16" t="s">
        <v>55</v>
      </c>
      <c r="BS7" s="16" t="s">
        <v>55</v>
      </c>
      <c r="BT7" s="16"/>
      <c r="BX7" s="13" t="s">
        <v>55</v>
      </c>
      <c r="BY7" s="13" t="s">
        <v>55</v>
      </c>
      <c r="BZ7" s="13" t="s">
        <v>55</v>
      </c>
      <c r="CA7" s="13" t="s">
        <v>55</v>
      </c>
      <c r="CC7" s="32" t="str">
        <f>E7</f>
        <v>million bbl/day</v>
      </c>
      <c r="CD7" s="32" t="str">
        <f>CC7</f>
        <v>million bbl/day</v>
      </c>
    </row>
    <row r="8" spans="1:82" ht="13" x14ac:dyDescent="0.3">
      <c r="A8" s="38">
        <f t="shared" ref="A8:A60" si="2">YEAR(BB8)</f>
        <v>1998</v>
      </c>
      <c r="B8" s="40">
        <v>124.23666</v>
      </c>
      <c r="C8" s="40">
        <v>8.4105100000000004</v>
      </c>
      <c r="D8" s="40">
        <f t="shared" ref="D8:D31" si="3">B8+C8</f>
        <v>132.64716999999999</v>
      </c>
      <c r="E8" s="41">
        <v>2.7625903064706487</v>
      </c>
      <c r="F8" s="40">
        <v>145.27000000000001</v>
      </c>
      <c r="G8" s="40"/>
      <c r="H8" s="42">
        <f>$A8</f>
        <v>1998</v>
      </c>
      <c r="I8" s="40">
        <f>M8+L8</f>
        <v>91.511216931592827</v>
      </c>
      <c r="J8" s="40">
        <v>94.397310691829233</v>
      </c>
      <c r="K8" s="43">
        <f t="shared" ref="K8:K60" si="4">J8*35.315*1000/BA8/5800</f>
        <v>1.5747005323958192</v>
      </c>
      <c r="L8" s="40">
        <v>6.998233268652152</v>
      </c>
      <c r="M8" s="40">
        <v>84.51298366294067</v>
      </c>
      <c r="N8" s="40">
        <f>O8/29.3071</f>
        <v>33.537470442316028</v>
      </c>
      <c r="O8" s="44">
        <f>M8*11.63</f>
        <v>982.88600000000008</v>
      </c>
      <c r="P8" s="40">
        <v>87.397817741188717</v>
      </c>
      <c r="Q8" s="44">
        <f t="shared" ref="Q8:Q60" si="5">P8*35.315*1000/BA8</f>
        <v>8456.038174055011</v>
      </c>
      <c r="R8" s="43">
        <f>Q8/5800</f>
        <v>1.4579376162163813</v>
      </c>
      <c r="S8" s="40"/>
      <c r="T8" s="42">
        <f>$A8</f>
        <v>1998</v>
      </c>
      <c r="U8" s="40">
        <f t="shared" ref="U8:U60" si="6">F8+M8</f>
        <v>229.78298366294069</v>
      </c>
      <c r="V8" s="41">
        <f t="shared" ref="V8:V60" si="7">E8+R8</f>
        <v>4.2205279226870296</v>
      </c>
      <c r="W8" s="40"/>
      <c r="X8" s="42">
        <f>$A8</f>
        <v>1998</v>
      </c>
      <c r="Y8" s="40">
        <f>AS8</f>
        <v>91.014030000000005</v>
      </c>
      <c r="AA8" s="42">
        <f>$A8</f>
        <v>1998</v>
      </c>
      <c r="AB8" s="45">
        <v>87.890649999999994</v>
      </c>
      <c r="AC8" s="45">
        <f>AB8*11.63/10.95</f>
        <v>93.348699497716893</v>
      </c>
      <c r="AE8" s="42">
        <f>$A8</f>
        <v>1998</v>
      </c>
      <c r="AF8" s="40">
        <f>AS8</f>
        <v>91.014030000000005</v>
      </c>
      <c r="AG8" s="1"/>
      <c r="AH8" s="42">
        <f>$A8</f>
        <v>1998</v>
      </c>
      <c r="AI8" s="40">
        <f>AB8</f>
        <v>87.890649999999994</v>
      </c>
      <c r="AJ8" s="45">
        <f>AI8*11.63/10.95</f>
        <v>93.348699497716893</v>
      </c>
      <c r="AL8" s="42">
        <f>$A8</f>
        <v>1998</v>
      </c>
      <c r="AM8" s="46">
        <f t="shared" ref="AM8:AO31" si="8">AN8*11.63</f>
        <v>884.45335900000009</v>
      </c>
      <c r="AN8" s="40">
        <f>AS8-AQ8-AR8</f>
        <v>76.049300000000002</v>
      </c>
      <c r="AO8" s="46">
        <f t="shared" si="8"/>
        <v>1010.1893595</v>
      </c>
      <c r="AP8" s="40">
        <f>AU8-AT8</f>
        <v>86.860649999999993</v>
      </c>
      <c r="AQ8" s="40">
        <v>11.707360000000001</v>
      </c>
      <c r="AR8" s="40">
        <v>3.2573699999999999</v>
      </c>
      <c r="AS8" s="40">
        <v>91.014030000000005</v>
      </c>
      <c r="AT8" s="40">
        <v>1.03</v>
      </c>
      <c r="AU8" s="40">
        <f>AB8</f>
        <v>87.890649999999994</v>
      </c>
      <c r="AV8" s="40">
        <f t="shared" ref="AV8:AV60" si="9">L8</f>
        <v>6.998233268652152</v>
      </c>
      <c r="AW8" s="47">
        <v>0</v>
      </c>
      <c r="AX8" s="40">
        <f t="shared" ref="AX8:AX60" si="10">AW8/11.63</f>
        <v>0</v>
      </c>
      <c r="AY8" s="45">
        <f t="shared" ref="AY8:AY60" si="11">AU8-AV8-AX8</f>
        <v>80.892416731347836</v>
      </c>
      <c r="AZ8" s="42">
        <f>$A8</f>
        <v>1998</v>
      </c>
      <c r="BA8" s="1">
        <f t="shared" ref="BA8:BA60" si="12">BB8-BB7</f>
        <v>365</v>
      </c>
      <c r="BB8" s="36">
        <v>36160</v>
      </c>
      <c r="BC8" s="48"/>
      <c r="BD8" s="48"/>
      <c r="BE8" s="48"/>
      <c r="BF8" s="48"/>
      <c r="BM8" s="40">
        <f t="shared" ref="BM8:BM33" si="13">F8</f>
        <v>145.27000000000001</v>
      </c>
      <c r="BN8" s="40"/>
      <c r="BO8" s="40"/>
      <c r="BP8" s="40"/>
      <c r="BQ8" s="40">
        <f t="shared" ref="BQ8:BQ33" si="14">I8</f>
        <v>91.511216931592827</v>
      </c>
      <c r="BR8" s="40"/>
      <c r="BS8" s="40"/>
      <c r="BX8" s="40">
        <f t="shared" ref="BX8:BX47" si="15">AF8-F8</f>
        <v>-54.255970000000005</v>
      </c>
      <c r="BY8" s="40">
        <f t="shared" ref="BY8:BY47" si="16">AI8-I8</f>
        <v>-3.6205669315928333</v>
      </c>
      <c r="BZ8" s="40">
        <f t="shared" ref="BZ8:BZ60" si="17">Y8-F8</f>
        <v>-54.255970000000005</v>
      </c>
      <c r="CA8" s="40">
        <f t="shared" ref="CA8:CA60" si="18">AB8-I8</f>
        <v>-3.6205669315928333</v>
      </c>
      <c r="CC8" s="41">
        <v>2.5163277407842575</v>
      </c>
      <c r="CD8" s="41">
        <v>0.24626256568639107</v>
      </c>
    </row>
    <row r="9" spans="1:82" ht="13" x14ac:dyDescent="0.3">
      <c r="A9" s="38">
        <f t="shared" si="2"/>
        <v>1999</v>
      </c>
      <c r="B9" s="40">
        <v>128.262</v>
      </c>
      <c r="C9" s="40">
        <v>8.8370200000000008</v>
      </c>
      <c r="D9" s="40">
        <f t="shared" si="3"/>
        <v>137.09902</v>
      </c>
      <c r="E9" s="41">
        <v>2.8566091444173209</v>
      </c>
      <c r="F9" s="40">
        <v>150.16</v>
      </c>
      <c r="G9" s="40"/>
      <c r="H9" s="42">
        <f t="shared" ref="H9:H60" si="19">$A9</f>
        <v>1999</v>
      </c>
      <c r="I9" s="40">
        <f t="shared" ref="I9:I32" si="20">M9+L9</f>
        <v>100.67832211597806</v>
      </c>
      <c r="J9" s="40">
        <v>105.89632621395894</v>
      </c>
      <c r="K9" s="43">
        <f t="shared" si="4"/>
        <v>1.7665227965261971</v>
      </c>
      <c r="L9" s="40">
        <v>7.1690357875171875</v>
      </c>
      <c r="M9" s="40">
        <v>93.509286328460874</v>
      </c>
      <c r="N9" s="40">
        <f>O9/29.3071</f>
        <v>37.107492723606235</v>
      </c>
      <c r="O9" s="44">
        <f>M9*11.63</f>
        <v>1087.5130000000001</v>
      </c>
      <c r="P9" s="40">
        <v>98.725999999999999</v>
      </c>
      <c r="Q9" s="44">
        <f t="shared" si="5"/>
        <v>9552.0786027397244</v>
      </c>
      <c r="R9" s="43">
        <f>Q9/5800</f>
        <v>1.6469101039206422</v>
      </c>
      <c r="S9" s="40"/>
      <c r="T9" s="42">
        <f t="shared" ref="T9:T60" si="21">$A9</f>
        <v>1999</v>
      </c>
      <c r="U9" s="40">
        <f t="shared" si="6"/>
        <v>243.66928632846088</v>
      </c>
      <c r="V9" s="41">
        <f t="shared" si="7"/>
        <v>4.5035192483379634</v>
      </c>
      <c r="W9" s="40"/>
      <c r="X9" s="42">
        <f t="shared" ref="X9:AA60" si="22">$A9</f>
        <v>1999</v>
      </c>
      <c r="Y9" s="40">
        <f t="shared" ref="Y9:Y60" si="23">AS9</f>
        <v>89.563480000000013</v>
      </c>
      <c r="AA9" s="42">
        <f t="shared" si="22"/>
        <v>1999</v>
      </c>
      <c r="AB9" s="45">
        <v>93.563849999999988</v>
      </c>
      <c r="AC9" s="45">
        <f>AB9*11.63/10.95</f>
        <v>99.374207808219182</v>
      </c>
      <c r="AE9" s="42">
        <f t="shared" ref="AE9:AE60" si="24">$A9</f>
        <v>1999</v>
      </c>
      <c r="AF9" s="40">
        <f t="shared" ref="AF9:AF33" si="25">AS9</f>
        <v>89.563480000000013</v>
      </c>
      <c r="AG9" s="1"/>
      <c r="AH9" s="42">
        <f t="shared" ref="AH9:AH60" si="26">$A9</f>
        <v>1999</v>
      </c>
      <c r="AI9" s="40">
        <f t="shared" ref="AI9:AI34" si="27">AB9</f>
        <v>93.563849999999988</v>
      </c>
      <c r="AJ9" s="45">
        <f t="shared" ref="AJ9:AJ60" si="28">AI9*11.63/10.95</f>
        <v>99.374207808219182</v>
      </c>
      <c r="AL9" s="42">
        <f t="shared" ref="AL9:AL60" si="29">$A9</f>
        <v>1999</v>
      </c>
      <c r="AM9" s="46">
        <f t="shared" si="8"/>
        <v>875.07388071520916</v>
      </c>
      <c r="AN9" s="40">
        <f>AS9-AQ9-AR9</f>
        <v>75.242810035701552</v>
      </c>
      <c r="AO9" s="46">
        <f t="shared" si="8"/>
        <v>1075.2033855</v>
      </c>
      <c r="AP9" s="40">
        <f t="shared" ref="AP9:AP34" si="30">AU9-AT9</f>
        <v>92.450849999999988</v>
      </c>
      <c r="AQ9" s="40">
        <v>11.84985996429846</v>
      </c>
      <c r="AR9" s="40">
        <v>2.4708099999999997</v>
      </c>
      <c r="AS9" s="40">
        <v>89.563480000000013</v>
      </c>
      <c r="AT9" s="40">
        <v>1.113</v>
      </c>
      <c r="AU9" s="40">
        <f t="shared" ref="AU9:AU34" si="31">AB9</f>
        <v>93.563849999999988</v>
      </c>
      <c r="AV9" s="40">
        <f t="shared" si="9"/>
        <v>7.1690357875171875</v>
      </c>
      <c r="AW9" s="47">
        <v>0</v>
      </c>
      <c r="AX9" s="40">
        <f t="shared" si="10"/>
        <v>0</v>
      </c>
      <c r="AY9" s="45">
        <f t="shared" si="11"/>
        <v>86.3948142124828</v>
      </c>
      <c r="AZ9" s="42">
        <f t="shared" ref="AZ9:AZ60" si="32">$A9</f>
        <v>1999</v>
      </c>
      <c r="BA9" s="1">
        <f t="shared" si="12"/>
        <v>365</v>
      </c>
      <c r="BB9" s="36">
        <v>36525</v>
      </c>
      <c r="BC9" s="48"/>
      <c r="BD9" s="48"/>
      <c r="BE9" s="48"/>
      <c r="BF9" s="48"/>
      <c r="BM9" s="40">
        <f t="shared" si="13"/>
        <v>150.16</v>
      </c>
      <c r="BN9" s="40"/>
      <c r="BO9" s="40"/>
      <c r="BP9" s="40"/>
      <c r="BQ9" s="40">
        <f t="shared" si="14"/>
        <v>100.67832211597806</v>
      </c>
      <c r="BR9" s="40"/>
      <c r="BS9" s="40"/>
      <c r="BX9" s="40">
        <f t="shared" si="15"/>
        <v>-60.596519999999984</v>
      </c>
      <c r="BY9" s="40">
        <f t="shared" si="16"/>
        <v>-7.1144721159780744</v>
      </c>
      <c r="BZ9" s="40">
        <f t="shared" si="17"/>
        <v>-60.596519999999984</v>
      </c>
      <c r="CA9" s="40">
        <f t="shared" si="18"/>
        <v>-7.1144721159780744</v>
      </c>
      <c r="CC9" s="41">
        <v>2.5978582222708693</v>
      </c>
      <c r="CD9" s="41">
        <v>0.25875092214645146</v>
      </c>
    </row>
    <row r="10" spans="1:82" ht="13" x14ac:dyDescent="0.3">
      <c r="A10" s="38">
        <f t="shared" si="2"/>
        <v>2000</v>
      </c>
      <c r="B10" s="40">
        <v>117.88249</v>
      </c>
      <c r="C10" s="40">
        <v>8.36252</v>
      </c>
      <c r="D10" s="40">
        <f t="shared" si="3"/>
        <v>126.24501000000001</v>
      </c>
      <c r="E10" s="41">
        <v>2.6252932342377404</v>
      </c>
      <c r="F10" s="40">
        <v>138.29</v>
      </c>
      <c r="G10" s="40"/>
      <c r="H10" s="42">
        <f t="shared" si="19"/>
        <v>2000</v>
      </c>
      <c r="I10" s="40">
        <f t="shared" si="20"/>
        <v>110.06549307040812</v>
      </c>
      <c r="J10" s="40">
        <v>115.65358685916078</v>
      </c>
      <c r="K10" s="43">
        <f t="shared" si="4"/>
        <v>1.924018475565886</v>
      </c>
      <c r="L10" s="40">
        <v>7.3472643515775022</v>
      </c>
      <c r="M10" s="40">
        <v>102.71822871883062</v>
      </c>
      <c r="N10" s="40">
        <f t="shared" ref="N10:N60" si="33">O10/29.3071</f>
        <v>40.761897287687972</v>
      </c>
      <c r="O10" s="44">
        <f t="shared" ref="O10:O60" si="34">M10*11.63</f>
        <v>1194.6130000000001</v>
      </c>
      <c r="P10" s="40">
        <v>108.30499999999999</v>
      </c>
      <c r="Q10" s="44">
        <f t="shared" si="5"/>
        <v>10450.248838797814</v>
      </c>
      <c r="R10" s="43">
        <f t="shared" ref="R10:R60" si="35">Q10/5800</f>
        <v>1.8017670411720368</v>
      </c>
      <c r="S10" s="40"/>
      <c r="T10" s="42">
        <f t="shared" si="21"/>
        <v>2000</v>
      </c>
      <c r="U10" s="40">
        <f t="shared" si="6"/>
        <v>241.00822871883059</v>
      </c>
      <c r="V10" s="41">
        <f t="shared" si="7"/>
        <v>4.4270602754097776</v>
      </c>
      <c r="W10" s="40"/>
      <c r="X10" s="42">
        <f t="shared" si="22"/>
        <v>2000</v>
      </c>
      <c r="Y10" s="40">
        <f t="shared" si="23"/>
        <v>89.194960000000009</v>
      </c>
      <c r="AA10" s="42">
        <f t="shared" si="22"/>
        <v>2000</v>
      </c>
      <c r="AB10" s="45">
        <v>96.858109999999982</v>
      </c>
      <c r="AC10" s="45">
        <f>AB10*11.63/10.95</f>
        <v>102.87304285844749</v>
      </c>
      <c r="AE10" s="42">
        <f t="shared" si="24"/>
        <v>2000</v>
      </c>
      <c r="AF10" s="40">
        <f t="shared" si="25"/>
        <v>89.194960000000009</v>
      </c>
      <c r="AG10" s="1"/>
      <c r="AH10" s="42">
        <f t="shared" si="26"/>
        <v>2000</v>
      </c>
      <c r="AI10" s="40">
        <f t="shared" si="27"/>
        <v>96.858109999999982</v>
      </c>
      <c r="AJ10" s="45">
        <f t="shared" si="28"/>
        <v>102.87304285844749</v>
      </c>
      <c r="AL10" s="42">
        <f t="shared" si="29"/>
        <v>2000</v>
      </c>
      <c r="AM10" s="46">
        <f t="shared" si="8"/>
        <v>883.14614700000016</v>
      </c>
      <c r="AN10" s="40">
        <f t="shared" ref="AN10:AN33" si="36">AS10-AQ10-AR10</f>
        <v>75.936900000000009</v>
      </c>
      <c r="AO10" s="46">
        <f t="shared" si="8"/>
        <v>1112.1238671999999</v>
      </c>
      <c r="AP10" s="40">
        <f t="shared" si="30"/>
        <v>95.625439999999983</v>
      </c>
      <c r="AQ10" s="40">
        <v>11.05048</v>
      </c>
      <c r="AR10" s="40">
        <v>2.2075800000000001</v>
      </c>
      <c r="AS10" s="40">
        <v>89.194960000000009</v>
      </c>
      <c r="AT10" s="40">
        <v>1.2326700000000002</v>
      </c>
      <c r="AU10" s="40">
        <f t="shared" si="31"/>
        <v>96.858109999999982</v>
      </c>
      <c r="AV10" s="40">
        <f t="shared" si="9"/>
        <v>7.3472643515775022</v>
      </c>
      <c r="AW10" s="47">
        <v>0</v>
      </c>
      <c r="AX10" s="40">
        <f t="shared" si="10"/>
        <v>0</v>
      </c>
      <c r="AY10" s="45">
        <f t="shared" si="11"/>
        <v>89.510845648422475</v>
      </c>
      <c r="AZ10" s="42">
        <f t="shared" si="32"/>
        <v>2000</v>
      </c>
      <c r="BA10" s="1">
        <f t="shared" si="12"/>
        <v>366</v>
      </c>
      <c r="BB10" s="36">
        <v>36891</v>
      </c>
      <c r="BC10" s="48"/>
      <c r="BD10" s="48"/>
      <c r="BE10" s="48"/>
      <c r="BF10" s="48"/>
      <c r="BM10" s="40">
        <f t="shared" si="13"/>
        <v>138.29</v>
      </c>
      <c r="BN10" s="40"/>
      <c r="BO10" s="40"/>
      <c r="BP10" s="40"/>
      <c r="BQ10" s="40">
        <f t="shared" si="14"/>
        <v>110.06549307040812</v>
      </c>
      <c r="BR10" s="40"/>
      <c r="BS10" s="40"/>
      <c r="BX10" s="40">
        <f t="shared" si="15"/>
        <v>-49.095039999999983</v>
      </c>
      <c r="BY10" s="40">
        <f t="shared" si="16"/>
        <v>-13.207383070408142</v>
      </c>
      <c r="BZ10" s="40">
        <f t="shared" si="17"/>
        <v>-49.095039999999983</v>
      </c>
      <c r="CA10" s="40">
        <f t="shared" si="18"/>
        <v>-13.207383070408142</v>
      </c>
      <c r="CC10" s="41">
        <v>2.381104841211636</v>
      </c>
      <c r="CD10" s="41">
        <v>0.24418839302610404</v>
      </c>
    </row>
    <row r="11" spans="1:82" ht="13" x14ac:dyDescent="0.3">
      <c r="A11" s="38">
        <f t="shared" si="2"/>
        <v>2001</v>
      </c>
      <c r="B11" s="40">
        <v>108.38657000000002</v>
      </c>
      <c r="C11" s="40">
        <v>8.2918099999999999</v>
      </c>
      <c r="D11" s="40">
        <f t="shared" si="3"/>
        <v>116.67838000000002</v>
      </c>
      <c r="E11" s="41">
        <v>2.438082104846206</v>
      </c>
      <c r="F11" s="40">
        <v>127.84000000000002</v>
      </c>
      <c r="G11" s="40"/>
      <c r="H11" s="42">
        <f t="shared" si="19"/>
        <v>2001</v>
      </c>
      <c r="I11" s="40">
        <f t="shared" si="20"/>
        <v>106.8244946147303</v>
      </c>
      <c r="J11" s="40">
        <v>112.23678702376095</v>
      </c>
      <c r="K11" s="43">
        <f t="shared" si="4"/>
        <v>1.872291985708133</v>
      </c>
      <c r="L11" s="40">
        <v>7.7637895416434421</v>
      </c>
      <c r="M11" s="40">
        <v>99.060705073086851</v>
      </c>
      <c r="N11" s="40">
        <f t="shared" si="33"/>
        <v>39.310474253679153</v>
      </c>
      <c r="O11" s="44">
        <f t="shared" si="34"/>
        <v>1152.0760000000002</v>
      </c>
      <c r="P11" s="40">
        <v>104.47160000000001</v>
      </c>
      <c r="Q11" s="44">
        <f t="shared" si="5"/>
        <v>10107.985079452055</v>
      </c>
      <c r="R11" s="43">
        <f t="shared" si="35"/>
        <v>1.7427560481813889</v>
      </c>
      <c r="S11" s="40"/>
      <c r="T11" s="42">
        <f t="shared" si="21"/>
        <v>2001</v>
      </c>
      <c r="U11" s="40">
        <f t="shared" si="6"/>
        <v>226.90070507308687</v>
      </c>
      <c r="V11" s="41">
        <f t="shared" si="7"/>
        <v>4.1808381530275947</v>
      </c>
      <c r="W11" s="40"/>
      <c r="X11" s="42">
        <f t="shared" si="22"/>
        <v>2001</v>
      </c>
      <c r="Y11" s="40">
        <f t="shared" si="23"/>
        <v>87.564570000000003</v>
      </c>
      <c r="AA11" s="42">
        <f t="shared" si="22"/>
        <v>2001</v>
      </c>
      <c r="AB11" s="45">
        <v>96.35915</v>
      </c>
      <c r="AC11" s="45">
        <f t="shared" ref="AC11:AC60" si="37">AB11*11.63/10.95</f>
        <v>102.34309721461189</v>
      </c>
      <c r="AE11" s="42">
        <f t="shared" si="24"/>
        <v>2001</v>
      </c>
      <c r="AF11" s="40">
        <f t="shared" si="25"/>
        <v>87.564570000000003</v>
      </c>
      <c r="AG11" s="1"/>
      <c r="AH11" s="42">
        <f t="shared" si="26"/>
        <v>2001</v>
      </c>
      <c r="AI11" s="40">
        <f t="shared" si="27"/>
        <v>96.35915</v>
      </c>
      <c r="AJ11" s="45">
        <f t="shared" si="28"/>
        <v>102.34309721461189</v>
      </c>
      <c r="AL11" s="42">
        <f t="shared" si="29"/>
        <v>2001</v>
      </c>
      <c r="AM11" s="46">
        <f t="shared" si="8"/>
        <v>876.63974350000012</v>
      </c>
      <c r="AN11" s="40">
        <f t="shared" si="36"/>
        <v>75.37745000000001</v>
      </c>
      <c r="AO11" s="46">
        <f t="shared" si="8"/>
        <v>1109.2839375000001</v>
      </c>
      <c r="AP11" s="40">
        <f t="shared" si="30"/>
        <v>95.381249999999994</v>
      </c>
      <c r="AQ11" s="40">
        <v>9.7537599999999998</v>
      </c>
      <c r="AR11" s="40">
        <v>2.4333599999999995</v>
      </c>
      <c r="AS11" s="40">
        <v>87.564570000000003</v>
      </c>
      <c r="AT11" s="40">
        <v>0.97789999999999999</v>
      </c>
      <c r="AU11" s="40">
        <f t="shared" si="31"/>
        <v>96.35915</v>
      </c>
      <c r="AV11" s="40">
        <f t="shared" si="9"/>
        <v>7.7637895416434421</v>
      </c>
      <c r="AW11" s="47">
        <v>0</v>
      </c>
      <c r="AX11" s="40">
        <f t="shared" si="10"/>
        <v>0</v>
      </c>
      <c r="AY11" s="45">
        <f t="shared" si="11"/>
        <v>88.595360458356552</v>
      </c>
      <c r="AZ11" s="42">
        <f t="shared" si="32"/>
        <v>2001</v>
      </c>
      <c r="BA11" s="1">
        <f t="shared" si="12"/>
        <v>365</v>
      </c>
      <c r="BB11" s="36">
        <v>37256</v>
      </c>
      <c r="BC11" s="48"/>
      <c r="BD11" s="48"/>
      <c r="BE11" s="48"/>
      <c r="BF11" s="48"/>
      <c r="BM11" s="40">
        <f t="shared" si="13"/>
        <v>127.84000000000002</v>
      </c>
      <c r="BN11" s="40"/>
      <c r="BO11" s="40"/>
      <c r="BP11" s="40"/>
      <c r="BQ11" s="40">
        <f t="shared" si="14"/>
        <v>106.8244946147303</v>
      </c>
      <c r="BR11" s="40"/>
      <c r="BS11" s="40"/>
      <c r="BX11" s="40">
        <f t="shared" si="15"/>
        <v>-40.275430000000014</v>
      </c>
      <c r="BY11" s="40">
        <f t="shared" si="16"/>
        <v>-10.465344614730299</v>
      </c>
      <c r="BZ11" s="40">
        <f t="shared" si="17"/>
        <v>-40.275430000000014</v>
      </c>
      <c r="CA11" s="40">
        <f t="shared" si="18"/>
        <v>-10.465344614730299</v>
      </c>
      <c r="CC11" s="41">
        <v>2.1952951151411733</v>
      </c>
      <c r="CD11" s="41">
        <v>0.24278698970503265</v>
      </c>
    </row>
    <row r="12" spans="1:82" ht="13" x14ac:dyDescent="0.3">
      <c r="A12" s="38">
        <f t="shared" si="2"/>
        <v>2002</v>
      </c>
      <c r="B12" s="40">
        <v>107.43019999999999</v>
      </c>
      <c r="C12" s="40">
        <v>8.5140600000000006</v>
      </c>
      <c r="D12" s="40">
        <f t="shared" si="3"/>
        <v>115.94425999999999</v>
      </c>
      <c r="E12" s="41">
        <v>2.4252190458996199</v>
      </c>
      <c r="F12" s="40">
        <v>127.04000000000002</v>
      </c>
      <c r="G12" s="40"/>
      <c r="H12" s="42">
        <f t="shared" si="19"/>
        <v>2002</v>
      </c>
      <c r="I12" s="40">
        <f t="shared" si="20"/>
        <v>104.28905808602453</v>
      </c>
      <c r="J12" s="40">
        <v>109.66601611647999</v>
      </c>
      <c r="K12" s="43">
        <f t="shared" si="4"/>
        <v>1.8294073496237555</v>
      </c>
      <c r="L12" s="40">
        <v>7.5264613534363827</v>
      </c>
      <c r="M12" s="40">
        <v>96.762596732588136</v>
      </c>
      <c r="N12" s="40">
        <f t="shared" si="33"/>
        <v>38.398510941034772</v>
      </c>
      <c r="O12" s="44">
        <f t="shared" si="34"/>
        <v>1125.3490000000002</v>
      </c>
      <c r="P12" s="40">
        <v>102.1382</v>
      </c>
      <c r="Q12" s="44">
        <f t="shared" si="5"/>
        <v>9882.2206383561643</v>
      </c>
      <c r="R12" s="43">
        <f t="shared" si="35"/>
        <v>1.7038311445441663</v>
      </c>
      <c r="S12" s="40"/>
      <c r="T12" s="42">
        <f t="shared" si="21"/>
        <v>2002</v>
      </c>
      <c r="U12" s="40">
        <f t="shared" si="6"/>
        <v>223.80259673258814</v>
      </c>
      <c r="V12" s="41">
        <f t="shared" si="7"/>
        <v>4.1290501904437864</v>
      </c>
      <c r="W12" s="40"/>
      <c r="X12" s="42">
        <f t="shared" si="22"/>
        <v>2002</v>
      </c>
      <c r="Y12" s="40">
        <f t="shared" si="23"/>
        <v>86.630759999999995</v>
      </c>
      <c r="AA12" s="42">
        <f t="shared" si="22"/>
        <v>2002</v>
      </c>
      <c r="AB12" s="45">
        <v>95.101770000000002</v>
      </c>
      <c r="AC12" s="45">
        <f t="shared" si="37"/>
        <v>101.00763334246578</v>
      </c>
      <c r="AE12" s="42">
        <f t="shared" si="24"/>
        <v>2002</v>
      </c>
      <c r="AF12" s="40">
        <f t="shared" si="25"/>
        <v>86.630759999999995</v>
      </c>
      <c r="AG12" s="1"/>
      <c r="AH12" s="42">
        <f t="shared" si="26"/>
        <v>2002</v>
      </c>
      <c r="AI12" s="40">
        <f t="shared" si="27"/>
        <v>95.101770000000002</v>
      </c>
      <c r="AJ12" s="45">
        <f t="shared" si="28"/>
        <v>101.00763334246578</v>
      </c>
      <c r="AL12" s="42">
        <f t="shared" si="29"/>
        <v>2002</v>
      </c>
      <c r="AM12" s="46">
        <f t="shared" si="8"/>
        <v>860.26993700000003</v>
      </c>
      <c r="AN12" s="40">
        <f t="shared" si="36"/>
        <v>73.969899999999996</v>
      </c>
      <c r="AO12" s="46">
        <f t="shared" si="8"/>
        <v>1095.2536218</v>
      </c>
      <c r="AP12" s="40">
        <f t="shared" si="30"/>
        <v>94.174859999999995</v>
      </c>
      <c r="AQ12" s="40">
        <v>10.617229999999999</v>
      </c>
      <c r="AR12" s="40">
        <v>2.0436300000000003</v>
      </c>
      <c r="AS12" s="40">
        <v>86.630759999999995</v>
      </c>
      <c r="AT12" s="40">
        <v>0.92691000000000001</v>
      </c>
      <c r="AU12" s="40">
        <f t="shared" si="31"/>
        <v>95.101770000000002</v>
      </c>
      <c r="AV12" s="40">
        <f t="shared" si="9"/>
        <v>7.5264613534363827</v>
      </c>
      <c r="AW12" s="47">
        <v>0</v>
      </c>
      <c r="AX12" s="40">
        <f t="shared" si="10"/>
        <v>0</v>
      </c>
      <c r="AY12" s="45">
        <f t="shared" si="11"/>
        <v>87.575308646563613</v>
      </c>
      <c r="AZ12" s="42">
        <f t="shared" si="32"/>
        <v>2002</v>
      </c>
      <c r="BA12" s="1">
        <f t="shared" si="12"/>
        <v>365</v>
      </c>
      <c r="BB12" s="36">
        <v>37621</v>
      </c>
      <c r="BC12" s="48"/>
      <c r="BD12" s="48"/>
      <c r="BE12" s="48"/>
      <c r="BF12" s="48"/>
      <c r="BM12" s="40">
        <f t="shared" si="13"/>
        <v>127.04000000000002</v>
      </c>
      <c r="BN12" s="40"/>
      <c r="BO12" s="40"/>
      <c r="BP12" s="40"/>
      <c r="BQ12" s="40">
        <f t="shared" si="14"/>
        <v>104.28905808602453</v>
      </c>
      <c r="BR12" s="40"/>
      <c r="BS12" s="40"/>
      <c r="BX12" s="40">
        <f t="shared" si="15"/>
        <v>-40.409240000000025</v>
      </c>
      <c r="BY12" s="40">
        <f t="shared" si="16"/>
        <v>-9.1872880860245232</v>
      </c>
      <c r="BZ12" s="40">
        <f t="shared" si="17"/>
        <v>-40.409240000000025</v>
      </c>
      <c r="CA12" s="40">
        <f t="shared" si="18"/>
        <v>-9.1872880860245232</v>
      </c>
      <c r="CC12" s="41">
        <v>2.1759245013347983</v>
      </c>
      <c r="CD12" s="41">
        <v>0.24929454456482125</v>
      </c>
    </row>
    <row r="13" spans="1:82" ht="13" x14ac:dyDescent="0.3">
      <c r="A13" s="38">
        <f t="shared" si="2"/>
        <v>2003</v>
      </c>
      <c r="B13" s="40">
        <v>97.834930000000014</v>
      </c>
      <c r="C13" s="40">
        <v>8.2380100000000027</v>
      </c>
      <c r="D13" s="40">
        <f t="shared" si="3"/>
        <v>106.07294000000002</v>
      </c>
      <c r="E13" s="41">
        <v>2.2227906423094996</v>
      </c>
      <c r="F13" s="40">
        <v>116.22999999999998</v>
      </c>
      <c r="G13" s="40"/>
      <c r="H13" s="42">
        <f t="shared" si="19"/>
        <v>2003</v>
      </c>
      <c r="I13" s="40">
        <f t="shared" si="20"/>
        <v>103.61012194938138</v>
      </c>
      <c r="J13" s="40">
        <v>109.20848107133229</v>
      </c>
      <c r="K13" s="43">
        <f t="shared" si="4"/>
        <v>1.821774921603259</v>
      </c>
      <c r="L13" s="40">
        <v>7.3003670052713296</v>
      </c>
      <c r="M13" s="40">
        <v>96.309754944110054</v>
      </c>
      <c r="N13" s="40">
        <f t="shared" si="33"/>
        <v>38.218808752827819</v>
      </c>
      <c r="O13" s="44">
        <f t="shared" si="34"/>
        <v>1120.0824500000001</v>
      </c>
      <c r="P13" s="40">
        <v>101.9068</v>
      </c>
      <c r="Q13" s="44">
        <f t="shared" si="5"/>
        <v>9859.8318958904092</v>
      </c>
      <c r="R13" s="43">
        <f t="shared" si="35"/>
        <v>1.6999710165328292</v>
      </c>
      <c r="S13" s="40"/>
      <c r="T13" s="42">
        <f t="shared" si="21"/>
        <v>2003</v>
      </c>
      <c r="U13" s="40">
        <f t="shared" si="6"/>
        <v>212.53975494411003</v>
      </c>
      <c r="V13" s="41">
        <f t="shared" si="7"/>
        <v>3.9227616588423286</v>
      </c>
      <c r="W13" s="40"/>
      <c r="X13" s="42">
        <f t="shared" si="22"/>
        <v>2003</v>
      </c>
      <c r="Y13" s="40">
        <f t="shared" si="23"/>
        <v>86.770669999999996</v>
      </c>
      <c r="AA13" s="42">
        <f t="shared" si="22"/>
        <v>2003</v>
      </c>
      <c r="AB13" s="45">
        <v>95.364130000000003</v>
      </c>
      <c r="AC13" s="45">
        <f t="shared" si="37"/>
        <v>101.28628601826486</v>
      </c>
      <c r="AE13" s="42">
        <f t="shared" si="24"/>
        <v>2003</v>
      </c>
      <c r="AF13" s="40">
        <f t="shared" si="25"/>
        <v>86.770669999999996</v>
      </c>
      <c r="AG13" s="1"/>
      <c r="AH13" s="42">
        <f t="shared" si="26"/>
        <v>2003</v>
      </c>
      <c r="AI13" s="40">
        <f t="shared" si="27"/>
        <v>95.364130000000003</v>
      </c>
      <c r="AJ13" s="45">
        <f t="shared" si="28"/>
        <v>101.28628601826486</v>
      </c>
      <c r="AL13" s="42">
        <f t="shared" si="29"/>
        <v>2003</v>
      </c>
      <c r="AM13" s="46">
        <f t="shared" si="8"/>
        <v>854.43132809999997</v>
      </c>
      <c r="AN13" s="40">
        <f t="shared" si="36"/>
        <v>73.467869999999991</v>
      </c>
      <c r="AO13" s="46">
        <f t="shared" si="8"/>
        <v>1099.0638424000001</v>
      </c>
      <c r="AP13" s="40">
        <f t="shared" si="30"/>
        <v>94.502480000000006</v>
      </c>
      <c r="AQ13" s="40">
        <v>11.423440000000001</v>
      </c>
      <c r="AR13" s="40">
        <v>1.8793599999999999</v>
      </c>
      <c r="AS13" s="40">
        <v>86.770669999999996</v>
      </c>
      <c r="AT13" s="40">
        <v>0.86165000000000003</v>
      </c>
      <c r="AU13" s="40">
        <f t="shared" si="31"/>
        <v>95.364130000000003</v>
      </c>
      <c r="AV13" s="40">
        <f t="shared" si="9"/>
        <v>7.3003670052713296</v>
      </c>
      <c r="AW13" s="47">
        <v>0</v>
      </c>
      <c r="AX13" s="40">
        <f t="shared" si="10"/>
        <v>0</v>
      </c>
      <c r="AY13" s="45">
        <f t="shared" si="11"/>
        <v>88.063762994728677</v>
      </c>
      <c r="AZ13" s="42">
        <f t="shared" si="32"/>
        <v>2003</v>
      </c>
      <c r="BA13" s="1">
        <f t="shared" si="12"/>
        <v>365</v>
      </c>
      <c r="BB13" s="36">
        <v>37986</v>
      </c>
      <c r="BC13" s="48"/>
      <c r="BD13" s="48"/>
      <c r="BE13" s="48"/>
      <c r="BF13" s="48"/>
      <c r="BM13" s="40">
        <f t="shared" si="13"/>
        <v>116.22999999999998</v>
      </c>
      <c r="BN13" s="40"/>
      <c r="BO13" s="40"/>
      <c r="BP13" s="40"/>
      <c r="BQ13" s="40">
        <f t="shared" si="14"/>
        <v>103.61012194938138</v>
      </c>
      <c r="BR13" s="40"/>
      <c r="BS13" s="40"/>
      <c r="BX13" s="40">
        <f t="shared" si="15"/>
        <v>-29.45932999999998</v>
      </c>
      <c r="BY13" s="40">
        <f t="shared" si="16"/>
        <v>-8.2459919493813771</v>
      </c>
      <c r="BZ13" s="40">
        <f t="shared" si="17"/>
        <v>-29.45932999999998</v>
      </c>
      <c r="CA13" s="40">
        <f t="shared" si="18"/>
        <v>-8.2459919493813771</v>
      </c>
      <c r="CC13" s="41">
        <v>1.9815789347257562</v>
      </c>
      <c r="CD13" s="41">
        <v>0.24121170758374308</v>
      </c>
    </row>
    <row r="14" spans="1:82" ht="13" x14ac:dyDescent="0.3">
      <c r="A14" s="38">
        <f t="shared" si="2"/>
        <v>2004</v>
      </c>
      <c r="B14" s="40">
        <v>87.516430000000014</v>
      </c>
      <c r="C14" s="40">
        <v>7.8575899999999992</v>
      </c>
      <c r="D14" s="40">
        <f t="shared" si="3"/>
        <v>95.374020000000016</v>
      </c>
      <c r="E14" s="41">
        <v>1.9971859834134191</v>
      </c>
      <c r="F14" s="40">
        <v>104.53</v>
      </c>
      <c r="G14" s="40"/>
      <c r="H14" s="42">
        <f t="shared" si="19"/>
        <v>2004</v>
      </c>
      <c r="I14" s="40">
        <f t="shared" si="20"/>
        <v>96.807551550595775</v>
      </c>
      <c r="J14" s="40">
        <v>102.05145594987491</v>
      </c>
      <c r="K14" s="43">
        <f t="shared" si="4"/>
        <v>1.6977327901214587</v>
      </c>
      <c r="L14" s="40">
        <v>7.0856805273799699</v>
      </c>
      <c r="M14" s="40">
        <v>89.721871023215812</v>
      </c>
      <c r="N14" s="40">
        <f t="shared" si="33"/>
        <v>35.604524500888864</v>
      </c>
      <c r="O14" s="44">
        <f t="shared" si="34"/>
        <v>1043.4653599999999</v>
      </c>
      <c r="P14" s="40">
        <v>94.964500000000001</v>
      </c>
      <c r="Q14" s="44">
        <f t="shared" si="5"/>
        <v>9163.0363866120224</v>
      </c>
      <c r="R14" s="43">
        <f t="shared" si="35"/>
        <v>1.5798338597606936</v>
      </c>
      <c r="S14" s="40"/>
      <c r="T14" s="42">
        <f t="shared" si="21"/>
        <v>2004</v>
      </c>
      <c r="U14" s="40">
        <f t="shared" si="6"/>
        <v>194.25187102321581</v>
      </c>
      <c r="V14" s="41">
        <f t="shared" si="7"/>
        <v>3.5770198431741127</v>
      </c>
      <c r="W14" s="40"/>
      <c r="X14" s="42">
        <f t="shared" si="22"/>
        <v>2004</v>
      </c>
      <c r="Y14" s="40">
        <f t="shared" si="23"/>
        <v>89.070900000000023</v>
      </c>
      <c r="AA14" s="42">
        <f t="shared" si="22"/>
        <v>2004</v>
      </c>
      <c r="AB14" s="45">
        <v>97.441179999999989</v>
      </c>
      <c r="AC14" s="45">
        <f t="shared" si="37"/>
        <v>103.4923217716895</v>
      </c>
      <c r="AE14" s="42">
        <f t="shared" si="24"/>
        <v>2004</v>
      </c>
      <c r="AF14" s="40">
        <f t="shared" si="25"/>
        <v>89.070900000000023</v>
      </c>
      <c r="AG14" s="1"/>
      <c r="AH14" s="42">
        <f t="shared" si="26"/>
        <v>2004</v>
      </c>
      <c r="AI14" s="40">
        <f t="shared" si="27"/>
        <v>97.441179999999989</v>
      </c>
      <c r="AJ14" s="45">
        <f t="shared" si="28"/>
        <v>103.4923217716895</v>
      </c>
      <c r="AL14" s="42">
        <f t="shared" si="29"/>
        <v>2004</v>
      </c>
      <c r="AM14" s="46">
        <f t="shared" si="8"/>
        <v>875.54129000000023</v>
      </c>
      <c r="AN14" s="40">
        <f t="shared" si="36"/>
        <v>75.283000000000015</v>
      </c>
      <c r="AO14" s="46">
        <f t="shared" si="8"/>
        <v>1123.2199338999999</v>
      </c>
      <c r="AP14" s="40">
        <f t="shared" si="30"/>
        <v>96.579529999999991</v>
      </c>
      <c r="AQ14" s="40">
        <v>11.566889999999999</v>
      </c>
      <c r="AR14" s="40">
        <v>2.2210100000000002</v>
      </c>
      <c r="AS14" s="40">
        <v>89.070900000000023</v>
      </c>
      <c r="AT14" s="40">
        <v>0.86165000000000003</v>
      </c>
      <c r="AU14" s="40">
        <f t="shared" si="31"/>
        <v>97.441179999999989</v>
      </c>
      <c r="AV14" s="40">
        <f t="shared" si="9"/>
        <v>7.0856805273799699</v>
      </c>
      <c r="AW14" s="47">
        <v>0</v>
      </c>
      <c r="AX14" s="40">
        <f t="shared" si="10"/>
        <v>0</v>
      </c>
      <c r="AY14" s="45">
        <f t="shared" si="11"/>
        <v>90.355499472620025</v>
      </c>
      <c r="AZ14" s="42">
        <f t="shared" si="32"/>
        <v>2004</v>
      </c>
      <c r="BA14" s="1">
        <f t="shared" si="12"/>
        <v>366</v>
      </c>
      <c r="BB14" s="36">
        <v>38352</v>
      </c>
      <c r="BC14" s="48"/>
      <c r="BD14" s="48"/>
      <c r="BE14" s="48"/>
      <c r="BF14" s="48"/>
      <c r="BM14" s="40">
        <f t="shared" si="13"/>
        <v>104.53</v>
      </c>
      <c r="BN14" s="40"/>
      <c r="BO14" s="40"/>
      <c r="BP14" s="40"/>
      <c r="BQ14" s="40">
        <f t="shared" si="14"/>
        <v>96.807551550595775</v>
      </c>
      <c r="BR14" s="40"/>
      <c r="BS14" s="40"/>
      <c r="BX14" s="40">
        <f t="shared" si="15"/>
        <v>-15.459099999999978</v>
      </c>
      <c r="BY14" s="40">
        <f t="shared" si="16"/>
        <v>0.63362844940421326</v>
      </c>
      <c r="BZ14" s="40">
        <f t="shared" si="17"/>
        <v>-15.459099999999978</v>
      </c>
      <c r="CA14" s="40">
        <f t="shared" si="18"/>
        <v>0.63362844940421326</v>
      </c>
      <c r="CC14" s="41">
        <v>1.7677417159966615</v>
      </c>
      <c r="CD14" s="41">
        <v>0.22944426741675769</v>
      </c>
    </row>
    <row r="15" spans="1:82" ht="13" x14ac:dyDescent="0.3">
      <c r="A15" s="38">
        <f t="shared" si="2"/>
        <v>2005</v>
      </c>
      <c r="B15" s="40">
        <v>77.1785</v>
      </c>
      <c r="C15" s="40">
        <v>7.5426299999999999</v>
      </c>
      <c r="D15" s="40">
        <f t="shared" si="3"/>
        <v>84.721130000000002</v>
      </c>
      <c r="E15" s="41">
        <v>1.7840479589765235</v>
      </c>
      <c r="F15" s="40">
        <v>92.890000000000015</v>
      </c>
      <c r="G15" s="40"/>
      <c r="H15" s="42">
        <f t="shared" si="19"/>
        <v>2005</v>
      </c>
      <c r="I15" s="40">
        <f t="shared" si="20"/>
        <v>88.581865599361251</v>
      </c>
      <c r="J15" s="40">
        <v>93.15315109516915</v>
      </c>
      <c r="K15" s="43">
        <f t="shared" si="4"/>
        <v>1.5539459286376467</v>
      </c>
      <c r="L15" s="40">
        <v>6.7366085056381282</v>
      </c>
      <c r="M15" s="40">
        <v>81.84525709372312</v>
      </c>
      <c r="N15" s="40">
        <f t="shared" si="33"/>
        <v>32.478830727025191</v>
      </c>
      <c r="O15" s="44">
        <f t="shared" si="34"/>
        <v>951.86033999999995</v>
      </c>
      <c r="P15" s="40">
        <v>86.415330000000012</v>
      </c>
      <c r="Q15" s="44">
        <f t="shared" si="5"/>
        <v>8360.9791204109588</v>
      </c>
      <c r="R15" s="43">
        <f t="shared" si="35"/>
        <v>1.441548124208786</v>
      </c>
      <c r="S15" s="40"/>
      <c r="T15" s="42">
        <f t="shared" si="21"/>
        <v>2005</v>
      </c>
      <c r="U15" s="40">
        <f t="shared" si="6"/>
        <v>174.73525709372313</v>
      </c>
      <c r="V15" s="41">
        <f t="shared" si="7"/>
        <v>3.2255960831853097</v>
      </c>
      <c r="W15" s="40"/>
      <c r="X15" s="42">
        <f t="shared" si="22"/>
        <v>2005</v>
      </c>
      <c r="Y15" s="40">
        <f t="shared" si="23"/>
        <v>91.517700000000005</v>
      </c>
      <c r="AA15" s="42">
        <f t="shared" si="22"/>
        <v>2005</v>
      </c>
      <c r="AB15" s="45">
        <v>94.956669999999988</v>
      </c>
      <c r="AC15" s="45">
        <f t="shared" si="37"/>
        <v>100.85352256621005</v>
      </c>
      <c r="AE15" s="42">
        <f t="shared" si="24"/>
        <v>2005</v>
      </c>
      <c r="AF15" s="40">
        <f t="shared" si="25"/>
        <v>91.517700000000005</v>
      </c>
      <c r="AG15" s="1"/>
      <c r="AH15" s="42">
        <f t="shared" si="26"/>
        <v>2005</v>
      </c>
      <c r="AI15" s="40">
        <f t="shared" si="27"/>
        <v>94.956669999999988</v>
      </c>
      <c r="AJ15" s="45">
        <f t="shared" si="28"/>
        <v>100.85352256621005</v>
      </c>
      <c r="AL15" s="42">
        <f t="shared" si="29"/>
        <v>2005</v>
      </c>
      <c r="AM15" s="46">
        <f t="shared" si="8"/>
        <v>905.66787460000023</v>
      </c>
      <c r="AN15" s="40">
        <f t="shared" si="36"/>
        <v>77.87342000000001</v>
      </c>
      <c r="AO15" s="46">
        <f t="shared" si="8"/>
        <v>1096.4331364</v>
      </c>
      <c r="AP15" s="40">
        <f t="shared" si="30"/>
        <v>94.276279999999986</v>
      </c>
      <c r="AQ15" s="40">
        <v>11.464559999999999</v>
      </c>
      <c r="AR15" s="40">
        <v>2.1797199999999997</v>
      </c>
      <c r="AS15" s="40">
        <v>91.517700000000005</v>
      </c>
      <c r="AT15" s="40">
        <v>0.68038999999999994</v>
      </c>
      <c r="AU15" s="40">
        <f t="shared" si="31"/>
        <v>94.956669999999988</v>
      </c>
      <c r="AV15" s="40">
        <f t="shared" si="9"/>
        <v>6.7366085056381282</v>
      </c>
      <c r="AW15" s="47">
        <v>0</v>
      </c>
      <c r="AX15" s="40">
        <f t="shared" si="10"/>
        <v>0</v>
      </c>
      <c r="AY15" s="45">
        <f t="shared" si="11"/>
        <v>88.220061494361858</v>
      </c>
      <c r="AZ15" s="42">
        <f t="shared" si="32"/>
        <v>2005</v>
      </c>
      <c r="BA15" s="1">
        <f t="shared" si="12"/>
        <v>365</v>
      </c>
      <c r="BB15" s="36">
        <v>38717</v>
      </c>
      <c r="BC15" s="48"/>
      <c r="BD15" s="48"/>
      <c r="BE15" s="48"/>
      <c r="BF15" s="48"/>
      <c r="BM15" s="40">
        <f t="shared" si="13"/>
        <v>92.890000000000015</v>
      </c>
      <c r="BN15" s="40"/>
      <c r="BO15" s="40"/>
      <c r="BP15" s="40"/>
      <c r="BQ15" s="40">
        <f t="shared" si="14"/>
        <v>88.581865599361251</v>
      </c>
      <c r="BR15" s="40"/>
      <c r="BS15" s="40"/>
      <c r="BX15" s="40">
        <f t="shared" si="15"/>
        <v>-1.3723000000000098</v>
      </c>
      <c r="BY15" s="40">
        <f t="shared" si="16"/>
        <v>6.3748044006387374</v>
      </c>
      <c r="BZ15" s="40">
        <f t="shared" si="17"/>
        <v>-1.3723000000000098</v>
      </c>
      <c r="CA15" s="40">
        <f t="shared" si="18"/>
        <v>6.3748044006387374</v>
      </c>
      <c r="CC15" s="41">
        <v>1.5631972120155015</v>
      </c>
      <c r="CD15" s="41">
        <v>0.22085074696102183</v>
      </c>
    </row>
    <row r="16" spans="1:82" ht="13" x14ac:dyDescent="0.3">
      <c r="A16" s="38">
        <f t="shared" si="2"/>
        <v>2006</v>
      </c>
      <c r="B16" s="40">
        <v>69.664660000000012</v>
      </c>
      <c r="C16" s="40">
        <v>6.9131999999999989</v>
      </c>
      <c r="D16" s="40">
        <f t="shared" si="3"/>
        <v>76.577860000000015</v>
      </c>
      <c r="E16" s="41">
        <v>1.6134303970107908</v>
      </c>
      <c r="F16" s="40">
        <v>83.949999999999989</v>
      </c>
      <c r="G16" s="40"/>
      <c r="H16" s="42">
        <f t="shared" si="19"/>
        <v>2006</v>
      </c>
      <c r="I16" s="40">
        <f t="shared" si="20"/>
        <v>80.276195165416581</v>
      </c>
      <c r="J16" s="40">
        <v>84.12389288054635</v>
      </c>
      <c r="K16" s="43">
        <f t="shared" si="4"/>
        <v>1.4033232296062796</v>
      </c>
      <c r="L16" s="40">
        <v>6.2837618034217382</v>
      </c>
      <c r="M16" s="40">
        <v>73.992433361994841</v>
      </c>
      <c r="N16" s="40">
        <f t="shared" si="33"/>
        <v>29.362577668892524</v>
      </c>
      <c r="O16" s="44">
        <f t="shared" si="34"/>
        <v>860.53200000000004</v>
      </c>
      <c r="P16" s="40">
        <v>77.838999999999999</v>
      </c>
      <c r="Q16" s="44">
        <f t="shared" si="5"/>
        <v>7531.1898219178074</v>
      </c>
      <c r="R16" s="43">
        <f t="shared" si="35"/>
        <v>1.2984810037789323</v>
      </c>
      <c r="S16" s="40"/>
      <c r="T16" s="42">
        <f t="shared" si="21"/>
        <v>2006</v>
      </c>
      <c r="U16" s="40">
        <f t="shared" si="6"/>
        <v>157.94243336199483</v>
      </c>
      <c r="V16" s="41">
        <f t="shared" si="7"/>
        <v>2.9119114007897231</v>
      </c>
      <c r="W16" s="40"/>
      <c r="X16" s="42">
        <f t="shared" si="22"/>
        <v>2006</v>
      </c>
      <c r="Y16" s="40">
        <f t="shared" si="23"/>
        <v>90.598010000000016</v>
      </c>
      <c r="AA16" s="42">
        <f t="shared" si="22"/>
        <v>2006</v>
      </c>
      <c r="AB16" s="45">
        <v>90.059669999999997</v>
      </c>
      <c r="AC16" s="45">
        <f t="shared" si="37"/>
        <v>95.652416630136983</v>
      </c>
      <c r="AE16" s="42">
        <f t="shared" si="24"/>
        <v>2006</v>
      </c>
      <c r="AF16" s="40">
        <f t="shared" si="25"/>
        <v>90.598010000000016</v>
      </c>
      <c r="AG16" s="1"/>
      <c r="AH16" s="42">
        <f t="shared" si="26"/>
        <v>2006</v>
      </c>
      <c r="AI16" s="40">
        <f t="shared" si="27"/>
        <v>90.059669999999997</v>
      </c>
      <c r="AJ16" s="45">
        <f t="shared" si="28"/>
        <v>95.652416630136983</v>
      </c>
      <c r="AL16" s="42">
        <f t="shared" si="29"/>
        <v>2006</v>
      </c>
      <c r="AM16" s="46">
        <f t="shared" si="8"/>
        <v>899.8978827000002</v>
      </c>
      <c r="AN16" s="40">
        <f t="shared" si="36"/>
        <v>77.377290000000016</v>
      </c>
      <c r="AO16" s="46">
        <f t="shared" si="8"/>
        <v>1039.4810264</v>
      </c>
      <c r="AP16" s="40">
        <f t="shared" si="30"/>
        <v>89.379279999999994</v>
      </c>
      <c r="AQ16" s="40">
        <v>10.73434</v>
      </c>
      <c r="AR16" s="40">
        <v>2.48638</v>
      </c>
      <c r="AS16" s="40">
        <v>90.598010000000016</v>
      </c>
      <c r="AT16" s="40">
        <v>0.68038999999999994</v>
      </c>
      <c r="AU16" s="40">
        <f t="shared" si="31"/>
        <v>90.059669999999997</v>
      </c>
      <c r="AV16" s="40">
        <f t="shared" si="9"/>
        <v>6.2837618034217382</v>
      </c>
      <c r="AW16" s="47">
        <v>0</v>
      </c>
      <c r="AX16" s="40">
        <f t="shared" si="10"/>
        <v>0</v>
      </c>
      <c r="AY16" s="45">
        <f t="shared" si="11"/>
        <v>83.775908196578257</v>
      </c>
      <c r="AZ16" s="42">
        <f t="shared" si="32"/>
        <v>2006</v>
      </c>
      <c r="BA16" s="1">
        <f t="shared" si="12"/>
        <v>365</v>
      </c>
      <c r="BB16" s="36">
        <v>39082</v>
      </c>
      <c r="BC16" s="48"/>
      <c r="BD16" s="48"/>
      <c r="BE16" s="48"/>
      <c r="BF16" s="48"/>
      <c r="BM16" s="40">
        <f t="shared" si="13"/>
        <v>83.949999999999989</v>
      </c>
      <c r="BN16" s="40"/>
      <c r="BO16" s="40"/>
      <c r="BP16" s="40"/>
      <c r="BQ16" s="40">
        <f t="shared" si="14"/>
        <v>80.276195165416581</v>
      </c>
      <c r="BR16" s="40"/>
      <c r="BS16" s="40"/>
      <c r="BX16" s="40">
        <f t="shared" si="15"/>
        <v>6.6480100000000277</v>
      </c>
      <c r="BY16" s="40">
        <f t="shared" si="16"/>
        <v>9.7834748345834157</v>
      </c>
      <c r="BZ16" s="40">
        <f t="shared" si="17"/>
        <v>6.6480100000000277</v>
      </c>
      <c r="CA16" s="40">
        <f t="shared" si="18"/>
        <v>9.7834748345834157</v>
      </c>
      <c r="CC16" s="41">
        <v>1.4110095724587528</v>
      </c>
      <c r="CD16" s="41">
        <v>0.20242082455203769</v>
      </c>
    </row>
    <row r="17" spans="1:82" ht="13" x14ac:dyDescent="0.3">
      <c r="A17" s="38">
        <f t="shared" si="2"/>
        <v>2007</v>
      </c>
      <c r="B17" s="40">
        <v>70.357019999999991</v>
      </c>
      <c r="C17" s="40">
        <v>6.21807</v>
      </c>
      <c r="D17" s="40">
        <f t="shared" si="3"/>
        <v>76.575089999999989</v>
      </c>
      <c r="E17" s="41">
        <v>1.6071000300745231</v>
      </c>
      <c r="F17" s="40">
        <v>83.91</v>
      </c>
      <c r="G17" s="40"/>
      <c r="H17" s="42">
        <f t="shared" si="19"/>
        <v>2007</v>
      </c>
      <c r="I17" s="40">
        <f t="shared" si="20"/>
        <v>72.582166865984519</v>
      </c>
      <c r="J17" s="40">
        <v>76.482245796020422</v>
      </c>
      <c r="K17" s="43">
        <f t="shared" si="4"/>
        <v>1.2758481390110823</v>
      </c>
      <c r="L17" s="40">
        <v>6.0419682417369014</v>
      </c>
      <c r="M17" s="40">
        <v>66.540198624247623</v>
      </c>
      <c r="N17" s="40">
        <f t="shared" si="33"/>
        <v>26.405291209297406</v>
      </c>
      <c r="O17" s="44">
        <f t="shared" si="34"/>
        <v>773.86250999999993</v>
      </c>
      <c r="P17" s="40">
        <v>70.439190000000011</v>
      </c>
      <c r="Q17" s="44">
        <f t="shared" si="5"/>
        <v>6815.2328626027411</v>
      </c>
      <c r="R17" s="43">
        <f t="shared" si="35"/>
        <v>1.1750401487246105</v>
      </c>
      <c r="S17" s="40"/>
      <c r="T17" s="42">
        <f t="shared" si="21"/>
        <v>2007</v>
      </c>
      <c r="U17" s="40">
        <f t="shared" si="6"/>
        <v>150.45019862424761</v>
      </c>
      <c r="V17" s="41">
        <f t="shared" si="7"/>
        <v>2.7821401787991338</v>
      </c>
      <c r="W17" s="40"/>
      <c r="X17" s="42">
        <f t="shared" si="22"/>
        <v>2007</v>
      </c>
      <c r="Y17" s="40">
        <f t="shared" si="23"/>
        <v>87.874880000000005</v>
      </c>
      <c r="AA17" s="42">
        <f t="shared" si="22"/>
        <v>2007</v>
      </c>
      <c r="AB17" s="45">
        <v>91.055240000000012</v>
      </c>
      <c r="AC17" s="45">
        <f t="shared" si="37"/>
        <v>96.709811981735186</v>
      </c>
      <c r="AE17" s="42">
        <f t="shared" si="24"/>
        <v>2007</v>
      </c>
      <c r="AF17" s="40">
        <f t="shared" si="25"/>
        <v>87.874880000000005</v>
      </c>
      <c r="AG17" s="1"/>
      <c r="AH17" s="42">
        <f t="shared" si="26"/>
        <v>2007</v>
      </c>
      <c r="AI17" s="40">
        <f t="shared" si="27"/>
        <v>91.055240000000012</v>
      </c>
      <c r="AJ17" s="45">
        <f t="shared" si="28"/>
        <v>96.709811981735186</v>
      </c>
      <c r="AL17" s="42">
        <f t="shared" si="29"/>
        <v>2007</v>
      </c>
      <c r="AM17" s="46">
        <f t="shared" si="8"/>
        <v>889.83979350000004</v>
      </c>
      <c r="AN17" s="40">
        <f t="shared" si="36"/>
        <v>76.512450000000001</v>
      </c>
      <c r="AO17" s="46">
        <f t="shared" si="8"/>
        <v>1048.7443214000002</v>
      </c>
      <c r="AP17" s="40">
        <f t="shared" si="30"/>
        <v>90.175780000000017</v>
      </c>
      <c r="AQ17" s="40">
        <v>8.8497599999999998</v>
      </c>
      <c r="AR17" s="40">
        <v>2.51267</v>
      </c>
      <c r="AS17" s="40">
        <v>87.874880000000005</v>
      </c>
      <c r="AT17" s="40">
        <v>0.87946000000000002</v>
      </c>
      <c r="AU17" s="40">
        <f t="shared" si="31"/>
        <v>91.055240000000012</v>
      </c>
      <c r="AV17" s="40">
        <f t="shared" si="9"/>
        <v>6.0419682417369014</v>
      </c>
      <c r="AW17" s="47">
        <v>0</v>
      </c>
      <c r="AX17" s="40">
        <f t="shared" si="10"/>
        <v>0</v>
      </c>
      <c r="AY17" s="45">
        <f t="shared" si="11"/>
        <v>85.013271758263116</v>
      </c>
      <c r="AZ17" s="42">
        <f t="shared" si="32"/>
        <v>2007</v>
      </c>
      <c r="BA17" s="1">
        <f t="shared" si="12"/>
        <v>365</v>
      </c>
      <c r="BB17" s="36">
        <v>39447</v>
      </c>
      <c r="BC17" s="48"/>
      <c r="BD17" s="48"/>
      <c r="BE17" s="48"/>
      <c r="BF17" s="48"/>
      <c r="BM17" s="40">
        <f t="shared" si="13"/>
        <v>83.91</v>
      </c>
      <c r="BN17" s="40"/>
      <c r="BO17" s="40"/>
      <c r="BP17" s="40"/>
      <c r="BQ17" s="40">
        <f t="shared" si="14"/>
        <v>72.582166865984519</v>
      </c>
      <c r="BR17" s="40"/>
      <c r="BS17" s="40"/>
      <c r="BX17" s="40">
        <f t="shared" si="15"/>
        <v>3.964880000000008</v>
      </c>
      <c r="BY17" s="40">
        <f t="shared" si="16"/>
        <v>18.473073134015493</v>
      </c>
      <c r="BZ17" s="40">
        <f t="shared" si="17"/>
        <v>3.964880000000008</v>
      </c>
      <c r="CA17" s="40">
        <f t="shared" si="18"/>
        <v>18.473073134015493</v>
      </c>
      <c r="CC17" s="41">
        <v>1.4250328460609998</v>
      </c>
      <c r="CD17" s="41">
        <v>0.18206718401352326</v>
      </c>
    </row>
    <row r="18" spans="1:82" ht="13" x14ac:dyDescent="0.3">
      <c r="A18" s="38">
        <f t="shared" si="2"/>
        <v>2008</v>
      </c>
      <c r="B18" s="40">
        <v>65.496750000000006</v>
      </c>
      <c r="C18" s="40">
        <v>6.2920800000000003</v>
      </c>
      <c r="D18" s="40">
        <f t="shared" si="3"/>
        <v>71.788830000000004</v>
      </c>
      <c r="E18" s="41">
        <v>1.5066977168838085</v>
      </c>
      <c r="F18" s="40">
        <v>78.710000000000008</v>
      </c>
      <c r="G18" s="40"/>
      <c r="H18" s="42">
        <f t="shared" si="19"/>
        <v>2008</v>
      </c>
      <c r="I18" s="40">
        <f t="shared" si="20"/>
        <v>70.00924143735898</v>
      </c>
      <c r="J18" s="40">
        <v>73.867105940817709</v>
      </c>
      <c r="K18" s="43">
        <f t="shared" si="4"/>
        <v>1.2288566262954479</v>
      </c>
      <c r="L18" s="40">
        <v>5.8220479721827356</v>
      </c>
      <c r="M18" s="40">
        <v>64.18719346517625</v>
      </c>
      <c r="N18" s="40">
        <f t="shared" si="33"/>
        <v>25.471543073180214</v>
      </c>
      <c r="O18" s="44">
        <f t="shared" si="34"/>
        <v>746.49705999999981</v>
      </c>
      <c r="P18" s="40">
        <v>68.044009999999986</v>
      </c>
      <c r="Q18" s="44">
        <f t="shared" si="5"/>
        <v>6565.5033146174846</v>
      </c>
      <c r="R18" s="43">
        <f t="shared" si="35"/>
        <v>1.1319833301064628</v>
      </c>
      <c r="S18" s="40"/>
      <c r="T18" s="42">
        <f t="shared" si="21"/>
        <v>2008</v>
      </c>
      <c r="U18" s="40">
        <f t="shared" si="6"/>
        <v>142.89719346517626</v>
      </c>
      <c r="V18" s="41">
        <f t="shared" si="7"/>
        <v>2.6386810469902713</v>
      </c>
      <c r="W18" s="40"/>
      <c r="X18" s="42">
        <f t="shared" si="22"/>
        <v>2008</v>
      </c>
      <c r="Y18" s="40">
        <f t="shared" si="23"/>
        <v>86.489740000000012</v>
      </c>
      <c r="AA18" s="42">
        <f t="shared" si="22"/>
        <v>2008</v>
      </c>
      <c r="AB18" s="45">
        <v>93.473470000000006</v>
      </c>
      <c r="AC18" s="45">
        <f t="shared" si="37"/>
        <v>99.278215168949785</v>
      </c>
      <c r="AE18" s="42">
        <f t="shared" si="24"/>
        <v>2008</v>
      </c>
      <c r="AF18" s="40">
        <f t="shared" si="25"/>
        <v>86.489740000000012</v>
      </c>
      <c r="AG18" s="1"/>
      <c r="AH18" s="42">
        <f t="shared" si="26"/>
        <v>2008</v>
      </c>
      <c r="AI18" s="40">
        <f t="shared" si="27"/>
        <v>93.473470000000006</v>
      </c>
      <c r="AJ18" s="45">
        <f t="shared" si="28"/>
        <v>99.278215168949785</v>
      </c>
      <c r="AL18" s="42">
        <f t="shared" si="29"/>
        <v>2008</v>
      </c>
      <c r="AM18" s="46">
        <f t="shared" si="8"/>
        <v>864.9151916000003</v>
      </c>
      <c r="AN18" s="40">
        <f t="shared" si="36"/>
        <v>74.369320000000016</v>
      </c>
      <c r="AO18" s="46">
        <f t="shared" si="8"/>
        <v>1078.8904444000002</v>
      </c>
      <c r="AP18" s="40">
        <f t="shared" si="30"/>
        <v>92.767880000000005</v>
      </c>
      <c r="AQ18" s="40">
        <v>8.4573600000000013</v>
      </c>
      <c r="AR18" s="40">
        <v>3.6630599999999998</v>
      </c>
      <c r="AS18" s="40">
        <v>86.489740000000012</v>
      </c>
      <c r="AT18" s="40">
        <v>0.70559000000000005</v>
      </c>
      <c r="AU18" s="40">
        <f t="shared" si="31"/>
        <v>93.473470000000006</v>
      </c>
      <c r="AV18" s="40">
        <f t="shared" si="9"/>
        <v>5.8220479721827356</v>
      </c>
      <c r="AW18" s="47">
        <v>0</v>
      </c>
      <c r="AX18" s="40">
        <f t="shared" si="10"/>
        <v>0</v>
      </c>
      <c r="AY18" s="45">
        <f t="shared" si="11"/>
        <v>87.651422027817276</v>
      </c>
      <c r="AZ18" s="42">
        <f t="shared" si="32"/>
        <v>2008</v>
      </c>
      <c r="BA18" s="1">
        <f t="shared" si="12"/>
        <v>366</v>
      </c>
      <c r="BB18" s="36">
        <v>39813</v>
      </c>
      <c r="BC18" s="48"/>
      <c r="BD18" s="48"/>
      <c r="BE18" s="48"/>
      <c r="BF18" s="48"/>
      <c r="BM18" s="40">
        <f t="shared" si="13"/>
        <v>78.710000000000008</v>
      </c>
      <c r="BN18" s="40"/>
      <c r="BO18" s="40"/>
      <c r="BP18" s="40"/>
      <c r="BQ18" s="40">
        <f t="shared" si="14"/>
        <v>70.00924143735898</v>
      </c>
      <c r="BR18" s="40"/>
      <c r="BS18" s="40"/>
      <c r="BX18" s="40">
        <f t="shared" si="15"/>
        <v>7.7797400000000039</v>
      </c>
      <c r="BY18" s="40">
        <f t="shared" si="16"/>
        <v>23.464228562641026</v>
      </c>
      <c r="BZ18" s="40">
        <f t="shared" si="17"/>
        <v>7.7797400000000039</v>
      </c>
      <c r="CA18" s="40">
        <f t="shared" si="18"/>
        <v>23.464228562641026</v>
      </c>
      <c r="CC18" s="41">
        <v>1.322966867332275</v>
      </c>
      <c r="CD18" s="41">
        <v>0.18373084955153338</v>
      </c>
    </row>
    <row r="19" spans="1:82" ht="13" x14ac:dyDescent="0.3">
      <c r="A19" s="38">
        <f t="shared" si="2"/>
        <v>2009</v>
      </c>
      <c r="B19" s="40">
        <v>62.820059999999998</v>
      </c>
      <c r="C19" s="40">
        <v>5.3785100000000003</v>
      </c>
      <c r="D19" s="40">
        <f t="shared" si="3"/>
        <v>68.198570000000004</v>
      </c>
      <c r="E19" s="41">
        <v>1.4298615112998172</v>
      </c>
      <c r="F19" s="40">
        <v>74.760000000000005</v>
      </c>
      <c r="G19" s="40"/>
      <c r="H19" s="42">
        <f t="shared" si="19"/>
        <v>2009</v>
      </c>
      <c r="I19" s="40">
        <f t="shared" si="20"/>
        <v>58.837507599696451</v>
      </c>
      <c r="J19" s="40">
        <v>61.775222571064404</v>
      </c>
      <c r="K19" s="43">
        <f t="shared" si="4"/>
        <v>1.0305110935744637</v>
      </c>
      <c r="L19" s="40">
        <v>5.6779005489655843</v>
      </c>
      <c r="M19" s="40">
        <v>53.15960705073087</v>
      </c>
      <c r="N19" s="40">
        <f t="shared" si="33"/>
        <v>21.095442060115129</v>
      </c>
      <c r="O19" s="44">
        <f t="shared" si="34"/>
        <v>618.24623000000008</v>
      </c>
      <c r="P19" s="40">
        <v>56.096300000000006</v>
      </c>
      <c r="Q19" s="44">
        <f t="shared" si="5"/>
        <v>5427.5091356164385</v>
      </c>
      <c r="R19" s="43">
        <f t="shared" si="35"/>
        <v>0.93577743717524797</v>
      </c>
      <c r="S19" s="40"/>
      <c r="T19" s="42">
        <f t="shared" si="21"/>
        <v>2009</v>
      </c>
      <c r="U19" s="40">
        <f t="shared" si="6"/>
        <v>127.91960705073087</v>
      </c>
      <c r="V19" s="41">
        <f t="shared" si="7"/>
        <v>2.3656389484750653</v>
      </c>
      <c r="W19" s="40"/>
      <c r="X19" s="42">
        <f t="shared" si="22"/>
        <v>2009</v>
      </c>
      <c r="Y19" s="40">
        <f t="shared" si="23"/>
        <v>82.686409999999995</v>
      </c>
      <c r="AA19" s="42">
        <f t="shared" si="22"/>
        <v>2009</v>
      </c>
      <c r="AB19" s="45">
        <v>87.183890000000005</v>
      </c>
      <c r="AC19" s="45">
        <f t="shared" si="37"/>
        <v>92.598049378995455</v>
      </c>
      <c r="AE19" s="42">
        <f t="shared" si="24"/>
        <v>2009</v>
      </c>
      <c r="AF19" s="40">
        <f t="shared" si="25"/>
        <v>82.686409999999995</v>
      </c>
      <c r="AG19" s="1"/>
      <c r="AH19" s="42">
        <f t="shared" si="26"/>
        <v>2009</v>
      </c>
      <c r="AI19" s="40">
        <f t="shared" si="27"/>
        <v>87.183890000000005</v>
      </c>
      <c r="AJ19" s="45">
        <f t="shared" si="28"/>
        <v>92.598049378995455</v>
      </c>
      <c r="AL19" s="42">
        <f t="shared" si="29"/>
        <v>2009</v>
      </c>
      <c r="AM19" s="46">
        <f t="shared" si="8"/>
        <v>825.20641739999996</v>
      </c>
      <c r="AN19" s="40">
        <f t="shared" si="36"/>
        <v>70.954979999999992</v>
      </c>
      <c r="AO19" s="46">
        <f t="shared" si="8"/>
        <v>1007.0614710000001</v>
      </c>
      <c r="AP19" s="40">
        <f t="shared" si="30"/>
        <v>86.591700000000003</v>
      </c>
      <c r="AQ19" s="40">
        <v>8.2268299999999996</v>
      </c>
      <c r="AR19" s="40">
        <v>3.5045999999999999</v>
      </c>
      <c r="AS19" s="40">
        <v>82.686409999999995</v>
      </c>
      <c r="AT19" s="40">
        <v>0.59219000000000011</v>
      </c>
      <c r="AU19" s="40">
        <f t="shared" si="31"/>
        <v>87.183890000000005</v>
      </c>
      <c r="AV19" s="40">
        <f t="shared" si="9"/>
        <v>5.6779005489655843</v>
      </c>
      <c r="AW19" s="47">
        <v>0</v>
      </c>
      <c r="AX19" s="40">
        <f t="shared" si="10"/>
        <v>0</v>
      </c>
      <c r="AY19" s="45">
        <f t="shared" si="11"/>
        <v>81.505989451034424</v>
      </c>
      <c r="AZ19" s="42">
        <f t="shared" si="32"/>
        <v>2009</v>
      </c>
      <c r="BA19" s="1">
        <f t="shared" si="12"/>
        <v>365</v>
      </c>
      <c r="BB19" s="36">
        <v>40178</v>
      </c>
      <c r="BC19" s="48"/>
      <c r="BD19" s="48"/>
      <c r="BE19" s="48"/>
      <c r="BF19" s="48"/>
      <c r="BM19" s="40">
        <f t="shared" si="13"/>
        <v>74.760000000000005</v>
      </c>
      <c r="BN19" s="40"/>
      <c r="BO19" s="40"/>
      <c r="BP19" s="40"/>
      <c r="BQ19" s="40">
        <f t="shared" si="14"/>
        <v>58.837507599696451</v>
      </c>
      <c r="BR19" s="40"/>
      <c r="BS19" s="40"/>
      <c r="BX19" s="40">
        <f t="shared" si="15"/>
        <v>7.92640999999999</v>
      </c>
      <c r="BY19" s="40">
        <f t="shared" si="16"/>
        <v>28.346382400303554</v>
      </c>
      <c r="BZ19" s="40">
        <f t="shared" si="17"/>
        <v>7.92640999999999</v>
      </c>
      <c r="CA19" s="40">
        <f t="shared" si="18"/>
        <v>28.346382400303554</v>
      </c>
      <c r="CC19" s="41">
        <v>1.2723769268727241</v>
      </c>
      <c r="CD19" s="41">
        <v>0.15748458442709315</v>
      </c>
    </row>
    <row r="20" spans="1:82" ht="13" x14ac:dyDescent="0.3">
      <c r="A20" s="38">
        <f t="shared" si="2"/>
        <v>2010</v>
      </c>
      <c r="B20" s="40">
        <v>58.046600000000005</v>
      </c>
      <c r="C20" s="40">
        <v>4.9150400000000003</v>
      </c>
      <c r="D20" s="40">
        <f t="shared" si="3"/>
        <v>62.961640000000003</v>
      </c>
      <c r="E20" s="41">
        <v>1.3196078182139737</v>
      </c>
      <c r="F20" s="40">
        <v>68.98</v>
      </c>
      <c r="G20" s="40"/>
      <c r="H20" s="42">
        <f t="shared" si="19"/>
        <v>2010</v>
      </c>
      <c r="I20" s="40">
        <f t="shared" si="20"/>
        <v>55.501271455691906</v>
      </c>
      <c r="J20" s="40">
        <v>58.201329844553932</v>
      </c>
      <c r="K20" s="43">
        <f t="shared" si="4"/>
        <v>0.9708927555316117</v>
      </c>
      <c r="L20" s="40">
        <v>5.5180865889679076</v>
      </c>
      <c r="M20" s="40">
        <v>49.983184866723995</v>
      </c>
      <c r="N20" s="40">
        <f t="shared" si="33"/>
        <v>19.834935561689836</v>
      </c>
      <c r="O20" s="44">
        <f t="shared" si="34"/>
        <v>581.30444000000011</v>
      </c>
      <c r="P20" s="40">
        <v>52.68225000000001</v>
      </c>
      <c r="Q20" s="44">
        <f t="shared" si="5"/>
        <v>5097.1881061643844</v>
      </c>
      <c r="R20" s="43">
        <f t="shared" si="35"/>
        <v>0.87882553554558351</v>
      </c>
      <c r="S20" s="40"/>
      <c r="T20" s="42">
        <f t="shared" si="21"/>
        <v>2010</v>
      </c>
      <c r="U20" s="40">
        <f t="shared" si="6"/>
        <v>118.96318486672399</v>
      </c>
      <c r="V20" s="41">
        <f t="shared" si="7"/>
        <v>2.1984333537595573</v>
      </c>
      <c r="W20" s="40"/>
      <c r="X20" s="42">
        <f t="shared" si="22"/>
        <v>2010</v>
      </c>
      <c r="Y20" s="40">
        <f t="shared" si="23"/>
        <v>81.594099999999997</v>
      </c>
      <c r="AA20" s="42">
        <f t="shared" si="22"/>
        <v>2010</v>
      </c>
      <c r="AB20" s="45">
        <v>94.121060000000014</v>
      </c>
      <c r="AC20" s="45">
        <f t="shared" si="37"/>
        <v>99.966020803652995</v>
      </c>
      <c r="AE20" s="42">
        <f t="shared" si="24"/>
        <v>2010</v>
      </c>
      <c r="AF20" s="40">
        <f t="shared" si="25"/>
        <v>81.594099999999997</v>
      </c>
      <c r="AG20" s="1"/>
      <c r="AH20" s="42">
        <f t="shared" si="26"/>
        <v>2010</v>
      </c>
      <c r="AI20" s="40">
        <f t="shared" si="27"/>
        <v>94.121060000000014</v>
      </c>
      <c r="AJ20" s="45">
        <f t="shared" si="28"/>
        <v>99.966020803652995</v>
      </c>
      <c r="AL20" s="42">
        <f t="shared" si="29"/>
        <v>2010</v>
      </c>
      <c r="AM20" s="46">
        <f t="shared" si="8"/>
        <v>823.09150190000003</v>
      </c>
      <c r="AN20" s="40">
        <f t="shared" si="36"/>
        <v>70.773129999999995</v>
      </c>
      <c r="AO20" s="46">
        <f t="shared" si="8"/>
        <v>1086.5391465000002</v>
      </c>
      <c r="AP20" s="40">
        <f t="shared" si="30"/>
        <v>93.425550000000015</v>
      </c>
      <c r="AQ20" s="40">
        <v>7.8688199999999995</v>
      </c>
      <c r="AR20" s="40">
        <v>2.9521499999999996</v>
      </c>
      <c r="AS20" s="40">
        <v>81.594099999999997</v>
      </c>
      <c r="AT20" s="40">
        <v>0.69550999999999996</v>
      </c>
      <c r="AU20" s="40">
        <f t="shared" si="31"/>
        <v>94.121060000000014</v>
      </c>
      <c r="AV20" s="40">
        <f t="shared" si="9"/>
        <v>5.5180865889679076</v>
      </c>
      <c r="AW20" s="47">
        <v>0</v>
      </c>
      <c r="AX20" s="40">
        <f t="shared" si="10"/>
        <v>0</v>
      </c>
      <c r="AY20" s="45">
        <f t="shared" si="11"/>
        <v>88.60297341103211</v>
      </c>
      <c r="AZ20" s="42">
        <f t="shared" si="32"/>
        <v>2010</v>
      </c>
      <c r="BA20" s="1">
        <f t="shared" si="12"/>
        <v>365</v>
      </c>
      <c r="BB20" s="36">
        <v>40543</v>
      </c>
      <c r="BC20" s="48"/>
      <c r="BD20" s="48"/>
      <c r="BE20" s="48"/>
      <c r="BF20" s="48"/>
      <c r="BM20" s="40">
        <f t="shared" si="13"/>
        <v>68.98</v>
      </c>
      <c r="BN20" s="40"/>
      <c r="BO20" s="40"/>
      <c r="BP20" s="40"/>
      <c r="BQ20" s="40">
        <f t="shared" si="14"/>
        <v>55.501271455691906</v>
      </c>
      <c r="BR20" s="40"/>
      <c r="BS20" s="40"/>
      <c r="BX20" s="40">
        <f t="shared" si="15"/>
        <v>12.614099999999993</v>
      </c>
      <c r="BY20" s="40">
        <f t="shared" si="16"/>
        <v>38.619788544308108</v>
      </c>
      <c r="BZ20" s="40">
        <f t="shared" si="17"/>
        <v>12.614099999999993</v>
      </c>
      <c r="CA20" s="40">
        <f t="shared" si="18"/>
        <v>38.619788544308108</v>
      </c>
      <c r="CC20" s="41">
        <v>1.1756937914960646</v>
      </c>
      <c r="CD20" s="41">
        <v>0.14391402671790884</v>
      </c>
    </row>
    <row r="21" spans="1:82" ht="13" x14ac:dyDescent="0.3">
      <c r="A21" s="38">
        <f t="shared" si="2"/>
        <v>2011</v>
      </c>
      <c r="B21" s="40">
        <v>48.571070000000006</v>
      </c>
      <c r="C21" s="40">
        <v>3.4013299999999997</v>
      </c>
      <c r="D21" s="40">
        <f t="shared" si="3"/>
        <v>51.972400000000007</v>
      </c>
      <c r="E21" s="41">
        <v>1.0833655639448438</v>
      </c>
      <c r="F21" s="40">
        <v>56.899999999999991</v>
      </c>
      <c r="G21" s="40"/>
      <c r="H21" s="42">
        <f t="shared" si="19"/>
        <v>2011</v>
      </c>
      <c r="I21" s="40">
        <f t="shared" si="20"/>
        <v>44.178085625368709</v>
      </c>
      <c r="J21" s="40">
        <v>46.464131920781263</v>
      </c>
      <c r="K21" s="43">
        <f t="shared" si="4"/>
        <v>0.77509722190948993</v>
      </c>
      <c r="L21" s="40">
        <v>4.8292326589026597</v>
      </c>
      <c r="M21" s="40">
        <v>39.348852966466048</v>
      </c>
      <c r="N21" s="40">
        <f t="shared" si="33"/>
        <v>15.614890589652344</v>
      </c>
      <c r="O21" s="44">
        <f t="shared" si="34"/>
        <v>457.62716000000017</v>
      </c>
      <c r="P21" s="40">
        <v>41.634030000000003</v>
      </c>
      <c r="Q21" s="44">
        <f t="shared" si="5"/>
        <v>4028.2349847945206</v>
      </c>
      <c r="R21" s="43">
        <f t="shared" si="35"/>
        <v>0.69452327324043461</v>
      </c>
      <c r="S21" s="40"/>
      <c r="T21" s="42">
        <f t="shared" si="21"/>
        <v>2011</v>
      </c>
      <c r="U21" s="40">
        <f t="shared" si="6"/>
        <v>96.248852966466046</v>
      </c>
      <c r="V21" s="41">
        <f t="shared" si="7"/>
        <v>1.7778888371852783</v>
      </c>
      <c r="W21" s="40"/>
      <c r="X21" s="42">
        <f t="shared" si="22"/>
        <v>2011</v>
      </c>
      <c r="Y21" s="40">
        <f t="shared" si="23"/>
        <v>79.394440000000003</v>
      </c>
      <c r="AA21" s="42">
        <f t="shared" si="22"/>
        <v>2011</v>
      </c>
      <c r="AB21" s="45">
        <v>78.268770000000004</v>
      </c>
      <c r="AC21" s="45">
        <f t="shared" si="37"/>
        <v>83.129296356164403</v>
      </c>
      <c r="AE21" s="42">
        <f t="shared" si="24"/>
        <v>2011</v>
      </c>
      <c r="AF21" s="40">
        <f t="shared" si="25"/>
        <v>79.394440000000003</v>
      </c>
      <c r="AG21" s="1"/>
      <c r="AH21" s="42">
        <f t="shared" si="26"/>
        <v>2011</v>
      </c>
      <c r="AI21" s="40">
        <f t="shared" si="27"/>
        <v>78.268770000000004</v>
      </c>
      <c r="AJ21" s="45">
        <f t="shared" si="28"/>
        <v>83.129296356164403</v>
      </c>
      <c r="AL21" s="42">
        <f t="shared" si="29"/>
        <v>2011</v>
      </c>
      <c r="AM21" s="46">
        <f t="shared" si="8"/>
        <v>799.43840790000002</v>
      </c>
      <c r="AN21" s="40">
        <f t="shared" si="36"/>
        <v>68.739329999999995</v>
      </c>
      <c r="AO21" s="46">
        <f t="shared" si="8"/>
        <v>904.31646860000012</v>
      </c>
      <c r="AP21" s="40">
        <f t="shared" si="30"/>
        <v>77.757220000000004</v>
      </c>
      <c r="AQ21" s="40">
        <v>7.5003599999999997</v>
      </c>
      <c r="AR21" s="40">
        <v>3.1547499999999999</v>
      </c>
      <c r="AS21" s="40">
        <v>79.394440000000003</v>
      </c>
      <c r="AT21" s="40">
        <v>0.51155000000000006</v>
      </c>
      <c r="AU21" s="40">
        <f t="shared" si="31"/>
        <v>78.268770000000004</v>
      </c>
      <c r="AV21" s="40">
        <f t="shared" si="9"/>
        <v>4.8292326589026597</v>
      </c>
      <c r="AW21" s="47">
        <v>0</v>
      </c>
      <c r="AX21" s="40">
        <f t="shared" si="10"/>
        <v>0</v>
      </c>
      <c r="AY21" s="45">
        <f t="shared" si="11"/>
        <v>73.439537341097349</v>
      </c>
      <c r="AZ21" s="42">
        <f t="shared" si="32"/>
        <v>2011</v>
      </c>
      <c r="BA21" s="1">
        <f t="shared" si="12"/>
        <v>365</v>
      </c>
      <c r="BB21" s="36">
        <v>40908</v>
      </c>
      <c r="BC21" s="48"/>
      <c r="BD21" s="48"/>
      <c r="BE21" s="48"/>
      <c r="BF21" s="48"/>
      <c r="BM21" s="40">
        <f t="shared" si="13"/>
        <v>56.899999999999991</v>
      </c>
      <c r="BN21" s="40"/>
      <c r="BO21" s="40"/>
      <c r="BP21" s="40"/>
      <c r="BQ21" s="40">
        <f t="shared" si="14"/>
        <v>44.178085625368709</v>
      </c>
      <c r="BR21" s="40"/>
      <c r="BS21" s="40"/>
      <c r="BX21" s="40">
        <f t="shared" si="15"/>
        <v>22.494440000000012</v>
      </c>
      <c r="BY21" s="40">
        <f t="shared" si="16"/>
        <v>34.090684374631294</v>
      </c>
      <c r="BZ21" s="40">
        <f t="shared" si="17"/>
        <v>22.494440000000012</v>
      </c>
      <c r="CA21" s="40">
        <f t="shared" si="18"/>
        <v>34.090684374631294</v>
      </c>
      <c r="CC21" s="41">
        <v>0.9837734758852501</v>
      </c>
      <c r="CD21" s="41">
        <v>9.9592088059593575E-2</v>
      </c>
    </row>
    <row r="22" spans="1:82" ht="13" x14ac:dyDescent="0.3">
      <c r="A22" s="38">
        <f t="shared" si="2"/>
        <v>2012</v>
      </c>
      <c r="B22" s="40">
        <v>42.052380000000007</v>
      </c>
      <c r="C22" s="40">
        <v>2.5084199999999996</v>
      </c>
      <c r="D22" s="40">
        <f t="shared" si="3"/>
        <v>44.560800000000008</v>
      </c>
      <c r="E22" s="41">
        <v>0.92266145515067977</v>
      </c>
      <c r="F22" s="40">
        <v>48.76</v>
      </c>
      <c r="G22" s="40"/>
      <c r="H22" s="42">
        <f t="shared" si="19"/>
        <v>2012</v>
      </c>
      <c r="I22" s="40">
        <f t="shared" si="20"/>
        <v>37.617871370922984</v>
      </c>
      <c r="J22" s="40">
        <v>39.809761207769739</v>
      </c>
      <c r="K22" s="43">
        <f t="shared" si="4"/>
        <v>0.66227704779177887</v>
      </c>
      <c r="L22" s="40">
        <v>4.3865016374749999</v>
      </c>
      <c r="M22" s="40">
        <v>33.231369733447984</v>
      </c>
      <c r="N22" s="40">
        <f t="shared" si="33"/>
        <v>13.18727646201774</v>
      </c>
      <c r="O22" s="44">
        <f t="shared" si="34"/>
        <v>386.48083000000008</v>
      </c>
      <c r="P22" s="40">
        <v>35.422469999999997</v>
      </c>
      <c r="Q22" s="44">
        <f t="shared" si="5"/>
        <v>3417.8812241803275</v>
      </c>
      <c r="R22" s="43">
        <f t="shared" si="35"/>
        <v>0.58928986623798751</v>
      </c>
      <c r="S22" s="40"/>
      <c r="T22" s="42">
        <f t="shared" si="21"/>
        <v>2012</v>
      </c>
      <c r="U22" s="40">
        <f t="shared" si="6"/>
        <v>81.991369733447982</v>
      </c>
      <c r="V22" s="41">
        <f t="shared" si="7"/>
        <v>1.5119513213886673</v>
      </c>
      <c r="W22" s="40"/>
      <c r="X22" s="42">
        <f t="shared" si="22"/>
        <v>2012</v>
      </c>
      <c r="Y22" s="40">
        <f t="shared" si="23"/>
        <v>77.376940000000005</v>
      </c>
      <c r="AA22" s="42">
        <f t="shared" si="22"/>
        <v>2012</v>
      </c>
      <c r="AB22" s="45">
        <v>73.4726</v>
      </c>
      <c r="AC22" s="45">
        <f t="shared" si="37"/>
        <v>78.03528200913243</v>
      </c>
      <c r="AE22" s="42">
        <f t="shared" si="24"/>
        <v>2012</v>
      </c>
      <c r="AF22" s="40">
        <f t="shared" si="25"/>
        <v>77.376940000000005</v>
      </c>
      <c r="AG22" s="1"/>
      <c r="AH22" s="42">
        <f t="shared" si="26"/>
        <v>2012</v>
      </c>
      <c r="AI22" s="40">
        <f t="shared" si="27"/>
        <v>73.4726</v>
      </c>
      <c r="AJ22" s="45">
        <f t="shared" si="28"/>
        <v>78.03528200913243</v>
      </c>
      <c r="AL22" s="42">
        <f t="shared" si="29"/>
        <v>2012</v>
      </c>
      <c r="AM22" s="46">
        <f t="shared" si="8"/>
        <v>789.42823430000021</v>
      </c>
      <c r="AN22" s="40">
        <f t="shared" si="36"/>
        <v>67.878610000000009</v>
      </c>
      <c r="AO22" s="46">
        <f t="shared" si="8"/>
        <v>848.71553200000005</v>
      </c>
      <c r="AP22" s="40">
        <f t="shared" si="30"/>
        <v>72.976399999999998</v>
      </c>
      <c r="AQ22" s="40">
        <v>6.69062</v>
      </c>
      <c r="AR22" s="40">
        <v>2.8077100000000002</v>
      </c>
      <c r="AS22" s="40">
        <v>77.376940000000005</v>
      </c>
      <c r="AT22" s="40">
        <v>0.49619999999999997</v>
      </c>
      <c r="AU22" s="40">
        <f t="shared" si="31"/>
        <v>73.4726</v>
      </c>
      <c r="AV22" s="40">
        <f t="shared" si="9"/>
        <v>4.3865016374749999</v>
      </c>
      <c r="AW22" s="47">
        <v>0</v>
      </c>
      <c r="AX22" s="40">
        <f t="shared" si="10"/>
        <v>0</v>
      </c>
      <c r="AY22" s="45">
        <f t="shared" si="11"/>
        <v>69.086098362525007</v>
      </c>
      <c r="AZ22" s="42">
        <f t="shared" si="32"/>
        <v>2012</v>
      </c>
      <c r="BA22" s="1">
        <f t="shared" si="12"/>
        <v>366</v>
      </c>
      <c r="BB22" s="36">
        <v>41274</v>
      </c>
      <c r="BC22" s="48"/>
      <c r="BD22" s="48"/>
      <c r="BE22" s="48"/>
      <c r="BF22" s="48"/>
      <c r="BM22" s="40">
        <f t="shared" si="13"/>
        <v>48.76</v>
      </c>
      <c r="BN22" s="40"/>
      <c r="BO22" s="40"/>
      <c r="BP22" s="40"/>
      <c r="BQ22" s="40">
        <f t="shared" si="14"/>
        <v>37.617871370922984</v>
      </c>
      <c r="BR22" s="40"/>
      <c r="BS22" s="40"/>
      <c r="BX22" s="40">
        <f t="shared" si="15"/>
        <v>28.616940000000007</v>
      </c>
      <c r="BY22" s="40">
        <f t="shared" si="16"/>
        <v>35.854728629077016</v>
      </c>
      <c r="BZ22" s="40">
        <f t="shared" si="17"/>
        <v>28.616940000000007</v>
      </c>
      <c r="CA22" s="40">
        <f t="shared" si="18"/>
        <v>35.854728629077016</v>
      </c>
      <c r="CC22" s="41">
        <v>0.84941474855571331</v>
      </c>
      <c r="CD22" s="41">
        <v>7.3246706594966571E-2</v>
      </c>
    </row>
    <row r="23" spans="1:82" ht="13" x14ac:dyDescent="0.3">
      <c r="A23" s="38">
        <f t="shared" si="2"/>
        <v>2013</v>
      </c>
      <c r="B23" s="40">
        <v>38.456369999999993</v>
      </c>
      <c r="C23" s="40">
        <v>2.1900499999999998</v>
      </c>
      <c r="D23" s="40">
        <f t="shared" si="3"/>
        <v>40.646419999999992</v>
      </c>
      <c r="E23" s="41">
        <v>0.84303261505288185</v>
      </c>
      <c r="F23" s="40">
        <v>44.480000000000004</v>
      </c>
      <c r="G23" s="40"/>
      <c r="H23" s="42">
        <f t="shared" si="19"/>
        <v>2013</v>
      </c>
      <c r="I23" s="40">
        <f t="shared" si="20"/>
        <v>35.637344844284272</v>
      </c>
      <c r="J23" s="40">
        <v>37.623225806356245</v>
      </c>
      <c r="K23" s="43">
        <f t="shared" si="4"/>
        <v>0.62761654197046335</v>
      </c>
      <c r="L23" s="40">
        <v>4.2994119122120464</v>
      </c>
      <c r="M23" s="40">
        <v>31.337932932072224</v>
      </c>
      <c r="N23" s="40">
        <f t="shared" si="33"/>
        <v>12.435899833146234</v>
      </c>
      <c r="O23" s="44">
        <f t="shared" si="34"/>
        <v>364.46015999999997</v>
      </c>
      <c r="P23" s="40">
        <v>33.323039999999999</v>
      </c>
      <c r="Q23" s="44">
        <f t="shared" si="5"/>
        <v>3224.1182399999993</v>
      </c>
      <c r="R23" s="43">
        <f t="shared" si="35"/>
        <v>0.55588245517241364</v>
      </c>
      <c r="S23" s="40"/>
      <c r="T23" s="42">
        <f t="shared" si="21"/>
        <v>2013</v>
      </c>
      <c r="U23" s="40">
        <f t="shared" si="6"/>
        <v>75.817932932072225</v>
      </c>
      <c r="V23" s="41">
        <f t="shared" si="7"/>
        <v>1.3989150702252955</v>
      </c>
      <c r="W23" s="40"/>
      <c r="X23" s="42">
        <f t="shared" si="22"/>
        <v>2013</v>
      </c>
      <c r="Y23" s="40">
        <f t="shared" si="23"/>
        <v>76.379059999999996</v>
      </c>
      <c r="AA23" s="42">
        <f t="shared" si="22"/>
        <v>2013</v>
      </c>
      <c r="AB23" s="45">
        <v>72.925600000000003</v>
      </c>
      <c r="AC23" s="45">
        <f t="shared" si="37"/>
        <v>77.454313059360743</v>
      </c>
      <c r="AE23" s="42">
        <f t="shared" si="24"/>
        <v>2013</v>
      </c>
      <c r="AF23" s="40">
        <f t="shared" si="25"/>
        <v>76.379059999999996</v>
      </c>
      <c r="AG23" s="1"/>
      <c r="AH23" s="42">
        <f t="shared" si="26"/>
        <v>2013</v>
      </c>
      <c r="AI23" s="40">
        <f t="shared" si="27"/>
        <v>72.925600000000003</v>
      </c>
      <c r="AJ23" s="45">
        <f t="shared" si="28"/>
        <v>77.454313059360743</v>
      </c>
      <c r="AL23" s="42">
        <f t="shared" si="29"/>
        <v>2013</v>
      </c>
      <c r="AM23" s="46">
        <f t="shared" si="8"/>
        <v>780.92065669999999</v>
      </c>
      <c r="AN23" s="40">
        <f t="shared" si="36"/>
        <v>67.147089999999992</v>
      </c>
      <c r="AO23" s="46">
        <f t="shared" si="8"/>
        <v>842.52697640000008</v>
      </c>
      <c r="AP23" s="40">
        <f t="shared" si="30"/>
        <v>72.444280000000006</v>
      </c>
      <c r="AQ23" s="40">
        <v>6.3490000000000002</v>
      </c>
      <c r="AR23" s="40">
        <v>2.8829699999999998</v>
      </c>
      <c r="AS23" s="40">
        <v>76.379059999999996</v>
      </c>
      <c r="AT23" s="40">
        <v>0.48131999999999997</v>
      </c>
      <c r="AU23" s="40">
        <f t="shared" si="31"/>
        <v>72.925600000000003</v>
      </c>
      <c r="AV23" s="40">
        <f t="shared" si="9"/>
        <v>4.2994119122120464</v>
      </c>
      <c r="AW23" s="47">
        <v>0</v>
      </c>
      <c r="AX23" s="40">
        <f t="shared" si="10"/>
        <v>0</v>
      </c>
      <c r="AY23" s="45">
        <f t="shared" si="11"/>
        <v>68.626188087787952</v>
      </c>
      <c r="AZ23" s="42">
        <f t="shared" si="32"/>
        <v>2013</v>
      </c>
      <c r="BA23" s="1">
        <f t="shared" si="12"/>
        <v>365</v>
      </c>
      <c r="BB23" s="36">
        <v>41639</v>
      </c>
      <c r="BC23" s="48"/>
      <c r="BD23" s="48"/>
      <c r="BE23" s="48"/>
      <c r="BF23" s="48"/>
      <c r="BM23" s="40">
        <f t="shared" si="13"/>
        <v>44.480000000000004</v>
      </c>
      <c r="BN23" s="40"/>
      <c r="BO23" s="40"/>
      <c r="BP23" s="40"/>
      <c r="BQ23" s="40">
        <f t="shared" si="14"/>
        <v>35.637344844284272</v>
      </c>
      <c r="BR23" s="40"/>
      <c r="BS23" s="40"/>
      <c r="BX23" s="40">
        <f t="shared" si="15"/>
        <v>31.899059999999992</v>
      </c>
      <c r="BY23" s="40">
        <f t="shared" si="16"/>
        <v>37.288255155715731</v>
      </c>
      <c r="BZ23" s="40">
        <f t="shared" si="17"/>
        <v>31.899059999999992</v>
      </c>
      <c r="CA23" s="40">
        <f t="shared" si="18"/>
        <v>37.288255155715731</v>
      </c>
      <c r="CC23" s="41">
        <v>0.77890721338503044</v>
      </c>
      <c r="CD23" s="41">
        <v>6.4125401667851384E-2</v>
      </c>
    </row>
    <row r="24" spans="1:82" ht="13" x14ac:dyDescent="0.3">
      <c r="A24" s="38">
        <f t="shared" si="2"/>
        <v>2014</v>
      </c>
      <c r="B24" s="40">
        <v>37.474269999999997</v>
      </c>
      <c r="C24" s="40">
        <v>2.4536599999999997</v>
      </c>
      <c r="D24" s="40">
        <f t="shared" si="3"/>
        <v>39.927929999999996</v>
      </c>
      <c r="E24" s="41">
        <v>0.83085944745860096</v>
      </c>
      <c r="F24" s="40">
        <v>43.69</v>
      </c>
      <c r="G24" s="40"/>
      <c r="H24" s="42">
        <f t="shared" si="19"/>
        <v>2014</v>
      </c>
      <c r="I24" s="40">
        <f t="shared" si="20"/>
        <v>36.021819205698506</v>
      </c>
      <c r="J24" s="40">
        <v>37.98941759315553</v>
      </c>
      <c r="K24" s="43">
        <f t="shared" si="4"/>
        <v>0.63372521601430676</v>
      </c>
      <c r="L24" s="40">
        <v>4.1901433673494042</v>
      </c>
      <c r="M24" s="40">
        <v>31.831675838349099</v>
      </c>
      <c r="N24" s="40">
        <f t="shared" si="33"/>
        <v>12.631832900559935</v>
      </c>
      <c r="O24" s="44">
        <f t="shared" si="34"/>
        <v>370.20239000000004</v>
      </c>
      <c r="P24" s="40">
        <v>33.798520000000003</v>
      </c>
      <c r="Q24" s="44">
        <f t="shared" si="5"/>
        <v>3270.1225583561645</v>
      </c>
      <c r="R24" s="43">
        <f t="shared" si="35"/>
        <v>0.56381423419933874</v>
      </c>
      <c r="S24" s="40"/>
      <c r="T24" s="42">
        <f t="shared" si="21"/>
        <v>2014</v>
      </c>
      <c r="U24" s="40">
        <f t="shared" si="6"/>
        <v>75.521675838349097</v>
      </c>
      <c r="V24" s="41">
        <f t="shared" si="7"/>
        <v>1.3946736816579397</v>
      </c>
      <c r="W24" s="40"/>
      <c r="X24" s="42">
        <f t="shared" si="22"/>
        <v>2014</v>
      </c>
      <c r="Y24" s="40">
        <f t="shared" si="23"/>
        <v>76.06286999999999</v>
      </c>
      <c r="AA24" s="42">
        <f t="shared" si="22"/>
        <v>2014</v>
      </c>
      <c r="AB24" s="45">
        <v>66.930189999999996</v>
      </c>
      <c r="AC24" s="45">
        <f t="shared" si="37"/>
        <v>71.086585360730595</v>
      </c>
      <c r="AE24" s="42">
        <f t="shared" si="24"/>
        <v>2014</v>
      </c>
      <c r="AF24" s="40">
        <f t="shared" si="25"/>
        <v>76.06286999999999</v>
      </c>
      <c r="AG24" s="1"/>
      <c r="AH24" s="42">
        <f t="shared" si="26"/>
        <v>2014</v>
      </c>
      <c r="AI24" s="40">
        <f t="shared" si="27"/>
        <v>66.930189999999996</v>
      </c>
      <c r="AJ24" s="45">
        <f t="shared" si="28"/>
        <v>71.086585360730595</v>
      </c>
      <c r="AL24" s="42">
        <f t="shared" si="29"/>
        <v>2014</v>
      </c>
      <c r="AM24" s="46">
        <f t="shared" si="8"/>
        <v>777.77590469999996</v>
      </c>
      <c r="AN24" s="40">
        <f t="shared" si="36"/>
        <v>66.876689999999996</v>
      </c>
      <c r="AO24" s="46">
        <f t="shared" si="8"/>
        <v>772.96829530000002</v>
      </c>
      <c r="AP24" s="40">
        <f t="shared" si="30"/>
        <v>66.463309999999993</v>
      </c>
      <c r="AQ24" s="40">
        <v>6.37601</v>
      </c>
      <c r="AR24" s="40">
        <v>2.8101700000000003</v>
      </c>
      <c r="AS24" s="40">
        <v>76.06286999999999</v>
      </c>
      <c r="AT24" s="40">
        <v>0.46688000000000002</v>
      </c>
      <c r="AU24" s="40">
        <f t="shared" si="31"/>
        <v>66.930189999999996</v>
      </c>
      <c r="AV24" s="40">
        <f t="shared" si="9"/>
        <v>4.1901433673494042</v>
      </c>
      <c r="AW24" s="47">
        <v>0.13603999999999999</v>
      </c>
      <c r="AX24" s="40">
        <f t="shared" si="10"/>
        <v>1.1697334479793636E-2</v>
      </c>
      <c r="AY24" s="45">
        <f t="shared" si="11"/>
        <v>62.728349298170798</v>
      </c>
      <c r="AZ24" s="42">
        <f t="shared" si="32"/>
        <v>2014</v>
      </c>
      <c r="BA24" s="1">
        <f t="shared" si="12"/>
        <v>365</v>
      </c>
      <c r="BB24" s="36">
        <v>42004</v>
      </c>
      <c r="BC24" s="48"/>
      <c r="BD24" s="48"/>
      <c r="BE24" s="48"/>
      <c r="BF24" s="48"/>
      <c r="BM24" s="40">
        <f t="shared" si="13"/>
        <v>43.69</v>
      </c>
      <c r="BN24" s="40"/>
      <c r="BO24" s="40"/>
      <c r="BP24" s="40"/>
      <c r="BQ24" s="40">
        <f t="shared" si="14"/>
        <v>36.021819205698506</v>
      </c>
      <c r="BR24" s="40"/>
      <c r="BS24" s="40"/>
      <c r="BX24" s="40">
        <f t="shared" si="15"/>
        <v>32.372869999999992</v>
      </c>
      <c r="BY24" s="40">
        <f t="shared" si="16"/>
        <v>30.90837079430149</v>
      </c>
      <c r="BZ24" s="40">
        <f t="shared" si="17"/>
        <v>32.372869999999992</v>
      </c>
      <c r="CA24" s="40">
        <f t="shared" si="18"/>
        <v>30.90837079430149</v>
      </c>
      <c r="CC24" s="41">
        <v>0.7590154561997986</v>
      </c>
      <c r="CD24" s="41">
        <v>7.1843991258802406E-2</v>
      </c>
    </row>
    <row r="25" spans="1:82" ht="13" x14ac:dyDescent="0.3">
      <c r="A25" s="38">
        <f t="shared" si="2"/>
        <v>2015</v>
      </c>
      <c r="B25" s="40">
        <v>42.825879999999998</v>
      </c>
      <c r="C25" s="40">
        <v>2.4618599999999997</v>
      </c>
      <c r="D25" s="40">
        <f t="shared" si="3"/>
        <v>45.287739999999999</v>
      </c>
      <c r="E25" s="41">
        <v>0.93949271053181205</v>
      </c>
      <c r="F25" s="40">
        <v>49.54</v>
      </c>
      <c r="G25" s="40"/>
      <c r="H25" s="42">
        <f t="shared" si="19"/>
        <v>2015</v>
      </c>
      <c r="I25" s="40">
        <f t="shared" si="20"/>
        <v>38.905569771304236</v>
      </c>
      <c r="J25" s="40">
        <v>40.568478213863074</v>
      </c>
      <c r="K25" s="43">
        <f t="shared" si="4"/>
        <v>0.67674813798893452</v>
      </c>
      <c r="L25" s="40">
        <v>4.4762524884151569</v>
      </c>
      <c r="M25" s="40">
        <v>34.42931728288908</v>
      </c>
      <c r="N25" s="40">
        <f t="shared" si="33"/>
        <v>13.662660583954061</v>
      </c>
      <c r="O25" s="44">
        <f t="shared" si="34"/>
        <v>400.41296000000006</v>
      </c>
      <c r="P25" s="40">
        <v>36.091419999999999</v>
      </c>
      <c r="Q25" s="44">
        <f t="shared" si="5"/>
        <v>3491.9684857534244</v>
      </c>
      <c r="R25" s="43">
        <f t="shared" si="35"/>
        <v>0.60206353202645246</v>
      </c>
      <c r="S25" s="40"/>
      <c r="T25" s="42">
        <f t="shared" si="21"/>
        <v>2015</v>
      </c>
      <c r="U25" s="40">
        <f t="shared" si="6"/>
        <v>83.969317282889079</v>
      </c>
      <c r="V25" s="41">
        <f t="shared" si="7"/>
        <v>1.5415562425582645</v>
      </c>
      <c r="W25" s="40"/>
      <c r="X25" s="42">
        <f t="shared" si="22"/>
        <v>2015</v>
      </c>
      <c r="Y25" s="40">
        <f t="shared" si="23"/>
        <v>77.554739999999995</v>
      </c>
      <c r="AA25" s="42">
        <f t="shared" si="22"/>
        <v>2015</v>
      </c>
      <c r="AB25" s="45">
        <v>68.783000000000001</v>
      </c>
      <c r="AC25" s="45">
        <f t="shared" si="37"/>
        <v>73.054455707762571</v>
      </c>
      <c r="AE25" s="42">
        <f t="shared" si="24"/>
        <v>2015</v>
      </c>
      <c r="AF25" s="40">
        <f t="shared" si="25"/>
        <v>77.554739999999995</v>
      </c>
      <c r="AG25" s="1"/>
      <c r="AH25" s="42">
        <f t="shared" si="26"/>
        <v>2015</v>
      </c>
      <c r="AI25" s="40">
        <f t="shared" si="27"/>
        <v>68.783000000000001</v>
      </c>
      <c r="AJ25" s="45">
        <f t="shared" si="28"/>
        <v>73.054455707762571</v>
      </c>
      <c r="AL25" s="42">
        <f t="shared" si="29"/>
        <v>2015</v>
      </c>
      <c r="AM25" s="46">
        <f t="shared" si="8"/>
        <v>780.29228779999994</v>
      </c>
      <c r="AN25" s="40">
        <f t="shared" si="36"/>
        <v>67.093059999999994</v>
      </c>
      <c r="AO25" s="46">
        <f t="shared" si="8"/>
        <v>794.67941189999999</v>
      </c>
      <c r="AP25" s="40">
        <f t="shared" si="30"/>
        <v>68.330129999999997</v>
      </c>
      <c r="AQ25" s="40">
        <v>7.7780899999999997</v>
      </c>
      <c r="AR25" s="40">
        <v>2.6835900000000001</v>
      </c>
      <c r="AS25" s="40">
        <v>77.554739999999995</v>
      </c>
      <c r="AT25" s="40">
        <v>0.45286999999999999</v>
      </c>
      <c r="AU25" s="40">
        <f t="shared" si="31"/>
        <v>68.783000000000001</v>
      </c>
      <c r="AV25" s="40">
        <f t="shared" si="9"/>
        <v>4.4762524884151569</v>
      </c>
      <c r="AW25" s="47">
        <v>0.97960999999999987</v>
      </c>
      <c r="AX25" s="40">
        <f t="shared" si="10"/>
        <v>8.4231298366294047E-2</v>
      </c>
      <c r="AY25" s="45">
        <f t="shared" si="11"/>
        <v>64.222516213218555</v>
      </c>
      <c r="AZ25" s="42">
        <f t="shared" si="32"/>
        <v>2015</v>
      </c>
      <c r="BA25" s="1">
        <f t="shared" si="12"/>
        <v>365</v>
      </c>
      <c r="BB25" s="36">
        <v>42369</v>
      </c>
      <c r="BC25" s="48"/>
      <c r="BD25" s="48"/>
      <c r="BE25" s="48"/>
      <c r="BF25" s="48"/>
      <c r="BM25" s="40">
        <f t="shared" si="13"/>
        <v>49.54</v>
      </c>
      <c r="BN25" s="40"/>
      <c r="BO25" s="40"/>
      <c r="BP25" s="40"/>
      <c r="BQ25" s="40">
        <f t="shared" si="14"/>
        <v>38.905569771304236</v>
      </c>
      <c r="BR25" s="40"/>
      <c r="BS25" s="40"/>
      <c r="BX25" s="40">
        <f t="shared" si="15"/>
        <v>28.014739999999996</v>
      </c>
      <c r="BY25" s="40">
        <f t="shared" si="16"/>
        <v>29.877430228695765</v>
      </c>
      <c r="BZ25" s="40">
        <f t="shared" si="17"/>
        <v>28.014739999999996</v>
      </c>
      <c r="CA25" s="40">
        <f t="shared" si="18"/>
        <v>29.877430228695765</v>
      </c>
      <c r="CC25" s="41">
        <v>0.86740862051102874</v>
      </c>
      <c r="CD25" s="41">
        <v>7.2084090020783365E-2</v>
      </c>
    </row>
    <row r="26" spans="1:82" ht="13" x14ac:dyDescent="0.3">
      <c r="A26" s="38">
        <f t="shared" si="2"/>
        <v>2016</v>
      </c>
      <c r="B26" s="40">
        <v>44.30583</v>
      </c>
      <c r="C26" s="40">
        <v>3.1387200000000002</v>
      </c>
      <c r="D26" s="40">
        <f t="shared" si="3"/>
        <v>47.44455</v>
      </c>
      <c r="E26" s="41">
        <v>0.98658379509610339</v>
      </c>
      <c r="F26" s="40">
        <v>51.949999999999989</v>
      </c>
      <c r="G26" s="40"/>
      <c r="H26" s="42">
        <f t="shared" si="19"/>
        <v>2016</v>
      </c>
      <c r="I26" s="40">
        <f t="shared" si="20"/>
        <v>39.989090763591818</v>
      </c>
      <c r="J26" s="40">
        <v>41.855039099929272</v>
      </c>
      <c r="K26" s="43">
        <f t="shared" si="4"/>
        <v>0.69630238638307995</v>
      </c>
      <c r="L26" s="40">
        <v>4.4530675477706687</v>
      </c>
      <c r="M26" s="40">
        <v>35.536023215821146</v>
      </c>
      <c r="N26" s="40">
        <f t="shared" si="33"/>
        <v>14.101837097495146</v>
      </c>
      <c r="O26" s="44">
        <f t="shared" si="34"/>
        <v>413.28394999999995</v>
      </c>
      <c r="P26" s="40">
        <v>37.40117</v>
      </c>
      <c r="Q26" s="44">
        <f t="shared" si="5"/>
        <v>3608.8041490437158</v>
      </c>
      <c r="R26" s="43">
        <f t="shared" si="35"/>
        <v>0.62220761190408891</v>
      </c>
      <c r="S26" s="40"/>
      <c r="T26" s="42">
        <f t="shared" si="21"/>
        <v>2016</v>
      </c>
      <c r="U26" s="40">
        <f t="shared" si="6"/>
        <v>87.486023215821135</v>
      </c>
      <c r="V26" s="41">
        <f t="shared" si="7"/>
        <v>1.6087914070001923</v>
      </c>
      <c r="W26" s="40"/>
      <c r="X26" s="42">
        <f t="shared" si="22"/>
        <v>2016</v>
      </c>
      <c r="Y26" s="40">
        <f t="shared" si="23"/>
        <v>79.241369999999989</v>
      </c>
      <c r="AA26" s="42">
        <f t="shared" si="22"/>
        <v>2016</v>
      </c>
      <c r="AB26" s="45">
        <v>76.003280000000004</v>
      </c>
      <c r="AC26" s="45">
        <f t="shared" si="37"/>
        <v>80.723118392694076</v>
      </c>
      <c r="AE26" s="42">
        <f t="shared" si="24"/>
        <v>2016</v>
      </c>
      <c r="AF26" s="40">
        <f t="shared" si="25"/>
        <v>79.241369999999989</v>
      </c>
      <c r="AG26" s="1"/>
      <c r="AH26" s="42">
        <f t="shared" si="26"/>
        <v>2016</v>
      </c>
      <c r="AI26" s="40">
        <f t="shared" si="27"/>
        <v>76.003280000000004</v>
      </c>
      <c r="AJ26" s="45">
        <f t="shared" si="28"/>
        <v>80.723118392694076</v>
      </c>
      <c r="AL26" s="42">
        <f t="shared" si="29"/>
        <v>2016</v>
      </c>
      <c r="AM26" s="46">
        <f t="shared" si="8"/>
        <v>797.28895129999978</v>
      </c>
      <c r="AN26" s="40">
        <f t="shared" si="36"/>
        <v>68.554509999999979</v>
      </c>
      <c r="AO26" s="46">
        <f t="shared" si="8"/>
        <v>878.80932000000018</v>
      </c>
      <c r="AP26" s="40">
        <f t="shared" si="30"/>
        <v>75.564000000000007</v>
      </c>
      <c r="AQ26" s="40">
        <v>7.8464099999999997</v>
      </c>
      <c r="AR26" s="40">
        <v>2.8404500000000001</v>
      </c>
      <c r="AS26" s="40">
        <v>79.241369999999989</v>
      </c>
      <c r="AT26" s="40">
        <v>0.43927999999999995</v>
      </c>
      <c r="AU26" s="40">
        <f t="shared" si="31"/>
        <v>76.003280000000004</v>
      </c>
      <c r="AV26" s="40">
        <f t="shared" si="9"/>
        <v>4.4530675477706687</v>
      </c>
      <c r="AW26" s="47">
        <v>3.8239299999999998</v>
      </c>
      <c r="AX26" s="40">
        <f t="shared" si="10"/>
        <v>0.32879879621668096</v>
      </c>
      <c r="AY26" s="45">
        <f t="shared" si="11"/>
        <v>71.221413656012658</v>
      </c>
      <c r="AZ26" s="42">
        <f t="shared" si="32"/>
        <v>2016</v>
      </c>
      <c r="BA26" s="1">
        <f t="shared" si="12"/>
        <v>366</v>
      </c>
      <c r="BB26" s="36">
        <v>42735</v>
      </c>
      <c r="BC26" s="48"/>
      <c r="BD26" s="48"/>
      <c r="BE26" s="48"/>
      <c r="BF26" s="48"/>
      <c r="BM26" s="40">
        <f t="shared" si="13"/>
        <v>51.949999999999989</v>
      </c>
      <c r="BN26" s="40"/>
      <c r="BO26" s="40"/>
      <c r="BP26" s="40"/>
      <c r="BQ26" s="40">
        <f t="shared" si="14"/>
        <v>39.989090763591818</v>
      </c>
      <c r="BR26" s="40"/>
      <c r="BS26" s="40"/>
      <c r="BX26" s="40">
        <f t="shared" si="15"/>
        <v>27.291370000000001</v>
      </c>
      <c r="BY26" s="40">
        <f t="shared" si="16"/>
        <v>36.014189236408185</v>
      </c>
      <c r="BZ26" s="40">
        <f t="shared" si="17"/>
        <v>27.291370000000001</v>
      </c>
      <c r="CA26" s="40">
        <f t="shared" si="18"/>
        <v>36.014189236408185</v>
      </c>
      <c r="CC26" s="41">
        <v>0.89493211677917339</v>
      </c>
      <c r="CD26" s="41">
        <v>9.1651678316929996E-2</v>
      </c>
    </row>
    <row r="27" spans="1:82" ht="13" x14ac:dyDescent="0.3">
      <c r="A27" s="38">
        <f t="shared" si="2"/>
        <v>2017</v>
      </c>
      <c r="B27" s="40">
        <v>43.184699999999999</v>
      </c>
      <c r="C27" s="40">
        <v>3.4456600000000002</v>
      </c>
      <c r="D27" s="40">
        <f t="shared" si="3"/>
        <v>46.630359999999996</v>
      </c>
      <c r="E27" s="41">
        <v>0.97556635717311591</v>
      </c>
      <c r="F27" s="40">
        <v>51.09</v>
      </c>
      <c r="G27" s="40"/>
      <c r="H27" s="42">
        <f t="shared" si="19"/>
        <v>2017</v>
      </c>
      <c r="I27" s="40">
        <f t="shared" si="20"/>
        <v>40.155647276741121</v>
      </c>
      <c r="J27" s="40">
        <v>42.240929953250927</v>
      </c>
      <c r="K27" s="43">
        <f t="shared" si="4"/>
        <v>0.70464735063724915</v>
      </c>
      <c r="L27" s="40">
        <v>4.4229138287617493</v>
      </c>
      <c r="M27" s="40">
        <v>35.732733447979371</v>
      </c>
      <c r="N27" s="40">
        <f t="shared" si="33"/>
        <v>14.179898045183595</v>
      </c>
      <c r="O27" s="44">
        <f t="shared" si="34"/>
        <v>415.5716900000001</v>
      </c>
      <c r="P27" s="40">
        <v>37.817219999999999</v>
      </c>
      <c r="Q27" s="44">
        <f t="shared" si="5"/>
        <v>3658.9455460273966</v>
      </c>
      <c r="R27" s="43">
        <f t="shared" si="35"/>
        <v>0.63085268034955111</v>
      </c>
      <c r="S27" s="40"/>
      <c r="T27" s="42">
        <f t="shared" si="21"/>
        <v>2017</v>
      </c>
      <c r="U27" s="40">
        <f t="shared" si="6"/>
        <v>86.822733447979374</v>
      </c>
      <c r="V27" s="41">
        <f t="shared" si="7"/>
        <v>1.606419037522667</v>
      </c>
      <c r="W27" s="40"/>
      <c r="X27" s="42">
        <f t="shared" si="22"/>
        <v>2017</v>
      </c>
      <c r="Y27" s="40">
        <f t="shared" si="23"/>
        <v>80.434169999999995</v>
      </c>
      <c r="AA27" s="42">
        <f t="shared" si="22"/>
        <v>2017</v>
      </c>
      <c r="AB27" s="45">
        <v>74.369780000000006</v>
      </c>
      <c r="AC27" s="45">
        <f t="shared" si="37"/>
        <v>78.98817729680367</v>
      </c>
      <c r="AE27" s="42">
        <f t="shared" si="24"/>
        <v>2017</v>
      </c>
      <c r="AF27" s="40">
        <f t="shared" si="25"/>
        <v>80.434169999999995</v>
      </c>
      <c r="AG27" s="1"/>
      <c r="AH27" s="42">
        <f t="shared" si="26"/>
        <v>2017</v>
      </c>
      <c r="AI27" s="40">
        <f t="shared" si="27"/>
        <v>74.369780000000006</v>
      </c>
      <c r="AJ27" s="45">
        <f t="shared" si="28"/>
        <v>78.98817729680367</v>
      </c>
      <c r="AL27" s="42">
        <f t="shared" si="29"/>
        <v>2017</v>
      </c>
      <c r="AM27" s="46">
        <f t="shared" si="8"/>
        <v>810.78789230000007</v>
      </c>
      <c r="AN27" s="40">
        <f t="shared" si="36"/>
        <v>69.715209999999999</v>
      </c>
      <c r="AO27" s="46">
        <f t="shared" si="8"/>
        <v>859.96488210000018</v>
      </c>
      <c r="AP27" s="40">
        <f t="shared" si="30"/>
        <v>73.943670000000012</v>
      </c>
      <c r="AQ27" s="40">
        <v>8.1002899999999993</v>
      </c>
      <c r="AR27" s="40">
        <v>2.6186700000000003</v>
      </c>
      <c r="AS27" s="40">
        <v>80.434169999999995</v>
      </c>
      <c r="AT27" s="40">
        <v>0.42610999999999999</v>
      </c>
      <c r="AU27" s="40">
        <f t="shared" si="31"/>
        <v>74.369780000000006</v>
      </c>
      <c r="AV27" s="40">
        <f t="shared" si="9"/>
        <v>4.4229138287617493</v>
      </c>
      <c r="AW27" s="47">
        <v>4.2809600000000003</v>
      </c>
      <c r="AX27" s="40">
        <f t="shared" si="10"/>
        <v>0.36809630266552024</v>
      </c>
      <c r="AY27" s="45">
        <f t="shared" si="11"/>
        <v>69.578769868572735</v>
      </c>
      <c r="AZ27" s="42">
        <f t="shared" si="32"/>
        <v>2017</v>
      </c>
      <c r="BA27" s="1">
        <f t="shared" si="12"/>
        <v>365</v>
      </c>
      <c r="BB27" s="36">
        <v>43100</v>
      </c>
      <c r="BC27" s="48"/>
      <c r="BD27" s="48"/>
      <c r="BE27" s="48"/>
      <c r="BF27" s="48"/>
      <c r="BM27" s="40">
        <f t="shared" si="13"/>
        <v>51.09</v>
      </c>
      <c r="BN27" s="40"/>
      <c r="BO27" s="40"/>
      <c r="BP27" s="40"/>
      <c r="BQ27" s="40">
        <f t="shared" si="14"/>
        <v>40.155647276741121</v>
      </c>
      <c r="BR27" s="40"/>
      <c r="BS27" s="40"/>
      <c r="BX27" s="40">
        <f t="shared" si="15"/>
        <v>29.344169999999991</v>
      </c>
      <c r="BY27" s="40">
        <f t="shared" si="16"/>
        <v>34.214132723258885</v>
      </c>
      <c r="BZ27" s="40">
        <f t="shared" si="17"/>
        <v>29.344169999999991</v>
      </c>
      <c r="CA27" s="40">
        <f t="shared" si="18"/>
        <v>34.214132723258885</v>
      </c>
      <c r="CC27" s="41">
        <v>0.87467627178198371</v>
      </c>
      <c r="CD27" s="41">
        <v>0.10089008539113208</v>
      </c>
    </row>
    <row r="28" spans="1:82" ht="13" x14ac:dyDescent="0.3">
      <c r="A28" s="38">
        <f t="shared" si="2"/>
        <v>2018</v>
      </c>
      <c r="B28" s="40">
        <v>47.848320000000001</v>
      </c>
      <c r="C28" s="40">
        <v>3.3392399999999998</v>
      </c>
      <c r="D28" s="40">
        <f t="shared" si="3"/>
        <v>51.187559999999998</v>
      </c>
      <c r="E28" s="41">
        <v>1.0669087457687128</v>
      </c>
      <c r="F28" s="40">
        <v>56.040000000000006</v>
      </c>
      <c r="G28" s="40"/>
      <c r="H28" s="42">
        <f t="shared" si="19"/>
        <v>2018</v>
      </c>
      <c r="I28" s="40">
        <f t="shared" si="20"/>
        <v>38.723853737997665</v>
      </c>
      <c r="J28" s="40">
        <v>40.778885131670499</v>
      </c>
      <c r="K28" s="43">
        <f t="shared" si="4"/>
        <v>0.68025806727678018</v>
      </c>
      <c r="L28" s="40">
        <v>4.4086215797861401</v>
      </c>
      <c r="M28" s="40">
        <v>34.315232158211522</v>
      </c>
      <c r="N28" s="40">
        <f t="shared" si="33"/>
        <v>13.617387936711584</v>
      </c>
      <c r="O28" s="44">
        <f t="shared" si="34"/>
        <v>399.08615000000003</v>
      </c>
      <c r="P28" s="40">
        <v>36.36947</v>
      </c>
      <c r="Q28" s="44">
        <f t="shared" si="5"/>
        <v>3518.8707754794523</v>
      </c>
      <c r="R28" s="43">
        <f t="shared" si="35"/>
        <v>0.60670185784128483</v>
      </c>
      <c r="S28" s="40"/>
      <c r="T28" s="42">
        <f t="shared" si="21"/>
        <v>2018</v>
      </c>
      <c r="U28" s="40">
        <f t="shared" si="6"/>
        <v>90.355232158211521</v>
      </c>
      <c r="V28" s="41">
        <f t="shared" si="7"/>
        <v>1.6736106036099976</v>
      </c>
      <c r="W28" s="40"/>
      <c r="X28" s="42">
        <f t="shared" si="22"/>
        <v>2018</v>
      </c>
      <c r="Y28" s="40">
        <f t="shared" si="23"/>
        <v>79.309270000000012</v>
      </c>
      <c r="AA28" s="42">
        <f t="shared" si="22"/>
        <v>2018</v>
      </c>
      <c r="AB28" s="45">
        <v>74.890920000000008</v>
      </c>
      <c r="AC28" s="45">
        <f t="shared" si="37"/>
        <v>79.541680328767143</v>
      </c>
      <c r="AE28" s="42">
        <f t="shared" si="24"/>
        <v>2018</v>
      </c>
      <c r="AF28" s="40">
        <f t="shared" si="25"/>
        <v>79.309270000000012</v>
      </c>
      <c r="AG28" s="1"/>
      <c r="AH28" s="42">
        <f t="shared" si="26"/>
        <v>2018</v>
      </c>
      <c r="AI28" s="40">
        <f t="shared" si="27"/>
        <v>74.890920000000008</v>
      </c>
      <c r="AJ28" s="45">
        <f t="shared" si="28"/>
        <v>79.541680328767143</v>
      </c>
      <c r="AL28" s="42">
        <f t="shared" si="29"/>
        <v>2018</v>
      </c>
      <c r="AM28" s="46">
        <f t="shared" si="8"/>
        <v>801.29502110000033</v>
      </c>
      <c r="AN28" s="40">
        <f t="shared" si="36"/>
        <v>68.89897000000002</v>
      </c>
      <c r="AO28" s="46">
        <f t="shared" si="8"/>
        <v>866.17448800000022</v>
      </c>
      <c r="AP28" s="40">
        <f t="shared" si="30"/>
        <v>74.47760000000001</v>
      </c>
      <c r="AQ28" s="40">
        <v>7.7948500000000003</v>
      </c>
      <c r="AR28" s="40">
        <v>2.6154499999999996</v>
      </c>
      <c r="AS28" s="40">
        <v>79.309270000000012</v>
      </c>
      <c r="AT28" s="40">
        <v>0.41332000000000002</v>
      </c>
      <c r="AU28" s="40">
        <f t="shared" si="31"/>
        <v>74.890920000000008</v>
      </c>
      <c r="AV28" s="40">
        <f t="shared" si="9"/>
        <v>4.4086215797861401</v>
      </c>
      <c r="AW28" s="47">
        <v>5.1054799999999991</v>
      </c>
      <c r="AX28" s="40">
        <f t="shared" si="10"/>
        <v>0.43899226139294917</v>
      </c>
      <c r="AY28" s="45">
        <f t="shared" si="11"/>
        <v>70.043306158820911</v>
      </c>
      <c r="AZ28" s="42">
        <f t="shared" si="32"/>
        <v>2018</v>
      </c>
      <c r="BA28" s="1">
        <f t="shared" si="12"/>
        <v>365</v>
      </c>
      <c r="BB28" s="36">
        <v>43465</v>
      </c>
      <c r="BC28" s="48"/>
      <c r="BD28" s="48"/>
      <c r="BE28" s="48"/>
      <c r="BF28" s="48"/>
      <c r="BM28" s="40">
        <f t="shared" si="13"/>
        <v>56.040000000000006</v>
      </c>
      <c r="BN28" s="40"/>
      <c r="BO28" s="40"/>
      <c r="BP28" s="40"/>
      <c r="BQ28" s="40">
        <f t="shared" si="14"/>
        <v>38.723853737997665</v>
      </c>
      <c r="BR28" s="40"/>
      <c r="BS28" s="40"/>
      <c r="BX28" s="40">
        <f t="shared" si="15"/>
        <v>23.269270000000006</v>
      </c>
      <c r="BY28" s="40">
        <f t="shared" si="16"/>
        <v>36.167066262002344</v>
      </c>
      <c r="BZ28" s="40">
        <f t="shared" si="17"/>
        <v>23.269270000000006</v>
      </c>
      <c r="CA28" s="40">
        <f t="shared" si="18"/>
        <v>36.167066262002344</v>
      </c>
      <c r="CC28" s="41">
        <v>0.96913467382270413</v>
      </c>
      <c r="CD28" s="41">
        <v>9.7774071946008553E-2</v>
      </c>
    </row>
    <row r="29" spans="1:82" ht="13" x14ac:dyDescent="0.3">
      <c r="A29" s="38">
        <f t="shared" si="2"/>
        <v>2019</v>
      </c>
      <c r="B29" s="40">
        <v>49.344100000000005</v>
      </c>
      <c r="C29" s="40">
        <v>3.1442699999999997</v>
      </c>
      <c r="D29" s="40">
        <f t="shared" si="3"/>
        <v>52.488370000000003</v>
      </c>
      <c r="E29" s="41">
        <v>1.0914959492953702</v>
      </c>
      <c r="F29" s="40">
        <v>57.5</v>
      </c>
      <c r="G29" s="40"/>
      <c r="H29" s="42">
        <f t="shared" si="19"/>
        <v>2019</v>
      </c>
      <c r="I29" s="40">
        <f t="shared" si="20"/>
        <v>37.357168824825393</v>
      </c>
      <c r="J29" s="40">
        <v>39.215036675213859</v>
      </c>
      <c r="K29" s="43">
        <f t="shared" si="4"/>
        <v>0.65417053386168034</v>
      </c>
      <c r="L29" s="40">
        <v>4.568644319236399</v>
      </c>
      <c r="M29" s="40">
        <v>32.788524505588995</v>
      </c>
      <c r="N29" s="40">
        <f t="shared" si="33"/>
        <v>13.011541230623298</v>
      </c>
      <c r="O29" s="44">
        <f t="shared" si="34"/>
        <v>381.33054000000004</v>
      </c>
      <c r="P29" s="40">
        <v>34.645569999999999</v>
      </c>
      <c r="Q29" s="44">
        <f t="shared" si="5"/>
        <v>3352.0775467123281</v>
      </c>
      <c r="R29" s="43">
        <f t="shared" si="35"/>
        <v>0.57794440460557384</v>
      </c>
      <c r="S29" s="40"/>
      <c r="T29" s="42">
        <f t="shared" si="21"/>
        <v>2019</v>
      </c>
      <c r="U29" s="40">
        <f t="shared" si="6"/>
        <v>90.288524505588995</v>
      </c>
      <c r="V29" s="41">
        <f t="shared" si="7"/>
        <v>1.6694403539009439</v>
      </c>
      <c r="W29" s="40"/>
      <c r="X29" s="42">
        <f t="shared" si="22"/>
        <v>2019</v>
      </c>
      <c r="Y29" s="40">
        <f t="shared" si="23"/>
        <v>76.409140000000008</v>
      </c>
      <c r="AA29" s="42">
        <f t="shared" si="22"/>
        <v>2019</v>
      </c>
      <c r="AB29" s="45">
        <v>73.898880000000005</v>
      </c>
      <c r="AC29" s="45">
        <f t="shared" si="37"/>
        <v>78.488034191780841</v>
      </c>
      <c r="AE29" s="42">
        <f t="shared" si="24"/>
        <v>2019</v>
      </c>
      <c r="AF29" s="40">
        <f t="shared" si="25"/>
        <v>76.409140000000008</v>
      </c>
      <c r="AG29" s="1"/>
      <c r="AH29" s="42">
        <f t="shared" si="26"/>
        <v>2019</v>
      </c>
      <c r="AI29" s="40">
        <f t="shared" si="27"/>
        <v>73.898880000000005</v>
      </c>
      <c r="AJ29" s="45">
        <f t="shared" si="28"/>
        <v>78.488034191780841</v>
      </c>
      <c r="AL29" s="42">
        <f t="shared" si="29"/>
        <v>2019</v>
      </c>
      <c r="AM29" s="46">
        <f t="shared" si="8"/>
        <v>780.81145100000015</v>
      </c>
      <c r="AN29" s="40">
        <f t="shared" si="36"/>
        <v>67.137700000000009</v>
      </c>
      <c r="AO29" s="46">
        <f t="shared" si="8"/>
        <v>854.78127480000012</v>
      </c>
      <c r="AP29" s="40">
        <f t="shared" si="30"/>
        <v>73.497960000000006</v>
      </c>
      <c r="AQ29" s="40">
        <v>6.8346599999999995</v>
      </c>
      <c r="AR29" s="40">
        <v>2.4367800000000002</v>
      </c>
      <c r="AS29" s="40">
        <v>76.409140000000008</v>
      </c>
      <c r="AT29" s="40">
        <v>0.40092</v>
      </c>
      <c r="AU29" s="40">
        <f t="shared" si="31"/>
        <v>73.898880000000005</v>
      </c>
      <c r="AV29" s="40">
        <f t="shared" si="9"/>
        <v>4.568644319236399</v>
      </c>
      <c r="AW29" s="47">
        <v>5.8067900000000003</v>
      </c>
      <c r="AX29" s="40">
        <f t="shared" si="10"/>
        <v>0.49929406706792778</v>
      </c>
      <c r="AY29" s="45">
        <f t="shared" si="11"/>
        <v>68.830941613695686</v>
      </c>
      <c r="AZ29" s="42">
        <f t="shared" si="32"/>
        <v>2019</v>
      </c>
      <c r="BA29" s="1">
        <f t="shared" si="12"/>
        <v>365</v>
      </c>
      <c r="BB29" s="36">
        <v>43830</v>
      </c>
      <c r="BC29" s="48"/>
      <c r="BD29" s="48"/>
      <c r="BE29" s="48"/>
      <c r="BF29" s="48"/>
      <c r="BM29" s="40">
        <f t="shared" si="13"/>
        <v>57.5</v>
      </c>
      <c r="BN29" s="40"/>
      <c r="BO29" s="40"/>
      <c r="BP29" s="40"/>
      <c r="BQ29" s="40">
        <f t="shared" si="14"/>
        <v>37.357168824825393</v>
      </c>
      <c r="BR29" s="40"/>
      <c r="BS29" s="40"/>
      <c r="BX29" s="40">
        <f t="shared" si="15"/>
        <v>18.909140000000008</v>
      </c>
      <c r="BY29" s="40">
        <f t="shared" si="16"/>
        <v>36.541711175174612</v>
      </c>
      <c r="BZ29" s="40">
        <f t="shared" si="17"/>
        <v>18.909140000000008</v>
      </c>
      <c r="CA29" s="40">
        <f t="shared" si="18"/>
        <v>36.541711175174612</v>
      </c>
      <c r="CC29" s="41">
        <v>0.99943066462051122</v>
      </c>
      <c r="CD29" s="41">
        <v>9.2065284674859041E-2</v>
      </c>
    </row>
    <row r="30" spans="1:82" ht="13" x14ac:dyDescent="0.3">
      <c r="A30" s="38">
        <f t="shared" si="2"/>
        <v>2020</v>
      </c>
      <c r="B30" s="40">
        <v>45.657199999999996</v>
      </c>
      <c r="C30" s="40">
        <v>3.3271899999999994</v>
      </c>
      <c r="D30" s="40">
        <f t="shared" si="3"/>
        <v>48.984389999999998</v>
      </c>
      <c r="E30" s="41">
        <v>1.0193834640597308</v>
      </c>
      <c r="F30" s="40">
        <v>53.669999999999995</v>
      </c>
      <c r="G30" s="40"/>
      <c r="H30" s="42">
        <f t="shared" si="19"/>
        <v>2020</v>
      </c>
      <c r="I30" s="40">
        <f t="shared" si="20"/>
        <v>37.697402835738707</v>
      </c>
      <c r="J30" s="40">
        <v>39.321210008249146</v>
      </c>
      <c r="K30" s="43">
        <f t="shared" si="4"/>
        <v>0.6541494872061987</v>
      </c>
      <c r="L30" s="40">
        <v>4.4019376594704394</v>
      </c>
      <c r="M30" s="40">
        <v>33.295465176268266</v>
      </c>
      <c r="N30" s="40">
        <f t="shared" si="33"/>
        <v>13.212711595483688</v>
      </c>
      <c r="O30" s="44">
        <f t="shared" si="34"/>
        <v>387.22625999999997</v>
      </c>
      <c r="P30" s="40">
        <v>34.918480000000002</v>
      </c>
      <c r="Q30" s="44">
        <f t="shared" si="5"/>
        <v>3369.2516972677595</v>
      </c>
      <c r="R30" s="43">
        <f t="shared" si="35"/>
        <v>0.58090546504616547</v>
      </c>
      <c r="S30" s="40"/>
      <c r="T30" s="42">
        <f t="shared" si="21"/>
        <v>2020</v>
      </c>
      <c r="U30" s="40">
        <f t="shared" si="6"/>
        <v>86.965465176268253</v>
      </c>
      <c r="V30" s="41">
        <f t="shared" si="7"/>
        <v>1.6002889291058962</v>
      </c>
      <c r="W30" s="40"/>
      <c r="X30" s="42">
        <f t="shared" si="22"/>
        <v>2020</v>
      </c>
      <c r="Y30" s="40">
        <f t="shared" si="23"/>
        <v>60.367830000000005</v>
      </c>
      <c r="AA30" s="42">
        <f t="shared" si="22"/>
        <v>2020</v>
      </c>
      <c r="AB30" s="45">
        <v>69.659850000000006</v>
      </c>
      <c r="AC30" s="45">
        <f t="shared" si="37"/>
        <v>73.985758493150698</v>
      </c>
      <c r="AE30" s="42">
        <f t="shared" si="24"/>
        <v>2020</v>
      </c>
      <c r="AF30" s="40">
        <f t="shared" si="25"/>
        <v>60.367830000000005</v>
      </c>
      <c r="AG30" s="1"/>
      <c r="AH30" s="42">
        <f t="shared" si="26"/>
        <v>2020</v>
      </c>
      <c r="AI30" s="40">
        <f t="shared" si="27"/>
        <v>69.659850000000006</v>
      </c>
      <c r="AJ30" s="45">
        <f t="shared" si="28"/>
        <v>73.985758493150698</v>
      </c>
      <c r="AL30" s="42">
        <f t="shared" si="29"/>
        <v>2020</v>
      </c>
      <c r="AM30" s="46">
        <f t="shared" si="8"/>
        <v>601.67502620000005</v>
      </c>
      <c r="AN30" s="40">
        <f t="shared" si="36"/>
        <v>51.734740000000002</v>
      </c>
      <c r="AO30" s="46">
        <f t="shared" si="8"/>
        <v>805.62126480000006</v>
      </c>
      <c r="AP30" s="40">
        <f t="shared" si="30"/>
        <v>69.270960000000002</v>
      </c>
      <c r="AQ30" s="40">
        <v>6.6235200000000001</v>
      </c>
      <c r="AR30" s="40">
        <v>2.0095700000000001</v>
      </c>
      <c r="AS30" s="40">
        <v>60.367830000000005</v>
      </c>
      <c r="AT30" s="40">
        <v>0.38889000000000001</v>
      </c>
      <c r="AU30" s="40">
        <f t="shared" si="31"/>
        <v>69.659850000000006</v>
      </c>
      <c r="AV30" s="40">
        <f t="shared" si="9"/>
        <v>4.4019376594704394</v>
      </c>
      <c r="AW30" s="47">
        <v>6.3316799999999995</v>
      </c>
      <c r="AX30" s="40">
        <f t="shared" si="10"/>
        <v>0.54442648323301801</v>
      </c>
      <c r="AY30" s="45">
        <f t="shared" si="11"/>
        <v>64.713485857296547</v>
      </c>
      <c r="AZ30" s="42">
        <f t="shared" si="32"/>
        <v>2020</v>
      </c>
      <c r="BA30" s="1">
        <f t="shared" si="12"/>
        <v>366</v>
      </c>
      <c r="BB30" s="36">
        <v>44196</v>
      </c>
      <c r="BC30" s="48"/>
      <c r="BD30" s="48"/>
      <c r="BE30" s="48"/>
      <c r="BF30" s="48"/>
      <c r="BM30" s="40">
        <f t="shared" si="13"/>
        <v>53.669999999999995</v>
      </c>
      <c r="BN30" s="40"/>
      <c r="BO30" s="40"/>
      <c r="BP30" s="40"/>
      <c r="BQ30" s="40">
        <f t="shared" si="14"/>
        <v>37.697402835738707</v>
      </c>
      <c r="BR30" s="40"/>
      <c r="BS30" s="40"/>
      <c r="BX30" s="40">
        <f t="shared" si="15"/>
        <v>6.6978300000000104</v>
      </c>
      <c r="BY30" s="40">
        <f t="shared" si="16"/>
        <v>31.962447164261299</v>
      </c>
      <c r="BZ30" s="40">
        <f t="shared" si="17"/>
        <v>6.6978300000000104</v>
      </c>
      <c r="CA30" s="40">
        <f t="shared" si="18"/>
        <v>31.962447164261299</v>
      </c>
      <c r="CC30" s="41">
        <v>0.92222839843447391</v>
      </c>
      <c r="CD30" s="41">
        <v>9.7155065625256845E-2</v>
      </c>
    </row>
    <row r="31" spans="1:82" ht="13" x14ac:dyDescent="0.3">
      <c r="A31" s="38">
        <f t="shared" si="2"/>
        <v>2021</v>
      </c>
      <c r="B31" s="40">
        <v>38.240789999999997</v>
      </c>
      <c r="C31" s="40">
        <v>2.62521</v>
      </c>
      <c r="D31" s="40">
        <f t="shared" si="3"/>
        <v>40.866</v>
      </c>
      <c r="E31" s="41">
        <v>0.85140782242283741</v>
      </c>
      <c r="F31" s="40">
        <v>44.75</v>
      </c>
      <c r="G31" s="40"/>
      <c r="H31" s="42">
        <f t="shared" si="19"/>
        <v>2021</v>
      </c>
      <c r="I31" s="40">
        <f t="shared" si="20"/>
        <v>31.358362853439289</v>
      </c>
      <c r="J31" s="40">
        <v>32.606823878752905</v>
      </c>
      <c r="K31" s="43">
        <f t="shared" si="4"/>
        <v>0.54393480646110481</v>
      </c>
      <c r="L31" s="40">
        <v>3.743300084737653</v>
      </c>
      <c r="M31" s="40">
        <v>27.615062768701634</v>
      </c>
      <c r="N31" s="40">
        <f t="shared" si="33"/>
        <v>10.958545198944966</v>
      </c>
      <c r="O31" s="44">
        <f t="shared" si="34"/>
        <v>321.16318000000001</v>
      </c>
      <c r="P31" s="40">
        <v>28.862849999999998</v>
      </c>
      <c r="Q31" s="44">
        <f t="shared" si="5"/>
        <v>2792.5795828767118</v>
      </c>
      <c r="R31" s="43">
        <f t="shared" si="35"/>
        <v>0.48147923842701928</v>
      </c>
      <c r="S31" s="40"/>
      <c r="T31" s="42">
        <f t="shared" si="21"/>
        <v>2021</v>
      </c>
      <c r="U31" s="40">
        <f t="shared" si="6"/>
        <v>72.365062768701634</v>
      </c>
      <c r="V31" s="41">
        <f t="shared" si="7"/>
        <v>1.3328870608498566</v>
      </c>
      <c r="W31" s="40"/>
      <c r="X31" s="42">
        <f t="shared" si="22"/>
        <v>2021</v>
      </c>
      <c r="Y31" s="40">
        <f t="shared" si="23"/>
        <v>61.879900000000006</v>
      </c>
      <c r="AA31" s="42">
        <f t="shared" si="22"/>
        <v>2021</v>
      </c>
      <c r="AB31" s="45">
        <v>72.993520000000004</v>
      </c>
      <c r="AC31" s="45">
        <f t="shared" si="37"/>
        <v>77.526450922374437</v>
      </c>
      <c r="AE31" s="42">
        <f t="shared" si="24"/>
        <v>2021</v>
      </c>
      <c r="AF31" s="40">
        <f t="shared" si="25"/>
        <v>61.879900000000006</v>
      </c>
      <c r="AG31" s="1"/>
      <c r="AH31" s="42">
        <f t="shared" si="26"/>
        <v>2021</v>
      </c>
      <c r="AI31" s="40">
        <f t="shared" si="27"/>
        <v>72.993520000000004</v>
      </c>
      <c r="AJ31" s="45">
        <f t="shared" si="28"/>
        <v>77.526450922374437</v>
      </c>
      <c r="AL31" s="42">
        <f t="shared" si="29"/>
        <v>2021</v>
      </c>
      <c r="AM31" s="46">
        <f t="shared" si="8"/>
        <v>634.18843570000013</v>
      </c>
      <c r="AN31" s="40">
        <f t="shared" si="36"/>
        <v>54.530390000000004</v>
      </c>
      <c r="AO31" s="46">
        <f t="shared" si="8"/>
        <v>845.41586840000014</v>
      </c>
      <c r="AP31" s="40">
        <f t="shared" si="30"/>
        <v>72.69268000000001</v>
      </c>
      <c r="AQ31" s="40">
        <v>5.2783199999999999</v>
      </c>
      <c r="AR31" s="40">
        <v>2.0711900000000001</v>
      </c>
      <c r="AS31" s="40">
        <v>61.879900000000006</v>
      </c>
      <c r="AT31" s="40">
        <v>0.30084</v>
      </c>
      <c r="AU31" s="40">
        <f t="shared" si="31"/>
        <v>72.993520000000004</v>
      </c>
      <c r="AV31" s="40">
        <f t="shared" si="9"/>
        <v>3.743300084737653</v>
      </c>
      <c r="AW31" s="47">
        <v>6.4809699999999992</v>
      </c>
      <c r="AX31" s="40">
        <f t="shared" si="10"/>
        <v>0.55726311263972472</v>
      </c>
      <c r="AY31" s="45">
        <f t="shared" si="11"/>
        <v>68.692956802622618</v>
      </c>
      <c r="AZ31" s="42">
        <f t="shared" si="32"/>
        <v>2021</v>
      </c>
      <c r="BA31" s="1">
        <f t="shared" si="12"/>
        <v>365</v>
      </c>
      <c r="BB31" s="36">
        <v>44561</v>
      </c>
      <c r="BC31" s="48"/>
      <c r="BD31" s="48"/>
      <c r="BE31" s="48"/>
      <c r="BF31" s="48"/>
      <c r="BM31" s="40">
        <f t="shared" si="13"/>
        <v>44.75</v>
      </c>
      <c r="BN31" s="40"/>
      <c r="BO31" s="40"/>
      <c r="BP31" s="40"/>
      <c r="BQ31" s="40">
        <f t="shared" si="14"/>
        <v>31.358362853439289</v>
      </c>
      <c r="BR31" s="40"/>
      <c r="BS31" s="40"/>
      <c r="BX31" s="40">
        <f t="shared" si="15"/>
        <v>17.129900000000006</v>
      </c>
      <c r="BY31" s="40">
        <f t="shared" si="16"/>
        <v>41.635157146560715</v>
      </c>
      <c r="BZ31" s="40">
        <f t="shared" si="17"/>
        <v>17.129900000000006</v>
      </c>
      <c r="CA31" s="40">
        <f t="shared" si="18"/>
        <v>41.635157146560715</v>
      </c>
      <c r="CC31" s="41">
        <v>0.77454078938137272</v>
      </c>
      <c r="CD31" s="41">
        <v>7.6867033041464874E-2</v>
      </c>
    </row>
    <row r="32" spans="1:82" ht="13" x14ac:dyDescent="0.3">
      <c r="A32" s="38">
        <f t="shared" si="2"/>
        <v>2022</v>
      </c>
      <c r="B32" s="40">
        <v>35.348320000000001</v>
      </c>
      <c r="C32" s="40">
        <v>2.8172799999999998</v>
      </c>
      <c r="D32" s="40">
        <f>B32+C32</f>
        <v>38.165599999999998</v>
      </c>
      <c r="E32" s="41">
        <v>0.79844671463230166</v>
      </c>
      <c r="F32" s="40">
        <v>41.79</v>
      </c>
      <c r="G32" s="40"/>
      <c r="H32" s="42">
        <f t="shared" si="19"/>
        <v>2022</v>
      </c>
      <c r="I32" s="40">
        <f t="shared" si="20"/>
        <v>36.310228330572741</v>
      </c>
      <c r="J32" s="40">
        <v>37.727100979999996</v>
      </c>
      <c r="K32" s="43">
        <f t="shared" si="4"/>
        <v>0.62934934865786485</v>
      </c>
      <c r="L32" s="40">
        <v>3.7610959144076501</v>
      </c>
      <c r="M32" s="40">
        <v>32.549132416165094</v>
      </c>
      <c r="N32" s="40">
        <f t="shared" si="33"/>
        <v>12.916542749026688</v>
      </c>
      <c r="O32" s="44">
        <f t="shared" si="34"/>
        <v>378.54641000000004</v>
      </c>
      <c r="P32" s="40">
        <v>33.884669999999993</v>
      </c>
      <c r="Q32" s="44">
        <f t="shared" si="5"/>
        <v>3278.4578658904102</v>
      </c>
      <c r="R32" s="43">
        <f t="shared" si="35"/>
        <v>0.56525135618800171</v>
      </c>
      <c r="S32" s="40"/>
      <c r="T32" s="42">
        <f t="shared" si="21"/>
        <v>2022</v>
      </c>
      <c r="U32" s="40">
        <f t="shared" si="6"/>
        <v>74.339132416165086</v>
      </c>
      <c r="V32" s="41">
        <f t="shared" si="7"/>
        <v>1.3636980708203033</v>
      </c>
      <c r="W32" s="40"/>
      <c r="X32" s="42">
        <f t="shared" si="22"/>
        <v>2022</v>
      </c>
      <c r="Y32" s="40">
        <f t="shared" si="23"/>
        <v>66.693989999999999</v>
      </c>
      <c r="AA32" s="42">
        <f t="shared" si="22"/>
        <v>2022</v>
      </c>
      <c r="AB32" s="45">
        <v>66.81016000000001</v>
      </c>
      <c r="AC32" s="45">
        <f t="shared" si="37"/>
        <v>70.959101442922389</v>
      </c>
      <c r="AE32" s="42">
        <f t="shared" si="24"/>
        <v>2022</v>
      </c>
      <c r="AF32" s="40">
        <f t="shared" si="25"/>
        <v>66.693989999999999</v>
      </c>
      <c r="AG32" s="1"/>
      <c r="AH32" s="42">
        <f t="shared" si="26"/>
        <v>2022</v>
      </c>
      <c r="AI32" s="40">
        <f t="shared" si="27"/>
        <v>66.81016000000001</v>
      </c>
      <c r="AJ32" s="45">
        <f t="shared" si="28"/>
        <v>70.959101442922389</v>
      </c>
      <c r="AL32" s="42">
        <f t="shared" si="29"/>
        <v>2022</v>
      </c>
      <c r="AM32" s="46">
        <f>AN32*11.63</f>
        <v>694.06804929999998</v>
      </c>
      <c r="AN32" s="40">
        <f t="shared" si="36"/>
        <v>59.679109999999994</v>
      </c>
      <c r="AO32" s="46">
        <f t="shared" ref="AO32:AO34" si="38">AP32*11.63</f>
        <v>775.55108570000016</v>
      </c>
      <c r="AP32" s="40">
        <f t="shared" si="30"/>
        <v>66.685390000000012</v>
      </c>
      <c r="AQ32" s="40">
        <v>4.9205200000000007</v>
      </c>
      <c r="AR32" s="40">
        <v>2.09436</v>
      </c>
      <c r="AS32" s="40">
        <v>66.693989999999999</v>
      </c>
      <c r="AT32" s="40">
        <v>0.12476999999999999</v>
      </c>
      <c r="AU32" s="40">
        <f t="shared" si="31"/>
        <v>66.81016000000001</v>
      </c>
      <c r="AV32" s="40">
        <f t="shared" si="9"/>
        <v>3.7610959144076501</v>
      </c>
      <c r="AW32" s="47">
        <v>6.7980899999999993</v>
      </c>
      <c r="AX32" s="40">
        <f t="shared" si="10"/>
        <v>0.58453052450558884</v>
      </c>
      <c r="AY32" s="45">
        <f t="shared" si="11"/>
        <v>62.464533561086775</v>
      </c>
      <c r="AZ32" s="42">
        <f t="shared" si="32"/>
        <v>2022</v>
      </c>
      <c r="BA32" s="1">
        <f t="shared" si="12"/>
        <v>365</v>
      </c>
      <c r="BB32" s="36">
        <v>44926</v>
      </c>
      <c r="BC32" s="47"/>
      <c r="BD32" s="47"/>
      <c r="BE32" s="47"/>
      <c r="BF32" s="47"/>
      <c r="BG32" s="40"/>
      <c r="BH32" s="40"/>
      <c r="BI32" s="40"/>
      <c r="BJ32" s="40"/>
      <c r="BK32" s="40"/>
      <c r="BM32" s="40">
        <f t="shared" si="13"/>
        <v>41.79</v>
      </c>
      <c r="BN32" s="40"/>
      <c r="BO32" s="40"/>
      <c r="BP32" s="40"/>
      <c r="BQ32" s="40">
        <f t="shared" si="14"/>
        <v>36.310228330572741</v>
      </c>
      <c r="BR32" s="40"/>
      <c r="BS32" s="40"/>
      <c r="BX32" s="40">
        <f t="shared" si="15"/>
        <v>24.90399</v>
      </c>
      <c r="BY32" s="40">
        <f t="shared" si="16"/>
        <v>30.499931669427269</v>
      </c>
      <c r="BZ32" s="40">
        <f t="shared" si="17"/>
        <v>24.90399</v>
      </c>
      <c r="CA32" s="40">
        <f t="shared" si="18"/>
        <v>30.499931669427269</v>
      </c>
      <c r="CC32" s="41">
        <v>0.71595580729648545</v>
      </c>
      <c r="CD32" s="41">
        <v>8.2490907335816238E-2</v>
      </c>
    </row>
    <row r="33" spans="1:84" ht="13" x14ac:dyDescent="0.3">
      <c r="A33" s="38">
        <f t="shared" si="2"/>
        <v>2023</v>
      </c>
      <c r="B33" s="40">
        <v>31.102370000000008</v>
      </c>
      <c r="C33" s="40">
        <v>2.2590400000000002</v>
      </c>
      <c r="D33" s="40">
        <f t="shared" ref="D33:D34" si="39">B33+C33</f>
        <v>33.361410000000006</v>
      </c>
      <c r="E33" s="41">
        <v>0.69610247473586795</v>
      </c>
      <c r="F33" s="40">
        <v>36.510000000000005</v>
      </c>
      <c r="G33" s="40"/>
      <c r="H33" s="42">
        <f t="shared" si="19"/>
        <v>2023</v>
      </c>
      <c r="I33" s="40">
        <f>L33+M33</f>
        <v>32.935214101461739</v>
      </c>
      <c r="J33" s="40">
        <v>34.049482159999997</v>
      </c>
      <c r="K33" s="43">
        <f t="shared" si="4"/>
        <v>0.56800069082683025</v>
      </c>
      <c r="L33" s="40">
        <v>3.5936852966466035</v>
      </c>
      <c r="M33" s="40">
        <v>29.341528804815137</v>
      </c>
      <c r="N33" s="40">
        <f t="shared" si="33"/>
        <v>11.643662457220268</v>
      </c>
      <c r="O33" s="44">
        <f t="shared" si="34"/>
        <v>341.24198000000007</v>
      </c>
      <c r="P33" s="39">
        <v>30.455149999999993</v>
      </c>
      <c r="Q33" s="44">
        <f t="shared" si="5"/>
        <v>2946.6400609589027</v>
      </c>
      <c r="R33" s="43">
        <f t="shared" si="35"/>
        <v>0.50804138982050051</v>
      </c>
      <c r="S33" s="40"/>
      <c r="T33" s="42">
        <f t="shared" si="21"/>
        <v>2023</v>
      </c>
      <c r="U33" s="40">
        <f t="shared" si="6"/>
        <v>65.851528804815146</v>
      </c>
      <c r="V33" s="41">
        <f t="shared" si="7"/>
        <v>1.2041438645563685</v>
      </c>
      <c r="W33" s="40"/>
      <c r="X33" s="42">
        <f t="shared" si="22"/>
        <v>2023</v>
      </c>
      <c r="Y33" s="40">
        <f t="shared" si="23"/>
        <v>67.807429999999997</v>
      </c>
      <c r="AA33" s="42">
        <f t="shared" si="22"/>
        <v>2023</v>
      </c>
      <c r="AB33" s="45">
        <v>59.97453999999999</v>
      </c>
      <c r="AC33" s="45">
        <f t="shared" si="37"/>
        <v>63.698986319634706</v>
      </c>
      <c r="AE33" s="42">
        <f t="shared" si="24"/>
        <v>2023</v>
      </c>
      <c r="AF33" s="40">
        <f t="shared" si="25"/>
        <v>67.807429999999997</v>
      </c>
      <c r="AG33" s="1"/>
      <c r="AH33" s="42">
        <f t="shared" si="26"/>
        <v>2023</v>
      </c>
      <c r="AI33" s="40">
        <f t="shared" si="27"/>
        <v>59.97453999999999</v>
      </c>
      <c r="AJ33" s="45">
        <f t="shared" si="28"/>
        <v>63.698986319634706</v>
      </c>
      <c r="AL33" s="42">
        <f t="shared" si="29"/>
        <v>2023</v>
      </c>
      <c r="AM33" s="46">
        <f>AN33*11.63</f>
        <v>712.59964020000007</v>
      </c>
      <c r="AN33" s="40">
        <f t="shared" si="36"/>
        <v>61.272539999999999</v>
      </c>
      <c r="AO33" s="46">
        <f t="shared" si="38"/>
        <v>697.50390019999998</v>
      </c>
      <c r="AP33" s="40">
        <f t="shared" si="30"/>
        <v>59.97453999999999</v>
      </c>
      <c r="AQ33" s="40">
        <v>4.4485100000000006</v>
      </c>
      <c r="AR33" s="40">
        <v>2.0863800000000001</v>
      </c>
      <c r="AS33" s="40">
        <v>67.807429999999997</v>
      </c>
      <c r="AT33" s="40">
        <v>0</v>
      </c>
      <c r="AU33" s="40">
        <f t="shared" si="31"/>
        <v>59.97453999999999</v>
      </c>
      <c r="AV33" s="40">
        <f t="shared" si="9"/>
        <v>3.5936852966466035</v>
      </c>
      <c r="AW33" s="47">
        <v>7.5261900000000006</v>
      </c>
      <c r="AX33" s="40">
        <f t="shared" si="10"/>
        <v>0.64713585554600173</v>
      </c>
      <c r="AY33" s="45">
        <f t="shared" si="11"/>
        <v>55.733718847807381</v>
      </c>
      <c r="AZ33" s="42">
        <f t="shared" si="32"/>
        <v>2023</v>
      </c>
      <c r="BA33" s="1">
        <f t="shared" si="12"/>
        <v>365</v>
      </c>
      <c r="BB33" s="36">
        <v>45291</v>
      </c>
      <c r="BC33" s="47">
        <v>690</v>
      </c>
      <c r="BD33" s="47">
        <v>747.6</v>
      </c>
      <c r="BE33" s="47">
        <f>BH33*11.63</f>
        <v>51.736171300000009</v>
      </c>
      <c r="BF33" s="47">
        <f t="shared" ref="BF33:BF60" si="40">AT33*11.63</f>
        <v>0</v>
      </c>
      <c r="BG33" s="40">
        <f>BC33/11.63</f>
        <v>59.329320722269991</v>
      </c>
      <c r="BH33" s="40">
        <f t="shared" ref="BH33:BI60" si="41">AQ33</f>
        <v>4.4485100000000006</v>
      </c>
      <c r="BI33" s="40">
        <f t="shared" si="41"/>
        <v>2.0863800000000001</v>
      </c>
      <c r="BJ33" s="40">
        <f t="shared" ref="BJ33:BJ60" si="42">BG33+BH33+BI33</f>
        <v>65.864210722269988</v>
      </c>
      <c r="BK33" s="40">
        <f>BD33/11.63</f>
        <v>64.282029234737749</v>
      </c>
      <c r="BM33" s="40">
        <f t="shared" si="13"/>
        <v>36.510000000000005</v>
      </c>
      <c r="BN33" s="40"/>
      <c r="BO33" s="40"/>
      <c r="BP33" s="40"/>
      <c r="BQ33" s="40">
        <f t="shared" si="14"/>
        <v>32.935214101461739</v>
      </c>
      <c r="BR33" s="40"/>
      <c r="BS33" s="40"/>
      <c r="BU33" s="50">
        <v>-0.12</v>
      </c>
      <c r="BV33" s="50">
        <v>-0.1</v>
      </c>
      <c r="BX33" s="40">
        <f t="shared" si="15"/>
        <v>31.297429999999991</v>
      </c>
      <c r="BY33" s="40">
        <f t="shared" si="16"/>
        <v>27.039325898538252</v>
      </c>
      <c r="BZ33" s="40">
        <f t="shared" si="17"/>
        <v>31.297429999999991</v>
      </c>
      <c r="CA33" s="40">
        <f t="shared" si="18"/>
        <v>27.039325898538252</v>
      </c>
      <c r="CC33" s="41">
        <v>0.62995702263032571</v>
      </c>
      <c r="CD33" s="41">
        <v>6.6145452105542346E-2</v>
      </c>
    </row>
    <row r="34" spans="1:84" ht="13" x14ac:dyDescent="0.3">
      <c r="A34" s="38">
        <f t="shared" si="2"/>
        <v>2024</v>
      </c>
      <c r="B34" s="40">
        <v>28.019319999999997</v>
      </c>
      <c r="C34" s="40">
        <v>2.3682800000000004</v>
      </c>
      <c r="D34" s="40">
        <f t="shared" si="39"/>
        <v>30.387599999999999</v>
      </c>
      <c r="E34" s="41">
        <v>0.63511596663115566</v>
      </c>
      <c r="F34" s="40">
        <v>33.29</v>
      </c>
      <c r="G34" s="40"/>
      <c r="H34" s="42">
        <f t="shared" si="19"/>
        <v>2024</v>
      </c>
      <c r="I34" s="40">
        <f>L34+M34</f>
        <v>29.554781599312122</v>
      </c>
      <c r="J34" s="40">
        <v>30.83006</v>
      </c>
      <c r="K34" s="43">
        <f t="shared" si="4"/>
        <v>0.51289031887130199</v>
      </c>
      <c r="L34" s="40">
        <v>3.4122046431642308</v>
      </c>
      <c r="M34" s="40">
        <v>26.142576956147892</v>
      </c>
      <c r="N34" s="40">
        <f t="shared" si="33"/>
        <v>10.374215463147156</v>
      </c>
      <c r="O34" s="44">
        <f t="shared" si="34"/>
        <v>304.03816999999998</v>
      </c>
      <c r="P34" s="39">
        <v>27.405570000000001</v>
      </c>
      <c r="Q34" s="44">
        <f t="shared" si="5"/>
        <v>2644.3379905737706</v>
      </c>
      <c r="R34" s="43">
        <f t="shared" si="35"/>
        <v>0.45592034320237423</v>
      </c>
      <c r="S34" s="40"/>
      <c r="T34" s="42">
        <f t="shared" si="21"/>
        <v>2024</v>
      </c>
      <c r="U34" s="40">
        <f t="shared" si="6"/>
        <v>59.432576956147891</v>
      </c>
      <c r="V34" s="41">
        <f t="shared" si="7"/>
        <v>1.0910363098335298</v>
      </c>
      <c r="W34" s="40"/>
      <c r="X34" s="42">
        <f t="shared" si="22"/>
        <v>2024</v>
      </c>
      <c r="Y34" s="40">
        <f t="shared" si="23"/>
        <v>69.107700000000008</v>
      </c>
      <c r="AA34" s="42">
        <f t="shared" si="22"/>
        <v>2024</v>
      </c>
      <c r="AB34" s="45">
        <v>58.577570000000009</v>
      </c>
      <c r="AC34" s="45">
        <f t="shared" si="37"/>
        <v>62.215263844748875</v>
      </c>
      <c r="AE34" s="42">
        <f t="shared" si="24"/>
        <v>2024</v>
      </c>
      <c r="AF34" s="40">
        <f t="shared" ref="AF34:AF60" si="43">BJ34</f>
        <v>65.136316087704202</v>
      </c>
      <c r="AG34" s="1"/>
      <c r="AH34" s="42">
        <f t="shared" si="26"/>
        <v>2024</v>
      </c>
      <c r="AI34" s="40">
        <f t="shared" si="27"/>
        <v>58.577570000000009</v>
      </c>
      <c r="AJ34" s="45">
        <f t="shared" si="28"/>
        <v>62.215263844748875</v>
      </c>
      <c r="AL34" s="42">
        <f t="shared" si="29"/>
        <v>2024</v>
      </c>
      <c r="AM34" s="46">
        <f>AN34*11.63</f>
        <v>728.0871949000001</v>
      </c>
      <c r="AN34" s="40">
        <v>62.604230000000001</v>
      </c>
      <c r="AO34" s="46">
        <f t="shared" si="38"/>
        <v>681.25713910000013</v>
      </c>
      <c r="AP34" s="40">
        <f t="shared" si="30"/>
        <v>58.577570000000009</v>
      </c>
      <c r="AQ34" s="40">
        <f t="shared" ref="AQ34:AQ60" si="44">AQ33</f>
        <v>4.4485100000000006</v>
      </c>
      <c r="AR34" s="40">
        <v>2.0549599999999999</v>
      </c>
      <c r="AS34" s="40">
        <v>69.107700000000008</v>
      </c>
      <c r="AT34" s="40">
        <f>AT33</f>
        <v>0</v>
      </c>
      <c r="AU34" s="40">
        <f t="shared" si="31"/>
        <v>58.577570000000009</v>
      </c>
      <c r="AV34" s="40">
        <f t="shared" si="9"/>
        <v>3.4122046431642308</v>
      </c>
      <c r="AW34" s="49">
        <v>7.5261900000000006</v>
      </c>
      <c r="AX34" s="40">
        <f t="shared" si="10"/>
        <v>0.64713585554600173</v>
      </c>
      <c r="AY34" s="45">
        <f t="shared" si="11"/>
        <v>54.518229501289774</v>
      </c>
      <c r="AZ34" s="42">
        <f t="shared" si="32"/>
        <v>2024</v>
      </c>
      <c r="BA34" s="1">
        <f t="shared" si="12"/>
        <v>366</v>
      </c>
      <c r="BB34" s="36">
        <v>45657</v>
      </c>
      <c r="BC34" s="47">
        <v>681.9</v>
      </c>
      <c r="BD34" s="47">
        <v>740</v>
      </c>
      <c r="BE34" s="47">
        <f t="shared" ref="BE34:BE60" si="45">BH34*11.63</f>
        <v>51.736171300000009</v>
      </c>
      <c r="BF34" s="47">
        <f t="shared" si="40"/>
        <v>0</v>
      </c>
      <c r="BG34" s="40">
        <f t="shared" ref="BG34:BG60" si="46">BC34/11.63</f>
        <v>58.632846087704209</v>
      </c>
      <c r="BH34" s="40">
        <f t="shared" si="41"/>
        <v>4.4485100000000006</v>
      </c>
      <c r="BI34" s="40">
        <f t="shared" si="41"/>
        <v>2.0549599999999999</v>
      </c>
      <c r="BJ34" s="40">
        <f t="shared" si="42"/>
        <v>65.136316087704202</v>
      </c>
      <c r="BK34" s="40">
        <f>BD34/11.63</f>
        <v>63.628546861564914</v>
      </c>
      <c r="BM34" s="40">
        <f t="shared" ref="BM34:BM60" si="47">F34-BN34-BO34</f>
        <v>33.29</v>
      </c>
      <c r="BN34" s="40">
        <v>0</v>
      </c>
      <c r="BO34" s="40">
        <v>0</v>
      </c>
      <c r="BP34" s="40"/>
      <c r="BQ34" s="40">
        <f t="shared" ref="BQ34:BQ60" si="48">I34-BR34-BS34</f>
        <v>29.554781599312122</v>
      </c>
      <c r="BR34" s="40">
        <v>0</v>
      </c>
      <c r="BS34" s="40">
        <v>0</v>
      </c>
      <c r="BU34" s="50">
        <f>F34/F33-1</f>
        <v>-8.8195015064366111E-2</v>
      </c>
      <c r="BV34" s="50">
        <f>I34/I33-1</f>
        <v>-0.10263885006897788</v>
      </c>
      <c r="BX34" s="40">
        <f t="shared" si="15"/>
        <v>31.846316087704203</v>
      </c>
      <c r="BY34" s="40">
        <f t="shared" si="16"/>
        <v>29.022788400687887</v>
      </c>
      <c r="BZ34" s="40">
        <f t="shared" si="17"/>
        <v>35.817700000000009</v>
      </c>
      <c r="CA34" s="40">
        <f t="shared" si="18"/>
        <v>29.022788400687887</v>
      </c>
      <c r="CC34" s="41">
        <v>0.56596139511014742</v>
      </c>
      <c r="CD34" s="41">
        <v>6.9154571521008235E-2</v>
      </c>
      <c r="CF34" s="64"/>
    </row>
    <row r="35" spans="1:84" ht="13" x14ac:dyDescent="0.3">
      <c r="A35" s="38">
        <f t="shared" si="2"/>
        <v>2025</v>
      </c>
      <c r="B35" s="40">
        <f>B34*$D35/$D34</f>
        <v>26.345956113848594</v>
      </c>
      <c r="C35" s="40">
        <f>C34*$D35/$D34</f>
        <v>2.2268420841514129</v>
      </c>
      <c r="D35" s="40">
        <v>28.572798198000008</v>
      </c>
      <c r="E35" s="41">
        <v>0.5988218308006652</v>
      </c>
      <c r="F35" s="40">
        <f>D35*1.095</f>
        <v>31.287214026810009</v>
      </c>
      <c r="G35" s="40"/>
      <c r="H35" s="42">
        <f t="shared" si="19"/>
        <v>2025</v>
      </c>
      <c r="I35" s="40">
        <v>26.718402423645749</v>
      </c>
      <c r="J35" s="40">
        <f t="shared" ref="J35:J60" si="49">I35/I34*J34</f>
        <v>27.871292063424214</v>
      </c>
      <c r="K35" s="43">
        <f t="shared" si="4"/>
        <v>0.46493844082183561</v>
      </c>
      <c r="L35" s="40">
        <v>3.2203528642888615</v>
      </c>
      <c r="M35" s="40">
        <f t="shared" ref="M35:M60" si="50">I35-L35</f>
        <v>23.498049559356886</v>
      </c>
      <c r="N35" s="40">
        <f t="shared" si="33"/>
        <v>9.3247819257217746</v>
      </c>
      <c r="O35" s="44">
        <f t="shared" si="34"/>
        <v>273.28231637532059</v>
      </c>
      <c r="P35" s="39">
        <f t="shared" ref="P35:P60" si="51">P34*$M35/$M34</f>
        <v>24.633280917280864</v>
      </c>
      <c r="Q35" s="44">
        <f t="shared" si="5"/>
        <v>2383.3542892980099</v>
      </c>
      <c r="R35" s="43">
        <f t="shared" si="35"/>
        <v>0.41092315332724311</v>
      </c>
      <c r="S35" s="40"/>
      <c r="T35" s="42">
        <f t="shared" si="21"/>
        <v>2025</v>
      </c>
      <c r="U35" s="40">
        <f t="shared" si="6"/>
        <v>54.785263586166892</v>
      </c>
      <c r="V35" s="41">
        <f t="shared" si="7"/>
        <v>1.0097449841279083</v>
      </c>
      <c r="W35" s="40"/>
      <c r="X35" s="42">
        <f t="shared" si="22"/>
        <v>2025</v>
      </c>
      <c r="Y35" s="40">
        <f t="shared" si="23"/>
        <v>71.469563683423743</v>
      </c>
      <c r="AA35" s="42">
        <f t="shared" si="22"/>
        <v>2025</v>
      </c>
      <c r="AB35" s="45">
        <f t="shared" ref="AB35:AB60" si="52">AU35-AX35</f>
        <v>61.316230483349194</v>
      </c>
      <c r="AC35" s="45">
        <f t="shared" si="37"/>
        <v>65.123996394643953</v>
      </c>
      <c r="AE35" s="42">
        <f t="shared" si="24"/>
        <v>2025</v>
      </c>
      <c r="AF35" s="40">
        <f t="shared" si="43"/>
        <v>64.11069029005445</v>
      </c>
      <c r="AG35" s="1"/>
      <c r="AH35" s="42">
        <f t="shared" si="26"/>
        <v>2025</v>
      </c>
      <c r="AI35" s="40">
        <f t="shared" ref="AI35:AI60" si="53">BK35+AT35</f>
        <v>59.501289767841783</v>
      </c>
      <c r="AJ35" s="45">
        <f t="shared" si="28"/>
        <v>63.196347031963477</v>
      </c>
      <c r="AL35" s="42">
        <f t="shared" si="29"/>
        <v>2025</v>
      </c>
      <c r="AM35" s="46">
        <v>755.88369756488498</v>
      </c>
      <c r="AN35" s="40">
        <f t="shared" ref="AN35:AN60" si="54">AM35/11.63</f>
        <v>64.994299016757083</v>
      </c>
      <c r="AO35" s="46">
        <v>720.08055419782181</v>
      </c>
      <c r="AP35" s="40">
        <f t="shared" ref="AP35:AP60" si="55">AO35/11.63</f>
        <v>61.915782820105051</v>
      </c>
      <c r="AQ35" s="40">
        <f t="shared" si="44"/>
        <v>4.4485100000000006</v>
      </c>
      <c r="AR35" s="40">
        <v>2.0267546666666667</v>
      </c>
      <c r="AS35" s="40">
        <f t="shared" ref="AS35:AS60" si="56">AN35+AQ35+AR35</f>
        <v>71.469563683423743</v>
      </c>
      <c r="AT35" s="40">
        <f t="shared" ref="AT35:AT60" si="57">AT34</f>
        <v>0</v>
      </c>
      <c r="AU35" s="40">
        <f t="shared" ref="AU35:AU60" si="58">AP35+AT35</f>
        <v>61.915782820105051</v>
      </c>
      <c r="AV35" s="40">
        <f t="shared" si="9"/>
        <v>3.2203528642888615</v>
      </c>
      <c r="AW35" s="49">
        <v>6.9727936764705873</v>
      </c>
      <c r="AX35" s="40">
        <f t="shared" si="10"/>
        <v>0.5995523367558544</v>
      </c>
      <c r="AY35" s="45">
        <f t="shared" si="11"/>
        <v>58.095877619060332</v>
      </c>
      <c r="AZ35" s="42">
        <f t="shared" si="32"/>
        <v>2025</v>
      </c>
      <c r="BA35" s="1">
        <f t="shared" si="12"/>
        <v>365</v>
      </c>
      <c r="BB35" s="36">
        <v>46022</v>
      </c>
      <c r="BC35" s="47">
        <v>670.3</v>
      </c>
      <c r="BD35" s="47">
        <v>692</v>
      </c>
      <c r="BE35" s="47">
        <f t="shared" si="45"/>
        <v>51.736171300000009</v>
      </c>
      <c r="BF35" s="47">
        <f t="shared" si="40"/>
        <v>0</v>
      </c>
      <c r="BG35" s="40">
        <f t="shared" si="46"/>
        <v>57.635425623387782</v>
      </c>
      <c r="BH35" s="40">
        <f t="shared" si="41"/>
        <v>4.4485100000000006</v>
      </c>
      <c r="BI35" s="40">
        <f t="shared" si="41"/>
        <v>2.0267546666666667</v>
      </c>
      <c r="BJ35" s="40">
        <f t="shared" si="42"/>
        <v>64.11069029005445</v>
      </c>
      <c r="BK35" s="40">
        <f t="shared" ref="BK35:BK60" si="59">BD35/11.63</f>
        <v>59.501289767841783</v>
      </c>
      <c r="BM35" s="40">
        <f t="shared" si="47"/>
        <v>31.287214026810009</v>
      </c>
      <c r="BN35" s="40">
        <v>0</v>
      </c>
      <c r="BO35" s="40">
        <v>0</v>
      </c>
      <c r="BP35" s="40"/>
      <c r="BQ35" s="40">
        <f t="shared" si="48"/>
        <v>26.718402423645749</v>
      </c>
      <c r="BR35" s="40">
        <v>0</v>
      </c>
      <c r="BS35" s="40">
        <v>0</v>
      </c>
      <c r="BU35" s="62">
        <f>F35/F34-1</f>
        <v>-6.0161789522078402E-2</v>
      </c>
      <c r="BV35" s="62">
        <f>I35/I34-1</f>
        <v>-9.5970229593318579E-2</v>
      </c>
      <c r="BX35" s="40">
        <f t="shared" si="15"/>
        <v>32.823476263244444</v>
      </c>
      <c r="BY35" s="40">
        <f t="shared" si="16"/>
        <v>32.782887344196034</v>
      </c>
      <c r="BZ35" s="40">
        <f t="shared" si="17"/>
        <v>40.182349656613738</v>
      </c>
      <c r="CA35" s="40">
        <f t="shared" si="18"/>
        <v>34.597828059703446</v>
      </c>
      <c r="CC35" s="41">
        <v>0.53361914451629511</v>
      </c>
      <c r="CD35" s="41">
        <v>6.5202686284370065E-2</v>
      </c>
      <c r="CF35" s="64"/>
    </row>
    <row r="36" spans="1:84" ht="13" x14ac:dyDescent="0.3">
      <c r="A36" s="38">
        <f t="shared" si="2"/>
        <v>2026</v>
      </c>
      <c r="B36" s="40">
        <f t="shared" ref="B36:C51" si="60">B35*$F36/$F35</f>
        <v>24.501739185879188</v>
      </c>
      <c r="C36" s="40">
        <f t="shared" si="60"/>
        <v>2.0709631382608138</v>
      </c>
      <c r="D36" s="40">
        <f t="shared" ref="D36:D60" si="61">B36+C36</f>
        <v>26.572702324140003</v>
      </c>
      <c r="E36" s="41">
        <v>0.55690430264461854</v>
      </c>
      <c r="F36" s="40">
        <f t="shared" ref="F36:F60" si="62">F35/$BA35*(1+BU36)*$BA36</f>
        <v>29.097109044933305</v>
      </c>
      <c r="G36" s="40"/>
      <c r="H36" s="42">
        <f t="shared" si="19"/>
        <v>2026</v>
      </c>
      <c r="I36" s="40">
        <f t="shared" ref="I36:I60" si="63">I35/$BA35*(1+BV36)*$BA36</f>
        <v>23.512194132808258</v>
      </c>
      <c r="J36" s="40">
        <f t="shared" si="49"/>
        <v>24.526737015813307</v>
      </c>
      <c r="K36" s="43">
        <f t="shared" si="4"/>
        <v>0.40914582792321535</v>
      </c>
      <c r="L36" s="40">
        <v>3.1982502696013402</v>
      </c>
      <c r="M36" s="40">
        <f t="shared" si="50"/>
        <v>20.313943863206916</v>
      </c>
      <c r="N36" s="40">
        <f t="shared" si="33"/>
        <v>8.0612263625229534</v>
      </c>
      <c r="O36" s="44">
        <f t="shared" si="34"/>
        <v>236.25116712909644</v>
      </c>
      <c r="P36" s="39">
        <f t="shared" si="51"/>
        <v>21.295345575649765</v>
      </c>
      <c r="Q36" s="44">
        <f t="shared" si="5"/>
        <v>2060.3976137097848</v>
      </c>
      <c r="R36" s="43">
        <f t="shared" si="35"/>
        <v>0.35524096788099735</v>
      </c>
      <c r="S36" s="40"/>
      <c r="T36" s="42">
        <f t="shared" si="21"/>
        <v>2026</v>
      </c>
      <c r="U36" s="40">
        <f t="shared" si="6"/>
        <v>49.411052908140221</v>
      </c>
      <c r="V36" s="41">
        <f t="shared" si="7"/>
        <v>0.91214527052561589</v>
      </c>
      <c r="W36" s="40"/>
      <c r="X36" s="42">
        <f t="shared" si="22"/>
        <v>2026</v>
      </c>
      <c r="Y36" s="40">
        <f t="shared" si="23"/>
        <v>68.840327803338184</v>
      </c>
      <c r="AA36" s="42">
        <f t="shared" si="22"/>
        <v>2026</v>
      </c>
      <c r="AB36" s="45">
        <f t="shared" si="52"/>
        <v>58.345889102224156</v>
      </c>
      <c r="AC36" s="45">
        <f t="shared" si="37"/>
        <v>61.969195457430779</v>
      </c>
      <c r="AE36" s="42">
        <f t="shared" si="24"/>
        <v>2026</v>
      </c>
      <c r="AF36" s="40">
        <f t="shared" si="43"/>
        <v>61.984462600745196</v>
      </c>
      <c r="AG36" s="1"/>
      <c r="AH36" s="42">
        <f t="shared" si="26"/>
        <v>2026</v>
      </c>
      <c r="AI36" s="40">
        <f t="shared" si="53"/>
        <v>57.446259673258808</v>
      </c>
      <c r="AJ36" s="45">
        <f t="shared" si="28"/>
        <v>61.013698630136993</v>
      </c>
      <c r="AL36" s="42">
        <f t="shared" si="29"/>
        <v>2026</v>
      </c>
      <c r="AM36" s="46">
        <v>725.63371230615644</v>
      </c>
      <c r="AN36" s="40">
        <f t="shared" si="54"/>
        <v>62.393268470004848</v>
      </c>
      <c r="AO36" s="46">
        <v>687.02965400886694</v>
      </c>
      <c r="AP36" s="40">
        <f t="shared" si="55"/>
        <v>59.073916939713406</v>
      </c>
      <c r="AQ36" s="40">
        <f t="shared" si="44"/>
        <v>4.4485100000000006</v>
      </c>
      <c r="AR36" s="40">
        <v>1.9985493333333333</v>
      </c>
      <c r="AS36" s="40">
        <f t="shared" si="56"/>
        <v>68.840327803338184</v>
      </c>
      <c r="AT36" s="40">
        <f t="shared" si="57"/>
        <v>0</v>
      </c>
      <c r="AU36" s="40">
        <f t="shared" si="58"/>
        <v>59.073916939713406</v>
      </c>
      <c r="AV36" s="40">
        <f t="shared" si="9"/>
        <v>3.1982502696013402</v>
      </c>
      <c r="AW36" s="49">
        <v>8.4669637499999997</v>
      </c>
      <c r="AX36" s="40">
        <f t="shared" si="10"/>
        <v>0.72802783748925182</v>
      </c>
      <c r="AY36" s="45">
        <f t="shared" si="11"/>
        <v>55.147638832622818</v>
      </c>
      <c r="AZ36" s="42">
        <f t="shared" si="32"/>
        <v>2026</v>
      </c>
      <c r="BA36" s="1">
        <f t="shared" si="12"/>
        <v>365</v>
      </c>
      <c r="BB36" s="36">
        <v>46387</v>
      </c>
      <c r="BC36" s="47">
        <v>645.9</v>
      </c>
      <c r="BD36" s="47">
        <v>668.1</v>
      </c>
      <c r="BE36" s="47">
        <f t="shared" si="45"/>
        <v>51.736171300000009</v>
      </c>
      <c r="BF36" s="47">
        <f t="shared" si="40"/>
        <v>0</v>
      </c>
      <c r="BG36" s="40">
        <f t="shared" si="46"/>
        <v>55.537403267411861</v>
      </c>
      <c r="BH36" s="40">
        <f t="shared" si="41"/>
        <v>4.4485100000000006</v>
      </c>
      <c r="BI36" s="40">
        <f t="shared" si="41"/>
        <v>1.9985493333333333</v>
      </c>
      <c r="BJ36" s="40">
        <f t="shared" si="42"/>
        <v>61.984462600745196</v>
      </c>
      <c r="BK36" s="40">
        <f t="shared" si="59"/>
        <v>57.446259673258808</v>
      </c>
      <c r="BM36" s="40">
        <f t="shared" si="47"/>
        <v>28.672577554236767</v>
      </c>
      <c r="BN36" s="40">
        <v>0.42453149069653673</v>
      </c>
      <c r="BO36" s="40">
        <v>0</v>
      </c>
      <c r="BP36" s="40"/>
      <c r="BQ36" s="40">
        <f t="shared" si="48"/>
        <v>23.341819636733469</v>
      </c>
      <c r="BR36" s="40">
        <v>0.17037449607478825</v>
      </c>
      <c r="BS36" s="40">
        <v>0</v>
      </c>
      <c r="BU36" s="63">
        <v>-7.0000000000000007E-2</v>
      </c>
      <c r="BV36" s="63">
        <v>-0.12</v>
      </c>
      <c r="BX36" s="40">
        <f t="shared" si="15"/>
        <v>32.887353555811892</v>
      </c>
      <c r="BY36" s="40">
        <f t="shared" si="16"/>
        <v>33.934065540450547</v>
      </c>
      <c r="BZ36" s="40">
        <f t="shared" si="17"/>
        <v>39.743218758404879</v>
      </c>
      <c r="CA36" s="40">
        <f t="shared" si="18"/>
        <v>34.833694969415902</v>
      </c>
      <c r="CC36" s="41">
        <v>0.49626580440015439</v>
      </c>
      <c r="CD36" s="41">
        <v>6.0638498244464163E-2</v>
      </c>
      <c r="CF36" s="64"/>
    </row>
    <row r="37" spans="1:84" ht="13" x14ac:dyDescent="0.3">
      <c r="A37" s="38">
        <f t="shared" si="2"/>
        <v>2027</v>
      </c>
      <c r="B37" s="40">
        <f t="shared" si="60"/>
        <v>22.786617442867648</v>
      </c>
      <c r="C37" s="40">
        <f t="shared" si="60"/>
        <v>1.9259957185825569</v>
      </c>
      <c r="D37" s="40">
        <f t="shared" si="61"/>
        <v>24.712613161450204</v>
      </c>
      <c r="E37" s="41">
        <v>0.51792100145949527</v>
      </c>
      <c r="F37" s="40">
        <f t="shared" si="62"/>
        <v>27.060311411787975</v>
      </c>
      <c r="G37" s="40"/>
      <c r="H37" s="42">
        <f t="shared" si="19"/>
        <v>2027</v>
      </c>
      <c r="I37" s="40">
        <f t="shared" si="63"/>
        <v>20.690730836871268</v>
      </c>
      <c r="J37" s="40">
        <f t="shared" si="49"/>
        <v>21.583528573915711</v>
      </c>
      <c r="K37" s="43">
        <f t="shared" si="4"/>
        <v>0.36004832857242947</v>
      </c>
      <c r="L37" s="40">
        <v>3.1313133160270032</v>
      </c>
      <c r="M37" s="40">
        <f t="shared" si="50"/>
        <v>17.559417520844264</v>
      </c>
      <c r="N37" s="40">
        <f t="shared" si="33"/>
        <v>6.9681417051642365</v>
      </c>
      <c r="O37" s="44">
        <f t="shared" si="34"/>
        <v>204.21602576741878</v>
      </c>
      <c r="P37" s="39">
        <f t="shared" si="51"/>
        <v>18.40774330831816</v>
      </c>
      <c r="Q37" s="44">
        <f t="shared" si="5"/>
        <v>1781.0122052965912</v>
      </c>
      <c r="R37" s="43">
        <f t="shared" si="35"/>
        <v>0.30707106987872262</v>
      </c>
      <c r="S37" s="40"/>
      <c r="T37" s="42">
        <f t="shared" si="21"/>
        <v>2027</v>
      </c>
      <c r="U37" s="40">
        <f t="shared" si="6"/>
        <v>44.619728932632242</v>
      </c>
      <c r="V37" s="41">
        <f t="shared" si="7"/>
        <v>0.82499207133821795</v>
      </c>
      <c r="W37" s="40"/>
      <c r="X37" s="42">
        <f t="shared" si="22"/>
        <v>2027</v>
      </c>
      <c r="Y37" s="40">
        <f t="shared" si="23"/>
        <v>65.611924073735238</v>
      </c>
      <c r="AA37" s="42">
        <f t="shared" si="22"/>
        <v>2027</v>
      </c>
      <c r="AB37" s="45">
        <f t="shared" si="52"/>
        <v>56.018454110037901</v>
      </c>
      <c r="AC37" s="45">
        <f t="shared" si="37"/>
        <v>59.497225689474057</v>
      </c>
      <c r="AE37" s="42">
        <f t="shared" si="24"/>
        <v>2027</v>
      </c>
      <c r="AF37" s="40">
        <f t="shared" si="43"/>
        <v>60.223939026081965</v>
      </c>
      <c r="AG37" s="1"/>
      <c r="AH37" s="42">
        <f t="shared" si="26"/>
        <v>2027</v>
      </c>
      <c r="AI37" s="40">
        <f t="shared" si="53"/>
        <v>53.602751504729142</v>
      </c>
      <c r="AJ37" s="45">
        <f t="shared" si="28"/>
        <v>56.93150684931507</v>
      </c>
      <c r="AL37" s="42">
        <f t="shared" si="29"/>
        <v>2027</v>
      </c>
      <c r="AM37" s="46">
        <v>688.46226610420763</v>
      </c>
      <c r="AN37" s="40">
        <f t="shared" si="54"/>
        <v>59.197099407068578</v>
      </c>
      <c r="AO37" s="46">
        <v>661.45575512327025</v>
      </c>
      <c r="AP37" s="40">
        <f t="shared" si="55"/>
        <v>56.874957448260552</v>
      </c>
      <c r="AQ37" s="40">
        <f t="shared" si="44"/>
        <v>4.4485100000000006</v>
      </c>
      <c r="AR37" s="40">
        <v>1.9663146666666667</v>
      </c>
      <c r="AS37" s="40">
        <f t="shared" si="56"/>
        <v>65.611924073735238</v>
      </c>
      <c r="AT37" s="40">
        <f t="shared" si="57"/>
        <v>0</v>
      </c>
      <c r="AU37" s="40">
        <f t="shared" si="58"/>
        <v>56.874957448260552</v>
      </c>
      <c r="AV37" s="40">
        <f t="shared" si="9"/>
        <v>3.1313133160270032</v>
      </c>
      <c r="AW37" s="49">
        <v>9.9611338235294102</v>
      </c>
      <c r="AX37" s="40">
        <f t="shared" si="10"/>
        <v>0.85650333822264912</v>
      </c>
      <c r="AY37" s="45">
        <f t="shared" si="11"/>
        <v>52.887140794010897</v>
      </c>
      <c r="AZ37" s="42">
        <f t="shared" si="32"/>
        <v>2027</v>
      </c>
      <c r="BA37" s="1">
        <f t="shared" si="12"/>
        <v>365</v>
      </c>
      <c r="BB37" s="36">
        <v>46752</v>
      </c>
      <c r="BC37" s="47">
        <v>625.79999999999995</v>
      </c>
      <c r="BD37" s="47">
        <v>623.4</v>
      </c>
      <c r="BE37" s="47">
        <f t="shared" si="45"/>
        <v>51.736171300000009</v>
      </c>
      <c r="BF37" s="47">
        <f t="shared" si="40"/>
        <v>0</v>
      </c>
      <c r="BG37" s="40">
        <f t="shared" si="46"/>
        <v>53.809114359415297</v>
      </c>
      <c r="BH37" s="40">
        <f t="shared" si="41"/>
        <v>4.4485100000000006</v>
      </c>
      <c r="BI37" s="40">
        <f t="shared" si="41"/>
        <v>1.9663146666666667</v>
      </c>
      <c r="BJ37" s="40">
        <f t="shared" si="42"/>
        <v>60.223939026081965</v>
      </c>
      <c r="BK37" s="40">
        <f t="shared" si="59"/>
        <v>53.602751504729142</v>
      </c>
      <c r="BM37" s="40">
        <f t="shared" si="47"/>
        <v>25.101623579789038</v>
      </c>
      <c r="BN37" s="40">
        <v>1.9586878319989351</v>
      </c>
      <c r="BO37" s="40">
        <v>0</v>
      </c>
      <c r="BP37" s="40"/>
      <c r="BQ37" s="40">
        <f t="shared" si="48"/>
        <v>19.79751646912349</v>
      </c>
      <c r="BR37" s="40">
        <v>0.8932143677477784</v>
      </c>
      <c r="BS37" s="40">
        <v>0</v>
      </c>
      <c r="BU37" s="50">
        <f t="shared" ref="BU37:BV52" si="64">BU36</f>
        <v>-7.0000000000000007E-2</v>
      </c>
      <c r="BV37" s="50">
        <f t="shared" si="64"/>
        <v>-0.12</v>
      </c>
      <c r="BX37" s="40">
        <f t="shared" si="15"/>
        <v>33.163627614293986</v>
      </c>
      <c r="BY37" s="40">
        <f t="shared" si="16"/>
        <v>32.912020667857874</v>
      </c>
      <c r="BZ37" s="40">
        <f t="shared" si="17"/>
        <v>38.55161266194726</v>
      </c>
      <c r="CA37" s="40">
        <f t="shared" si="18"/>
        <v>35.327723273166633</v>
      </c>
      <c r="CC37" s="41">
        <v>0.4615271980921436</v>
      </c>
      <c r="CD37" s="41">
        <v>5.6393803367351669E-2</v>
      </c>
      <c r="CF37" s="64"/>
    </row>
    <row r="38" spans="1:84" ht="13" x14ac:dyDescent="0.3">
      <c r="A38" s="38">
        <f t="shared" si="2"/>
        <v>2028</v>
      </c>
      <c r="B38" s="40">
        <f t="shared" si="60"/>
        <v>21.249613274529562</v>
      </c>
      <c r="C38" s="40">
        <f t="shared" si="60"/>
        <v>1.7960833498387141</v>
      </c>
      <c r="D38" s="40">
        <f t="shared" si="61"/>
        <v>23.045696624368276</v>
      </c>
      <c r="E38" s="41">
        <v>0.48166653135733056</v>
      </c>
      <c r="F38" s="40">
        <f t="shared" si="62"/>
        <v>25.235037803683262</v>
      </c>
      <c r="G38" s="40"/>
      <c r="H38" s="42">
        <f t="shared" si="19"/>
        <v>2028</v>
      </c>
      <c r="I38" s="40">
        <f t="shared" si="63"/>
        <v>18.257727638190403</v>
      </c>
      <c r="J38" s="40">
        <f t="shared" si="49"/>
        <v>19.045542145443211</v>
      </c>
      <c r="K38" s="43">
        <f t="shared" si="4"/>
        <v>0.31684252914373795</v>
      </c>
      <c r="L38" s="40">
        <v>2.8300897116511181</v>
      </c>
      <c r="M38" s="40">
        <f t="shared" si="50"/>
        <v>15.427637926539285</v>
      </c>
      <c r="N38" s="40">
        <f t="shared" si="33"/>
        <v>6.1221829892978796</v>
      </c>
      <c r="O38" s="44">
        <f t="shared" si="34"/>
        <v>179.42342908565189</v>
      </c>
      <c r="P38" s="39">
        <f t="shared" si="51"/>
        <v>16.172973759994903</v>
      </c>
      <c r="Q38" s="44">
        <f t="shared" si="5"/>
        <v>1560.5152140279235</v>
      </c>
      <c r="R38" s="43">
        <f t="shared" si="35"/>
        <v>0.2690543472461937</v>
      </c>
      <c r="S38" s="40"/>
      <c r="T38" s="42">
        <f t="shared" si="21"/>
        <v>2028</v>
      </c>
      <c r="U38" s="40">
        <f t="shared" si="6"/>
        <v>40.662675730222546</v>
      </c>
      <c r="V38" s="41">
        <f t="shared" si="7"/>
        <v>0.75072087860352421</v>
      </c>
      <c r="W38" s="40"/>
      <c r="X38" s="42">
        <f t="shared" si="22"/>
        <v>2028</v>
      </c>
      <c r="Y38" s="40">
        <f t="shared" si="23"/>
        <v>61.879905086723738</v>
      </c>
      <c r="AA38" s="42">
        <f t="shared" si="22"/>
        <v>2028</v>
      </c>
      <c r="AB38" s="45">
        <f t="shared" si="52"/>
        <v>53.839290439783554</v>
      </c>
      <c r="AC38" s="45">
        <f t="shared" si="37"/>
        <v>57.182734960245007</v>
      </c>
      <c r="AE38" s="42">
        <f t="shared" si="24"/>
        <v>2028</v>
      </c>
      <c r="AF38" s="40">
        <f t="shared" si="43"/>
        <v>57.46599498710232</v>
      </c>
      <c r="AG38" s="1"/>
      <c r="AH38" s="42">
        <f t="shared" si="26"/>
        <v>2028</v>
      </c>
      <c r="AI38" s="40">
        <f t="shared" si="53"/>
        <v>49.776440240756656</v>
      </c>
      <c r="AJ38" s="45">
        <f t="shared" si="28"/>
        <v>52.8675799086758</v>
      </c>
      <c r="AL38" s="42">
        <f t="shared" si="29"/>
        <v>2028</v>
      </c>
      <c r="AM38" s="46">
        <v>645.4337744585971</v>
      </c>
      <c r="AN38" s="40">
        <f t="shared" si="54"/>
        <v>55.497315086723738</v>
      </c>
      <c r="AO38" s="46">
        <v>637.60625171174161</v>
      </c>
      <c r="AP38" s="40">
        <f t="shared" si="55"/>
        <v>54.8242692787396</v>
      </c>
      <c r="AQ38" s="40">
        <f t="shared" si="44"/>
        <v>4.4485100000000006</v>
      </c>
      <c r="AR38" s="40">
        <v>1.9340799999999998</v>
      </c>
      <c r="AS38" s="40">
        <f t="shared" si="56"/>
        <v>61.879905086723738</v>
      </c>
      <c r="AT38" s="40">
        <f t="shared" si="57"/>
        <v>0</v>
      </c>
      <c r="AU38" s="40">
        <f t="shared" si="58"/>
        <v>54.8242692787396</v>
      </c>
      <c r="AV38" s="40">
        <f t="shared" si="9"/>
        <v>2.8300897116511181</v>
      </c>
      <c r="AW38" s="49">
        <v>11.455303897058823</v>
      </c>
      <c r="AX38" s="40">
        <f t="shared" si="10"/>
        <v>0.98497883895604654</v>
      </c>
      <c r="AY38" s="45">
        <f t="shared" si="11"/>
        <v>51.009200728132434</v>
      </c>
      <c r="AZ38" s="42">
        <f t="shared" si="32"/>
        <v>2028</v>
      </c>
      <c r="BA38" s="1">
        <f t="shared" si="12"/>
        <v>366</v>
      </c>
      <c r="BB38" s="36">
        <v>47118</v>
      </c>
      <c r="BC38" s="47">
        <v>594.1</v>
      </c>
      <c r="BD38" s="47">
        <v>578.9</v>
      </c>
      <c r="BE38" s="47">
        <f t="shared" si="45"/>
        <v>51.736171300000009</v>
      </c>
      <c r="BF38" s="47">
        <f t="shared" si="40"/>
        <v>0</v>
      </c>
      <c r="BG38" s="40">
        <f t="shared" si="46"/>
        <v>51.08340498710232</v>
      </c>
      <c r="BH38" s="40">
        <f t="shared" si="41"/>
        <v>4.4485100000000006</v>
      </c>
      <c r="BI38" s="40">
        <f t="shared" si="41"/>
        <v>1.9340799999999998</v>
      </c>
      <c r="BJ38" s="40">
        <f t="shared" si="42"/>
        <v>57.46599498710232</v>
      </c>
      <c r="BK38" s="40">
        <f t="shared" si="59"/>
        <v>49.776440240756656</v>
      </c>
      <c r="BM38" s="40">
        <f t="shared" si="47"/>
        <v>21.140642384545153</v>
      </c>
      <c r="BN38" s="40">
        <v>4.0401443635297003</v>
      </c>
      <c r="BO38" s="40">
        <v>5.4251055608410585E-2</v>
      </c>
      <c r="BP38" s="40"/>
      <c r="BQ38" s="40">
        <f t="shared" si="48"/>
        <v>16.523338013677957</v>
      </c>
      <c r="BR38" s="40">
        <v>1.6955498987129707</v>
      </c>
      <c r="BS38" s="40">
        <v>3.8839725799472508E-2</v>
      </c>
      <c r="BU38" s="50">
        <f t="shared" si="64"/>
        <v>-7.0000000000000007E-2</v>
      </c>
      <c r="BV38" s="50">
        <f t="shared" si="64"/>
        <v>-0.12</v>
      </c>
      <c r="BX38" s="40">
        <f t="shared" si="15"/>
        <v>32.230957183419058</v>
      </c>
      <c r="BY38" s="40">
        <f t="shared" si="16"/>
        <v>31.518712602566254</v>
      </c>
      <c r="BZ38" s="40">
        <f t="shared" si="17"/>
        <v>36.644867283040476</v>
      </c>
      <c r="CA38" s="40">
        <f t="shared" si="18"/>
        <v>35.581562801593151</v>
      </c>
      <c r="CC38" s="41">
        <v>0.42922029422569358</v>
      </c>
      <c r="CD38" s="41">
        <v>5.2446237131637048E-2</v>
      </c>
      <c r="CF38" s="64"/>
    </row>
    <row r="39" spans="1:84" ht="13" x14ac:dyDescent="0.3">
      <c r="A39" s="38">
        <f t="shared" si="2"/>
        <v>2029</v>
      </c>
      <c r="B39" s="40">
        <f t="shared" si="60"/>
        <v>19.708145426336223</v>
      </c>
      <c r="C39" s="40">
        <f t="shared" si="60"/>
        <v>1.6657936970020528</v>
      </c>
      <c r="D39" s="40">
        <f t="shared" si="61"/>
        <v>21.373939123338275</v>
      </c>
      <c r="E39" s="41">
        <v>0.4479498741623173</v>
      </c>
      <c r="F39" s="40">
        <f t="shared" si="62"/>
        <v>23.404463340055415</v>
      </c>
      <c r="G39" s="40"/>
      <c r="H39" s="42">
        <f t="shared" si="19"/>
        <v>2029</v>
      </c>
      <c r="I39" s="40">
        <f t="shared" si="63"/>
        <v>16.02290196007311</v>
      </c>
      <c r="J39" s="40">
        <f t="shared" si="49"/>
        <v>16.714284527640327</v>
      </c>
      <c r="K39" s="43">
        <f t="shared" si="4"/>
        <v>0.27882142564648943</v>
      </c>
      <c r="L39" s="40">
        <v>2.7746419458950422</v>
      </c>
      <c r="M39" s="40">
        <f t="shared" si="50"/>
        <v>13.248260014178069</v>
      </c>
      <c r="N39" s="40">
        <f t="shared" si="33"/>
        <v>5.257335729734125</v>
      </c>
      <c r="O39" s="44">
        <f t="shared" si="34"/>
        <v>154.07726396489096</v>
      </c>
      <c r="P39" s="39">
        <f t="shared" si="51"/>
        <v>13.888306336662588</v>
      </c>
      <c r="Q39" s="44">
        <f t="shared" si="5"/>
        <v>1343.7412007650391</v>
      </c>
      <c r="R39" s="43">
        <f t="shared" si="35"/>
        <v>0.2316795173732826</v>
      </c>
      <c r="S39" s="40"/>
      <c r="T39" s="42">
        <f t="shared" si="21"/>
        <v>2029</v>
      </c>
      <c r="U39" s="40">
        <f t="shared" si="6"/>
        <v>36.652723354233487</v>
      </c>
      <c r="V39" s="41">
        <f t="shared" si="7"/>
        <v>0.67962939153559987</v>
      </c>
      <c r="W39" s="40"/>
      <c r="X39" s="42">
        <f t="shared" si="22"/>
        <v>2029</v>
      </c>
      <c r="Y39" s="40">
        <f t="shared" si="23"/>
        <v>58.362735063742825</v>
      </c>
      <c r="AA39" s="42">
        <f t="shared" si="22"/>
        <v>2029</v>
      </c>
      <c r="AB39" s="45">
        <f t="shared" si="52"/>
        <v>48.502896857666997</v>
      </c>
      <c r="AC39" s="45">
        <f t="shared" si="37"/>
        <v>51.514948899969617</v>
      </c>
      <c r="AE39" s="42">
        <f t="shared" si="24"/>
        <v>2029</v>
      </c>
      <c r="AF39" s="40">
        <f t="shared" si="43"/>
        <v>54.731436328460873</v>
      </c>
      <c r="AG39" s="1"/>
      <c r="AH39" s="42">
        <f t="shared" si="26"/>
        <v>2029</v>
      </c>
      <c r="AI39" s="40">
        <f t="shared" si="53"/>
        <v>46.999140154772142</v>
      </c>
      <c r="AJ39" s="45">
        <f t="shared" si="28"/>
        <v>49.917808219178085</v>
      </c>
      <c r="AL39" s="42">
        <f t="shared" si="29"/>
        <v>2029</v>
      </c>
      <c r="AM39" s="46">
        <v>605.23200429132908</v>
      </c>
      <c r="AN39" s="40">
        <f t="shared" si="54"/>
        <v>52.040585063742824</v>
      </c>
      <c r="AO39" s="46">
        <v>577.03816442525545</v>
      </c>
      <c r="AP39" s="40">
        <f t="shared" si="55"/>
        <v>49.616351197356444</v>
      </c>
      <c r="AQ39" s="40">
        <f t="shared" si="44"/>
        <v>4.4485100000000006</v>
      </c>
      <c r="AR39" s="40">
        <v>1.87364</v>
      </c>
      <c r="AS39" s="40">
        <f t="shared" si="56"/>
        <v>58.362735063742825</v>
      </c>
      <c r="AT39" s="40">
        <f t="shared" si="57"/>
        <v>0</v>
      </c>
      <c r="AU39" s="40">
        <f t="shared" si="58"/>
        <v>49.616351197356444</v>
      </c>
      <c r="AV39" s="40">
        <f t="shared" si="9"/>
        <v>2.7746419458950422</v>
      </c>
      <c r="AW39" s="49">
        <v>12.949473970588235</v>
      </c>
      <c r="AX39" s="40">
        <f t="shared" si="10"/>
        <v>1.1134543396894441</v>
      </c>
      <c r="AY39" s="45">
        <f t="shared" si="11"/>
        <v>45.728254911771955</v>
      </c>
      <c r="AZ39" s="42">
        <f t="shared" si="32"/>
        <v>2029</v>
      </c>
      <c r="BA39" s="1">
        <f t="shared" si="12"/>
        <v>365</v>
      </c>
      <c r="BB39" s="36">
        <v>47483</v>
      </c>
      <c r="BC39" s="47">
        <v>563</v>
      </c>
      <c r="BD39" s="47">
        <v>546.6</v>
      </c>
      <c r="BE39" s="47">
        <f t="shared" si="45"/>
        <v>51.736171300000009</v>
      </c>
      <c r="BF39" s="47">
        <f t="shared" si="40"/>
        <v>0</v>
      </c>
      <c r="BG39" s="40">
        <f t="shared" si="46"/>
        <v>48.409286328460873</v>
      </c>
      <c r="BH39" s="40">
        <f t="shared" si="41"/>
        <v>4.4485100000000006</v>
      </c>
      <c r="BI39" s="40">
        <f t="shared" si="41"/>
        <v>1.87364</v>
      </c>
      <c r="BJ39" s="40">
        <f t="shared" si="42"/>
        <v>54.731436328460873</v>
      </c>
      <c r="BK39" s="40">
        <f t="shared" si="59"/>
        <v>46.999140154772142</v>
      </c>
      <c r="BM39" s="40">
        <f t="shared" si="47"/>
        <v>18.457943175206228</v>
      </c>
      <c r="BN39" s="40">
        <v>4.8922691092407762</v>
      </c>
      <c r="BO39" s="40">
        <v>5.4251055608410578E-2</v>
      </c>
      <c r="BP39" s="40"/>
      <c r="BQ39" s="40">
        <f t="shared" si="48"/>
        <v>14.111840080755872</v>
      </c>
      <c r="BR39" s="40">
        <v>1.8722221535177641</v>
      </c>
      <c r="BS39" s="40">
        <v>3.8839725799472508E-2</v>
      </c>
      <c r="BU39" s="50">
        <f t="shared" si="64"/>
        <v>-7.0000000000000007E-2</v>
      </c>
      <c r="BV39" s="50">
        <f t="shared" si="64"/>
        <v>-0.12</v>
      </c>
      <c r="BX39" s="40">
        <f t="shared" si="15"/>
        <v>31.326972988405458</v>
      </c>
      <c r="BY39" s="40">
        <f t="shared" si="16"/>
        <v>30.976238194699032</v>
      </c>
      <c r="BZ39" s="40">
        <f t="shared" si="17"/>
        <v>34.95827172368741</v>
      </c>
      <c r="CA39" s="40">
        <f t="shared" si="18"/>
        <v>32.479994897593883</v>
      </c>
      <c r="CC39" s="41">
        <v>0.3991748736298949</v>
      </c>
      <c r="CD39" s="41">
        <v>4.8775000532422445E-2</v>
      </c>
      <c r="CF39" s="64"/>
    </row>
    <row r="40" spans="1:84" ht="13" x14ac:dyDescent="0.3">
      <c r="A40" s="38">
        <f t="shared" si="2"/>
        <v>2030</v>
      </c>
      <c r="B40" s="40">
        <f t="shared" si="60"/>
        <v>18.328575246492687</v>
      </c>
      <c r="C40" s="40">
        <f t="shared" si="60"/>
        <v>1.5491881382119093</v>
      </c>
      <c r="D40" s="40">
        <f t="shared" si="61"/>
        <v>19.877763384704597</v>
      </c>
      <c r="E40" s="41">
        <v>0.41659338297095511</v>
      </c>
      <c r="F40" s="40">
        <f t="shared" si="62"/>
        <v>21.766150906251536</v>
      </c>
      <c r="G40" s="40"/>
      <c r="H40" s="42">
        <f t="shared" si="19"/>
        <v>2030</v>
      </c>
      <c r="I40" s="40">
        <f t="shared" si="63"/>
        <v>14.100153724864338</v>
      </c>
      <c r="J40" s="40">
        <f t="shared" si="49"/>
        <v>14.70857038432349</v>
      </c>
      <c r="K40" s="43">
        <f t="shared" si="4"/>
        <v>0.24536285456891074</v>
      </c>
      <c r="L40" s="40">
        <v>2.4501219358440522</v>
      </c>
      <c r="M40" s="40">
        <f t="shared" si="50"/>
        <v>11.650031789020286</v>
      </c>
      <c r="N40" s="40">
        <f t="shared" si="33"/>
        <v>4.6231073598652186</v>
      </c>
      <c r="O40" s="44">
        <f t="shared" si="34"/>
        <v>135.48986970630594</v>
      </c>
      <c r="P40" s="39">
        <f t="shared" si="51"/>
        <v>12.212864945631816</v>
      </c>
      <c r="Q40" s="44">
        <f t="shared" si="5"/>
        <v>1181.6365083698288</v>
      </c>
      <c r="R40" s="43">
        <f t="shared" si="35"/>
        <v>0.20373043247755668</v>
      </c>
      <c r="S40" s="40"/>
      <c r="T40" s="42">
        <f t="shared" si="21"/>
        <v>2030</v>
      </c>
      <c r="U40" s="40">
        <f t="shared" si="6"/>
        <v>33.416182695271822</v>
      </c>
      <c r="V40" s="41">
        <f t="shared" si="7"/>
        <v>0.62032381544851178</v>
      </c>
      <c r="W40" s="40"/>
      <c r="X40" s="42">
        <f t="shared" si="22"/>
        <v>2030</v>
      </c>
      <c r="Y40" s="40">
        <f t="shared" si="23"/>
        <v>54.546820233777268</v>
      </c>
      <c r="AA40" s="42">
        <f t="shared" si="22"/>
        <v>2030</v>
      </c>
      <c r="AB40" s="45">
        <f t="shared" si="52"/>
        <v>42.439753435428614</v>
      </c>
      <c r="AC40" s="45">
        <f t="shared" si="37"/>
        <v>45.075281502651585</v>
      </c>
      <c r="AE40" s="42">
        <f t="shared" si="24"/>
        <v>2030</v>
      </c>
      <c r="AF40" s="40">
        <f t="shared" si="43"/>
        <v>51.412182914875324</v>
      </c>
      <c r="AG40" s="1"/>
      <c r="AH40" s="42">
        <f t="shared" si="26"/>
        <v>2030</v>
      </c>
      <c r="AI40" s="40">
        <f t="shared" si="53"/>
        <v>44.720550300945831</v>
      </c>
      <c r="AJ40" s="45">
        <f t="shared" si="28"/>
        <v>47.497716894977174</v>
      </c>
      <c r="AL40" s="42">
        <f t="shared" si="29"/>
        <v>2030</v>
      </c>
      <c r="AM40" s="46">
        <v>561.55583201882962</v>
      </c>
      <c r="AN40" s="40">
        <f t="shared" si="54"/>
        <v>48.285110233777267</v>
      </c>
      <c r="AO40" s="46">
        <v>508.15632557903479</v>
      </c>
      <c r="AP40" s="40">
        <f t="shared" si="55"/>
        <v>43.693579155548989</v>
      </c>
      <c r="AQ40" s="40">
        <f t="shared" si="44"/>
        <v>4.4485100000000006</v>
      </c>
      <c r="AR40" s="40">
        <v>1.8131999999999999</v>
      </c>
      <c r="AS40" s="40">
        <f t="shared" si="56"/>
        <v>54.546820233777268</v>
      </c>
      <c r="AT40" s="40">
        <f t="shared" si="57"/>
        <v>0</v>
      </c>
      <c r="AU40" s="40">
        <f t="shared" si="58"/>
        <v>43.693579155548989</v>
      </c>
      <c r="AV40" s="40">
        <f t="shared" si="9"/>
        <v>2.4501219358440522</v>
      </c>
      <c r="AW40" s="49">
        <v>14.581993125</v>
      </c>
      <c r="AX40" s="40">
        <f t="shared" si="10"/>
        <v>1.2538257201203782</v>
      </c>
      <c r="AY40" s="45">
        <f t="shared" si="11"/>
        <v>39.989631499584561</v>
      </c>
      <c r="AZ40" s="42">
        <f t="shared" si="32"/>
        <v>2030</v>
      </c>
      <c r="BA40" s="1">
        <f t="shared" si="12"/>
        <v>365</v>
      </c>
      <c r="BB40" s="36">
        <v>47848</v>
      </c>
      <c r="BC40" s="47">
        <v>525.1</v>
      </c>
      <c r="BD40" s="47">
        <v>520.1</v>
      </c>
      <c r="BE40" s="47">
        <f t="shared" si="45"/>
        <v>51.736171300000009</v>
      </c>
      <c r="BF40" s="47">
        <f t="shared" si="40"/>
        <v>0</v>
      </c>
      <c r="BG40" s="40">
        <f t="shared" si="46"/>
        <v>45.150472914875323</v>
      </c>
      <c r="BH40" s="40">
        <f t="shared" si="41"/>
        <v>4.4485100000000006</v>
      </c>
      <c r="BI40" s="40">
        <f t="shared" si="41"/>
        <v>1.8131999999999999</v>
      </c>
      <c r="BJ40" s="40">
        <f t="shared" si="42"/>
        <v>51.412182914875324</v>
      </c>
      <c r="BK40" s="40">
        <f t="shared" si="59"/>
        <v>44.720550300945831</v>
      </c>
      <c r="BM40" s="40">
        <f t="shared" si="47"/>
        <v>16.318899488190787</v>
      </c>
      <c r="BN40" s="40">
        <v>5.3387493068439271</v>
      </c>
      <c r="BO40" s="40">
        <v>0.10850211121682117</v>
      </c>
      <c r="BP40" s="40"/>
      <c r="BQ40" s="40">
        <f t="shared" si="48"/>
        <v>12.092040491968326</v>
      </c>
      <c r="BR40" s="40">
        <v>1.9304337812970662</v>
      </c>
      <c r="BS40" s="40">
        <v>7.7679451598945001E-2</v>
      </c>
      <c r="BU40" s="50">
        <f t="shared" si="64"/>
        <v>-7.0000000000000007E-2</v>
      </c>
      <c r="BV40" s="50">
        <f t="shared" si="64"/>
        <v>-0.12</v>
      </c>
      <c r="BX40" s="40">
        <f t="shared" si="15"/>
        <v>29.646032008623788</v>
      </c>
      <c r="BY40" s="40">
        <f t="shared" si="16"/>
        <v>30.620396576081493</v>
      </c>
      <c r="BZ40" s="40">
        <f t="shared" si="17"/>
        <v>32.780669327525729</v>
      </c>
      <c r="CA40" s="40">
        <f t="shared" si="18"/>
        <v>28.339599710564276</v>
      </c>
      <c r="CC40" s="41">
        <v>0.37123263247580224</v>
      </c>
      <c r="CD40" s="41">
        <v>4.5360750495152875E-2</v>
      </c>
      <c r="CF40" s="64"/>
    </row>
    <row r="41" spans="1:84" ht="13" x14ac:dyDescent="0.3">
      <c r="A41" s="38">
        <f t="shared" si="2"/>
        <v>2031</v>
      </c>
      <c r="B41" s="40">
        <f t="shared" si="60"/>
        <v>17.045574979238197</v>
      </c>
      <c r="C41" s="40">
        <f t="shared" si="60"/>
        <v>1.4407449685370755</v>
      </c>
      <c r="D41" s="40">
        <f t="shared" si="61"/>
        <v>18.486319947775272</v>
      </c>
      <c r="E41" s="41">
        <v>0.3874318461629882</v>
      </c>
      <c r="F41" s="40">
        <f t="shared" si="62"/>
        <v>20.242520342813926</v>
      </c>
      <c r="G41" s="40"/>
      <c r="H41" s="42">
        <f t="shared" si="19"/>
        <v>2031</v>
      </c>
      <c r="I41" s="40">
        <f t="shared" si="63"/>
        <v>12.408135277880618</v>
      </c>
      <c r="J41" s="40">
        <f t="shared" si="49"/>
        <v>12.943541938204671</v>
      </c>
      <c r="K41" s="43">
        <f t="shared" si="4"/>
        <v>0.21591931202064141</v>
      </c>
      <c r="L41" s="40">
        <v>2.214467468187288</v>
      </c>
      <c r="M41" s="40">
        <f t="shared" si="50"/>
        <v>10.193667809693331</v>
      </c>
      <c r="N41" s="40">
        <f t="shared" si="33"/>
        <v>4.0451752860819887</v>
      </c>
      <c r="O41" s="44">
        <f t="shared" si="34"/>
        <v>118.55235662673344</v>
      </c>
      <c r="P41" s="39">
        <f t="shared" si="51"/>
        <v>10.686141507163088</v>
      </c>
      <c r="Q41" s="44">
        <f t="shared" si="5"/>
        <v>1033.9207871930532</v>
      </c>
      <c r="R41" s="43">
        <f t="shared" si="35"/>
        <v>0.17826220468845747</v>
      </c>
      <c r="S41" s="40"/>
      <c r="T41" s="42">
        <f t="shared" si="21"/>
        <v>2031</v>
      </c>
      <c r="U41" s="40">
        <f t="shared" si="6"/>
        <v>30.436188152507256</v>
      </c>
      <c r="V41" s="41">
        <f t="shared" si="7"/>
        <v>0.56569405085144564</v>
      </c>
      <c r="W41" s="40"/>
      <c r="X41" s="42">
        <f t="shared" si="22"/>
        <v>2031</v>
      </c>
      <c r="Y41" s="40">
        <f t="shared" si="23"/>
        <v>50.640964130072739</v>
      </c>
      <c r="AA41" s="42">
        <f t="shared" si="22"/>
        <v>2031</v>
      </c>
      <c r="AB41" s="45">
        <f t="shared" si="52"/>
        <v>39.168326194180338</v>
      </c>
      <c r="AC41" s="45">
        <f t="shared" si="37"/>
        <v>41.600697135919397</v>
      </c>
      <c r="AE41" s="42">
        <f t="shared" si="24"/>
        <v>2031</v>
      </c>
      <c r="AF41" s="40">
        <f t="shared" si="43"/>
        <v>48.197993825355873</v>
      </c>
      <c r="AG41" s="1"/>
      <c r="AH41" s="42">
        <f t="shared" si="26"/>
        <v>2031</v>
      </c>
      <c r="AI41" s="40">
        <f t="shared" si="53"/>
        <v>42.966466036113495</v>
      </c>
      <c r="AJ41" s="45">
        <f t="shared" si="28"/>
        <v>45.634703196347033</v>
      </c>
      <c r="AL41" s="42">
        <f t="shared" si="29"/>
        <v>2031</v>
      </c>
      <c r="AM41" s="46">
        <v>516.91174464385711</v>
      </c>
      <c r="AN41" s="40">
        <f t="shared" si="54"/>
        <v>44.446409685628296</v>
      </c>
      <c r="AO41" s="46">
        <v>471.41010812361151</v>
      </c>
      <c r="AP41" s="40">
        <f t="shared" si="55"/>
        <v>40.533973183457562</v>
      </c>
      <c r="AQ41" s="40">
        <f t="shared" si="44"/>
        <v>4.4485100000000006</v>
      </c>
      <c r="AR41" s="40">
        <v>1.7460444444444443</v>
      </c>
      <c r="AS41" s="40">
        <f t="shared" si="56"/>
        <v>50.640964130072739</v>
      </c>
      <c r="AT41" s="40">
        <f t="shared" si="57"/>
        <v>0</v>
      </c>
      <c r="AU41" s="40">
        <f t="shared" si="58"/>
        <v>40.533973183457562</v>
      </c>
      <c r="AV41" s="40">
        <f t="shared" si="9"/>
        <v>2.214467468187288</v>
      </c>
      <c r="AW41" s="49">
        <v>15.882474485294118</v>
      </c>
      <c r="AX41" s="40">
        <f t="shared" si="10"/>
        <v>1.3656469892772241</v>
      </c>
      <c r="AY41" s="45">
        <f t="shared" si="11"/>
        <v>36.953858725993051</v>
      </c>
      <c r="AZ41" s="42">
        <f t="shared" si="32"/>
        <v>2031</v>
      </c>
      <c r="BA41" s="1">
        <f t="shared" si="12"/>
        <v>365</v>
      </c>
      <c r="BB41" s="36">
        <v>48213</v>
      </c>
      <c r="BC41" s="47">
        <v>488.5</v>
      </c>
      <c r="BD41" s="47">
        <v>499.7</v>
      </c>
      <c r="BE41" s="47">
        <f t="shared" si="45"/>
        <v>51.736171300000009</v>
      </c>
      <c r="BF41" s="47">
        <f t="shared" si="40"/>
        <v>0</v>
      </c>
      <c r="BG41" s="40">
        <f t="shared" si="46"/>
        <v>42.003439380911431</v>
      </c>
      <c r="BH41" s="40">
        <f t="shared" si="41"/>
        <v>4.4485100000000006</v>
      </c>
      <c r="BI41" s="40">
        <f t="shared" si="41"/>
        <v>1.7460444444444443</v>
      </c>
      <c r="BJ41" s="40">
        <f t="shared" si="42"/>
        <v>48.197993825355873</v>
      </c>
      <c r="BK41" s="40">
        <f t="shared" si="59"/>
        <v>42.966466036113495</v>
      </c>
      <c r="BM41" s="40">
        <f t="shared" si="47"/>
        <v>14.470054999037748</v>
      </c>
      <c r="BN41" s="40">
        <v>5.6097121769509455</v>
      </c>
      <c r="BO41" s="40">
        <v>0.1627531668252318</v>
      </c>
      <c r="BP41" s="40"/>
      <c r="BQ41" s="40">
        <f t="shared" si="48"/>
        <v>10.422015596596029</v>
      </c>
      <c r="BR41" s="40">
        <v>1.8696005038861709</v>
      </c>
      <c r="BS41" s="40">
        <v>0.11651917739841752</v>
      </c>
      <c r="BU41" s="50">
        <f t="shared" si="64"/>
        <v>-7.0000000000000007E-2</v>
      </c>
      <c r="BV41" s="50">
        <f t="shared" si="64"/>
        <v>-0.12</v>
      </c>
      <c r="BX41" s="40">
        <f t="shared" si="15"/>
        <v>27.955473482541947</v>
      </c>
      <c r="BY41" s="40">
        <f t="shared" si="16"/>
        <v>30.558330758232877</v>
      </c>
      <c r="BZ41" s="40">
        <f t="shared" si="17"/>
        <v>30.398443787258813</v>
      </c>
      <c r="CA41" s="40">
        <f t="shared" si="18"/>
        <v>26.76019091629972</v>
      </c>
      <c r="CC41" s="41">
        <v>0.34524634820249606</v>
      </c>
      <c r="CD41" s="41">
        <v>4.2185497960492167E-2</v>
      </c>
      <c r="CF41" s="64"/>
    </row>
    <row r="42" spans="1:84" ht="13" x14ac:dyDescent="0.3">
      <c r="A42" s="38">
        <f t="shared" si="2"/>
        <v>2032</v>
      </c>
      <c r="B42" s="40">
        <f t="shared" si="60"/>
        <v>15.895815921734513</v>
      </c>
      <c r="C42" s="40">
        <f t="shared" si="60"/>
        <v>1.3435637599743828</v>
      </c>
      <c r="D42" s="40">
        <f t="shared" si="61"/>
        <v>17.239379681708897</v>
      </c>
      <c r="E42" s="41">
        <v>0.36031161693157904</v>
      </c>
      <c r="F42" s="40">
        <f t="shared" si="62"/>
        <v>18.877120751471242</v>
      </c>
      <c r="G42" s="40"/>
      <c r="H42" s="42">
        <f t="shared" si="19"/>
        <v>2032</v>
      </c>
      <c r="I42" s="40">
        <f t="shared" si="63"/>
        <v>10.949074548766546</v>
      </c>
      <c r="J42" s="40">
        <f t="shared" si="49"/>
        <v>11.421523253306741</v>
      </c>
      <c r="K42" s="43">
        <f t="shared" si="4"/>
        <v>0.19000899457816448</v>
      </c>
      <c r="L42" s="40">
        <v>2.0420946308207255</v>
      </c>
      <c r="M42" s="40">
        <f t="shared" si="50"/>
        <v>8.9069799179458204</v>
      </c>
      <c r="N42" s="40">
        <f t="shared" si="33"/>
        <v>3.5345761418123907</v>
      </c>
      <c r="O42" s="44">
        <f t="shared" si="34"/>
        <v>103.58817644570991</v>
      </c>
      <c r="P42" s="39">
        <f t="shared" si="51"/>
        <v>9.3372915011140005</v>
      </c>
      <c r="Q42" s="44">
        <f t="shared" si="5"/>
        <v>900.94658295584941</v>
      </c>
      <c r="R42" s="43">
        <f t="shared" si="35"/>
        <v>0.15533561775100851</v>
      </c>
      <c r="S42" s="40"/>
      <c r="T42" s="42">
        <f t="shared" si="21"/>
        <v>2032</v>
      </c>
      <c r="U42" s="40">
        <f t="shared" si="6"/>
        <v>27.784100669417064</v>
      </c>
      <c r="V42" s="41">
        <f t="shared" si="7"/>
        <v>0.51564723468258755</v>
      </c>
      <c r="W42" s="40"/>
      <c r="X42" s="42">
        <f t="shared" si="22"/>
        <v>2032</v>
      </c>
      <c r="Y42" s="40">
        <f t="shared" si="23"/>
        <v>46.926625812754175</v>
      </c>
      <c r="AA42" s="42">
        <f t="shared" si="22"/>
        <v>2032</v>
      </c>
      <c r="AB42" s="45">
        <f t="shared" si="52"/>
        <v>36.331399292364125</v>
      </c>
      <c r="AC42" s="45">
        <f t="shared" si="37"/>
        <v>38.587595778099981</v>
      </c>
      <c r="AE42" s="42">
        <f t="shared" si="24"/>
        <v>2032</v>
      </c>
      <c r="AF42" s="40">
        <f t="shared" si="43"/>
        <v>44.803237237986053</v>
      </c>
      <c r="AG42" s="1"/>
      <c r="AH42" s="42">
        <f t="shared" si="26"/>
        <v>2032</v>
      </c>
      <c r="AI42" s="40">
        <f t="shared" si="53"/>
        <v>40.017196904557174</v>
      </c>
      <c r="AJ42" s="45">
        <f t="shared" si="28"/>
        <v>42.502283105022833</v>
      </c>
      <c r="AL42" s="42">
        <f t="shared" si="29"/>
        <v>2032</v>
      </c>
      <c r="AM42" s="46">
        <v>474.49500912455329</v>
      </c>
      <c r="AN42" s="40">
        <f t="shared" si="54"/>
        <v>40.799226923865284</v>
      </c>
      <c r="AO42" s="46">
        <v>439.24674274078302</v>
      </c>
      <c r="AP42" s="40">
        <f t="shared" si="55"/>
        <v>37.768421559826571</v>
      </c>
      <c r="AQ42" s="40">
        <f t="shared" si="44"/>
        <v>4.4485100000000006</v>
      </c>
      <c r="AR42" s="40">
        <v>1.6788888888888889</v>
      </c>
      <c r="AS42" s="40">
        <f t="shared" si="56"/>
        <v>46.926625812754175</v>
      </c>
      <c r="AT42" s="40">
        <f t="shared" si="57"/>
        <v>0</v>
      </c>
      <c r="AU42" s="40">
        <f t="shared" si="58"/>
        <v>37.768421559826571</v>
      </c>
      <c r="AV42" s="40">
        <f t="shared" si="9"/>
        <v>2.0420946308207255</v>
      </c>
      <c r="AW42" s="49">
        <v>16.712568970588237</v>
      </c>
      <c r="AX42" s="40">
        <f t="shared" si="10"/>
        <v>1.4370222674624451</v>
      </c>
      <c r="AY42" s="45">
        <f t="shared" si="11"/>
        <v>34.289304661543397</v>
      </c>
      <c r="AZ42" s="42">
        <f t="shared" si="32"/>
        <v>2032</v>
      </c>
      <c r="BA42" s="1">
        <f t="shared" si="12"/>
        <v>366</v>
      </c>
      <c r="BB42" s="36">
        <v>48579</v>
      </c>
      <c r="BC42" s="47">
        <v>449.8</v>
      </c>
      <c r="BD42" s="47">
        <v>465.4</v>
      </c>
      <c r="BE42" s="47">
        <f t="shared" si="45"/>
        <v>51.736171300000009</v>
      </c>
      <c r="BF42" s="47">
        <f t="shared" si="40"/>
        <v>0</v>
      </c>
      <c r="BG42" s="40">
        <f t="shared" si="46"/>
        <v>38.675838349097162</v>
      </c>
      <c r="BH42" s="40">
        <f t="shared" si="41"/>
        <v>4.4485100000000006</v>
      </c>
      <c r="BI42" s="40">
        <f t="shared" si="41"/>
        <v>1.6788888888888889</v>
      </c>
      <c r="BJ42" s="40">
        <f t="shared" si="42"/>
        <v>44.803237237986053</v>
      </c>
      <c r="BK42" s="40">
        <f t="shared" si="59"/>
        <v>40.017196904557174</v>
      </c>
      <c r="BM42" s="40">
        <f t="shared" si="47"/>
        <v>13.489747862090338</v>
      </c>
      <c r="BN42" s="40">
        <v>5.1703686669472626</v>
      </c>
      <c r="BO42" s="40">
        <v>0.21700422243364229</v>
      </c>
      <c r="BP42" s="40"/>
      <c r="BQ42" s="40">
        <f t="shared" si="48"/>
        <v>9.3476604341316261</v>
      </c>
      <c r="BR42" s="40">
        <v>1.44605521143703</v>
      </c>
      <c r="BS42" s="40">
        <v>0.15535890319789</v>
      </c>
      <c r="BU42" s="50">
        <f t="shared" si="64"/>
        <v>-7.0000000000000007E-2</v>
      </c>
      <c r="BV42" s="50">
        <f t="shared" si="64"/>
        <v>-0.12</v>
      </c>
      <c r="BX42" s="40">
        <f t="shared" si="15"/>
        <v>25.926116486514811</v>
      </c>
      <c r="BY42" s="40">
        <f t="shared" si="16"/>
        <v>29.068122355790628</v>
      </c>
      <c r="BZ42" s="40">
        <f t="shared" si="17"/>
        <v>28.049505061282932</v>
      </c>
      <c r="CA42" s="40">
        <f t="shared" si="18"/>
        <v>25.382324743597579</v>
      </c>
      <c r="CC42" s="41">
        <v>0.32107910382832133</v>
      </c>
      <c r="CD42" s="41">
        <v>3.9232513103257712E-2</v>
      </c>
      <c r="CF42" s="64"/>
    </row>
    <row r="43" spans="1:84" ht="13" x14ac:dyDescent="0.3">
      <c r="A43" s="38">
        <f t="shared" si="2"/>
        <v>2033</v>
      </c>
      <c r="B43" s="40">
        <f t="shared" si="60"/>
        <v>14.742717799543115</v>
      </c>
      <c r="C43" s="40">
        <f t="shared" si="60"/>
        <v>1.2461003232877166</v>
      </c>
      <c r="D43" s="40">
        <f t="shared" si="61"/>
        <v>15.988818122830832</v>
      </c>
      <c r="E43" s="41">
        <v>0.33508980374636849</v>
      </c>
      <c r="F43" s="40">
        <f t="shared" si="62"/>
        <v>17.507755844499762</v>
      </c>
      <c r="G43" s="40"/>
      <c r="H43" s="42">
        <f t="shared" si="19"/>
        <v>2033</v>
      </c>
      <c r="I43" s="40">
        <f t="shared" si="63"/>
        <v>9.6088599591907506</v>
      </c>
      <c r="J43" s="40">
        <f t="shared" si="49"/>
        <v>10.023478876945697</v>
      </c>
      <c r="K43" s="43">
        <f t="shared" si="4"/>
        <v>0.16720791522878475</v>
      </c>
      <c r="L43" s="40">
        <v>1.9415485839794517</v>
      </c>
      <c r="M43" s="40">
        <f t="shared" si="50"/>
        <v>7.6673113752112991</v>
      </c>
      <c r="N43" s="40">
        <f t="shared" si="33"/>
        <v>3.0426357877001617</v>
      </c>
      <c r="O43" s="44">
        <f t="shared" si="34"/>
        <v>89.170831293707408</v>
      </c>
      <c r="P43" s="39">
        <f t="shared" si="51"/>
        <v>8.0377324300362982</v>
      </c>
      <c r="Q43" s="44">
        <f t="shared" si="5"/>
        <v>777.67813908693665</v>
      </c>
      <c r="R43" s="43">
        <f t="shared" si="35"/>
        <v>0.13408243777360976</v>
      </c>
      <c r="S43" s="40"/>
      <c r="T43" s="42">
        <f t="shared" si="21"/>
        <v>2033</v>
      </c>
      <c r="U43" s="40">
        <f t="shared" si="6"/>
        <v>25.17506721971106</v>
      </c>
      <c r="V43" s="41">
        <f t="shared" si="7"/>
        <v>0.46917224151997827</v>
      </c>
      <c r="W43" s="40"/>
      <c r="X43" s="42">
        <f t="shared" si="22"/>
        <v>2033</v>
      </c>
      <c r="Y43" s="40">
        <f t="shared" si="23"/>
        <v>43.845907975515182</v>
      </c>
      <c r="AA43" s="42">
        <f t="shared" si="22"/>
        <v>2033</v>
      </c>
      <c r="AB43" s="45">
        <f t="shared" si="52"/>
        <v>33.795871104628731</v>
      </c>
      <c r="AC43" s="45">
        <f t="shared" si="37"/>
        <v>35.894610132130794</v>
      </c>
      <c r="AE43" s="42">
        <f t="shared" si="24"/>
        <v>2033</v>
      </c>
      <c r="AF43" s="40">
        <f t="shared" si="43"/>
        <v>40.385264829464028</v>
      </c>
      <c r="AG43" s="1"/>
      <c r="AH43" s="42">
        <f t="shared" si="26"/>
        <v>2033</v>
      </c>
      <c r="AI43" s="40">
        <f t="shared" si="53"/>
        <v>38.159931212381771</v>
      </c>
      <c r="AJ43" s="45">
        <f t="shared" si="28"/>
        <v>40.529680365296805</v>
      </c>
      <c r="AL43" s="42">
        <f t="shared" si="29"/>
        <v>2033</v>
      </c>
      <c r="AM43" s="46">
        <v>439.44727978857497</v>
      </c>
      <c r="AN43" s="40">
        <f t="shared" si="54"/>
        <v>37.78566464218185</v>
      </c>
      <c r="AO43" s="46">
        <v>411.00369164536153</v>
      </c>
      <c r="AP43" s="40">
        <f t="shared" si="55"/>
        <v>35.339956289369006</v>
      </c>
      <c r="AQ43" s="40">
        <f t="shared" si="44"/>
        <v>4.4485100000000006</v>
      </c>
      <c r="AR43" s="40">
        <v>1.6117333333333332</v>
      </c>
      <c r="AS43" s="40">
        <f t="shared" si="56"/>
        <v>43.845907975515182</v>
      </c>
      <c r="AT43" s="40">
        <f t="shared" si="57"/>
        <v>0</v>
      </c>
      <c r="AU43" s="40">
        <f t="shared" si="58"/>
        <v>35.339956289369006</v>
      </c>
      <c r="AV43" s="40">
        <f t="shared" si="9"/>
        <v>1.9415485839794517</v>
      </c>
      <c r="AW43" s="49">
        <v>17.957710698529411</v>
      </c>
      <c r="AX43" s="40">
        <f t="shared" si="10"/>
        <v>1.5440851847402759</v>
      </c>
      <c r="AY43" s="45">
        <f t="shared" si="11"/>
        <v>31.854322520649276</v>
      </c>
      <c r="AZ43" s="42">
        <f t="shared" si="32"/>
        <v>2033</v>
      </c>
      <c r="BA43" s="1">
        <f t="shared" si="12"/>
        <v>365</v>
      </c>
      <c r="BB43" s="36">
        <v>48944</v>
      </c>
      <c r="BC43" s="47">
        <v>399.2</v>
      </c>
      <c r="BD43" s="47">
        <v>443.8</v>
      </c>
      <c r="BE43" s="47">
        <f t="shared" si="45"/>
        <v>51.736171300000009</v>
      </c>
      <c r="BF43" s="47">
        <f t="shared" si="40"/>
        <v>0</v>
      </c>
      <c r="BG43" s="40">
        <f t="shared" si="46"/>
        <v>34.325021496130695</v>
      </c>
      <c r="BH43" s="40">
        <f t="shared" si="41"/>
        <v>4.4485100000000006</v>
      </c>
      <c r="BI43" s="40">
        <f t="shared" si="41"/>
        <v>1.6117333333333332</v>
      </c>
      <c r="BJ43" s="40">
        <f t="shared" si="42"/>
        <v>40.385264829464028</v>
      </c>
      <c r="BK43" s="40">
        <f t="shared" si="59"/>
        <v>38.159931212381771</v>
      </c>
      <c r="BM43" s="40">
        <f t="shared" si="47"/>
        <v>12.417666009784304</v>
      </c>
      <c r="BN43" s="40">
        <v>4.8188345566734059</v>
      </c>
      <c r="BO43" s="40">
        <v>0.27125527804205285</v>
      </c>
      <c r="BP43" s="40"/>
      <c r="BQ43" s="40">
        <f t="shared" si="48"/>
        <v>8.2343858135279557</v>
      </c>
      <c r="BR43" s="40">
        <v>1.1802755166654317</v>
      </c>
      <c r="BS43" s="40">
        <v>0.19419862899736245</v>
      </c>
      <c r="BU43" s="50">
        <f t="shared" si="64"/>
        <v>-7.0000000000000007E-2</v>
      </c>
      <c r="BV43" s="50">
        <f t="shared" si="64"/>
        <v>-0.12</v>
      </c>
      <c r="BX43" s="40">
        <f t="shared" si="15"/>
        <v>22.877508984964265</v>
      </c>
      <c r="BY43" s="40">
        <f t="shared" si="16"/>
        <v>28.551071253191019</v>
      </c>
      <c r="BZ43" s="40">
        <f t="shared" si="17"/>
        <v>26.33815213101542</v>
      </c>
      <c r="CA43" s="40">
        <f t="shared" si="18"/>
        <v>24.187011145437978</v>
      </c>
      <c r="CC43" s="41">
        <v>0.29860356656033882</v>
      </c>
      <c r="CD43" s="41">
        <v>3.6486237186029676E-2</v>
      </c>
      <c r="CF43" s="64"/>
    </row>
    <row r="44" spans="1:84" ht="13" x14ac:dyDescent="0.3">
      <c r="A44" s="38">
        <f t="shared" si="2"/>
        <v>2034</v>
      </c>
      <c r="B44" s="40">
        <f t="shared" si="60"/>
        <v>13.710727553575095</v>
      </c>
      <c r="C44" s="40">
        <f t="shared" si="60"/>
        <v>1.1588733006575762</v>
      </c>
      <c r="D44" s="40">
        <f t="shared" si="61"/>
        <v>14.869600854232672</v>
      </c>
      <c r="E44" s="41">
        <v>0.31163351748412266</v>
      </c>
      <c r="F44" s="40">
        <f t="shared" si="62"/>
        <v>16.282212935384777</v>
      </c>
      <c r="G44" s="40"/>
      <c r="H44" s="42">
        <f t="shared" si="19"/>
        <v>2034</v>
      </c>
      <c r="I44" s="40">
        <f t="shared" si="63"/>
        <v>8.4557967640878609</v>
      </c>
      <c r="J44" s="40">
        <f t="shared" si="49"/>
        <v>8.820661411712214</v>
      </c>
      <c r="K44" s="43">
        <f t="shared" si="4"/>
        <v>0.14714296540133057</v>
      </c>
      <c r="L44" s="40">
        <v>1.9079591961063529</v>
      </c>
      <c r="M44" s="40">
        <f t="shared" si="50"/>
        <v>6.5478375679815084</v>
      </c>
      <c r="N44" s="40">
        <f t="shared" si="33"/>
        <v>2.5983925709341746</v>
      </c>
      <c r="O44" s="44">
        <f t="shared" si="34"/>
        <v>76.151350915624946</v>
      </c>
      <c r="P44" s="39">
        <f t="shared" si="51"/>
        <v>6.8641749097250635</v>
      </c>
      <c r="Q44" s="44">
        <f t="shared" si="5"/>
        <v>664.13242996422082</v>
      </c>
      <c r="R44" s="43">
        <f t="shared" si="35"/>
        <v>0.11450559137314152</v>
      </c>
      <c r="S44" s="40"/>
      <c r="T44" s="42">
        <f t="shared" si="21"/>
        <v>2034</v>
      </c>
      <c r="U44" s="40">
        <f t="shared" si="6"/>
        <v>22.830050503366287</v>
      </c>
      <c r="V44" s="41">
        <f t="shared" si="7"/>
        <v>0.42613910885726419</v>
      </c>
      <c r="W44" s="40"/>
      <c r="X44" s="42">
        <f t="shared" si="22"/>
        <v>2034</v>
      </c>
      <c r="Y44" s="40">
        <f t="shared" si="23"/>
        <v>40.884554474025158</v>
      </c>
      <c r="AA44" s="42">
        <f t="shared" si="22"/>
        <v>2034</v>
      </c>
      <c r="AB44" s="45">
        <f t="shared" si="52"/>
        <v>31.429868552423194</v>
      </c>
      <c r="AC44" s="45">
        <f t="shared" si="37"/>
        <v>33.381677741066831</v>
      </c>
      <c r="AE44" s="42">
        <f t="shared" si="24"/>
        <v>2034</v>
      </c>
      <c r="AF44" s="40">
        <f t="shared" si="43"/>
        <v>37.77068919289195</v>
      </c>
      <c r="AG44" s="1"/>
      <c r="AH44" s="42">
        <f t="shared" si="26"/>
        <v>2034</v>
      </c>
      <c r="AI44" s="40">
        <f t="shared" si="53"/>
        <v>36.560619088564053</v>
      </c>
      <c r="AJ44" s="45">
        <f t="shared" si="28"/>
        <v>38.831050228310502</v>
      </c>
      <c r="AL44" s="42">
        <f t="shared" si="29"/>
        <v>2034</v>
      </c>
      <c r="AM44" s="46">
        <v>406.0142532195793</v>
      </c>
      <c r="AN44" s="40">
        <f t="shared" si="54"/>
        <v>34.910941807358491</v>
      </c>
      <c r="AO44" s="46">
        <v>384.64921424262292</v>
      </c>
      <c r="AP44" s="40">
        <f t="shared" si="55"/>
        <v>33.073879126622778</v>
      </c>
      <c r="AQ44" s="40">
        <f t="shared" si="44"/>
        <v>4.4485100000000006</v>
      </c>
      <c r="AR44" s="40">
        <v>1.5251026666666667</v>
      </c>
      <c r="AS44" s="40">
        <f t="shared" si="56"/>
        <v>40.884554474025158</v>
      </c>
      <c r="AT44" s="40">
        <f t="shared" si="57"/>
        <v>0</v>
      </c>
      <c r="AU44" s="40">
        <f t="shared" si="58"/>
        <v>33.073879126622778</v>
      </c>
      <c r="AV44" s="40">
        <f t="shared" si="9"/>
        <v>1.9079591961063529</v>
      </c>
      <c r="AW44" s="49">
        <v>19.119842977941179</v>
      </c>
      <c r="AX44" s="40">
        <f t="shared" si="10"/>
        <v>1.6440105741995854</v>
      </c>
      <c r="AY44" s="45">
        <f t="shared" si="11"/>
        <v>29.52190935631684</v>
      </c>
      <c r="AZ44" s="42">
        <f t="shared" si="32"/>
        <v>2034</v>
      </c>
      <c r="BA44" s="1">
        <f t="shared" si="12"/>
        <v>365</v>
      </c>
      <c r="BB44" s="36">
        <v>49309</v>
      </c>
      <c r="BC44" s="47">
        <v>369.8</v>
      </c>
      <c r="BD44" s="47">
        <v>425.2</v>
      </c>
      <c r="BE44" s="47">
        <f t="shared" si="45"/>
        <v>51.736171300000009</v>
      </c>
      <c r="BF44" s="47">
        <f t="shared" si="40"/>
        <v>0</v>
      </c>
      <c r="BG44" s="40">
        <f t="shared" si="46"/>
        <v>31.797076526225279</v>
      </c>
      <c r="BH44" s="40">
        <f t="shared" si="41"/>
        <v>4.4485100000000006</v>
      </c>
      <c r="BI44" s="40">
        <f t="shared" si="41"/>
        <v>1.5251026666666667</v>
      </c>
      <c r="BJ44" s="40">
        <f t="shared" si="42"/>
        <v>37.77068919289195</v>
      </c>
      <c r="BK44" s="40">
        <f t="shared" si="59"/>
        <v>36.560619088564053</v>
      </c>
      <c r="BM44" s="40">
        <f t="shared" si="47"/>
        <v>11.45015988039366</v>
      </c>
      <c r="BN44" s="40">
        <v>4.5065467213406549</v>
      </c>
      <c r="BO44" s="40">
        <v>0.32550633365046355</v>
      </c>
      <c r="BP44" s="40"/>
      <c r="BQ44" s="40">
        <f t="shared" si="48"/>
        <v>7.083848891724144</v>
      </c>
      <c r="BR44" s="40">
        <v>1.1389095175668817</v>
      </c>
      <c r="BS44" s="40">
        <v>0.23303835479683502</v>
      </c>
      <c r="BU44" s="50">
        <f t="shared" si="64"/>
        <v>-7.0000000000000007E-2</v>
      </c>
      <c r="BV44" s="50">
        <f t="shared" si="64"/>
        <v>-0.12</v>
      </c>
      <c r="BX44" s="40">
        <f t="shared" si="15"/>
        <v>21.488476257507173</v>
      </c>
      <c r="BY44" s="40">
        <f t="shared" si="16"/>
        <v>28.104822324476192</v>
      </c>
      <c r="BZ44" s="40">
        <f t="shared" si="17"/>
        <v>24.602341538640381</v>
      </c>
      <c r="CA44" s="40">
        <f t="shared" si="18"/>
        <v>22.974071788335333</v>
      </c>
      <c r="CC44" s="41">
        <v>0.2777013169011151</v>
      </c>
      <c r="CD44" s="41">
        <v>3.3932200583007589E-2</v>
      </c>
      <c r="CF44" s="64"/>
    </row>
    <row r="45" spans="1:84" ht="13" x14ac:dyDescent="0.3">
      <c r="A45" s="38">
        <f t="shared" si="2"/>
        <v>2035</v>
      </c>
      <c r="B45" s="40">
        <f t="shared" si="60"/>
        <v>12.750976624824835</v>
      </c>
      <c r="C45" s="40">
        <f t="shared" si="60"/>
        <v>1.0777521696115455</v>
      </c>
      <c r="D45" s="40">
        <f t="shared" si="61"/>
        <v>13.82872879443638</v>
      </c>
      <c r="E45" s="41">
        <v>0.28981917126023399</v>
      </c>
      <c r="F45" s="40">
        <f t="shared" si="62"/>
        <v>15.142458029907839</v>
      </c>
      <c r="G45" s="40"/>
      <c r="H45" s="42">
        <f t="shared" si="19"/>
        <v>2035</v>
      </c>
      <c r="I45" s="40">
        <f t="shared" si="63"/>
        <v>7.4411011523973176</v>
      </c>
      <c r="J45" s="40">
        <f t="shared" si="49"/>
        <v>7.7621820423067485</v>
      </c>
      <c r="K45" s="43">
        <f t="shared" si="4"/>
        <v>0.12948580955317091</v>
      </c>
      <c r="L45" s="40">
        <v>1.9108472143262569</v>
      </c>
      <c r="M45" s="40">
        <f t="shared" si="50"/>
        <v>5.5302539380710609</v>
      </c>
      <c r="N45" s="40">
        <f t="shared" si="33"/>
        <v>2.1945826540246713</v>
      </c>
      <c r="O45" s="44">
        <f t="shared" si="34"/>
        <v>64.316853299766436</v>
      </c>
      <c r="P45" s="39">
        <f t="shared" si="51"/>
        <v>5.7974300571749922</v>
      </c>
      <c r="Q45" s="44">
        <f t="shared" si="5"/>
        <v>560.92121224420498</v>
      </c>
      <c r="R45" s="43">
        <f t="shared" si="35"/>
        <v>9.6710553835207755E-2</v>
      </c>
      <c r="S45" s="40"/>
      <c r="T45" s="42">
        <f t="shared" si="21"/>
        <v>2035</v>
      </c>
      <c r="U45" s="40">
        <f t="shared" si="6"/>
        <v>20.672711967978898</v>
      </c>
      <c r="V45" s="41">
        <f t="shared" si="7"/>
        <v>0.38652972509544176</v>
      </c>
      <c r="W45" s="40"/>
      <c r="X45" s="42">
        <f t="shared" si="22"/>
        <v>2035</v>
      </c>
      <c r="Y45" s="40">
        <f t="shared" si="23"/>
        <v>37.779699412422886</v>
      </c>
      <c r="AA45" s="42">
        <f t="shared" si="22"/>
        <v>2035</v>
      </c>
      <c r="AB45" s="45">
        <f t="shared" si="52"/>
        <v>28.913085528757396</v>
      </c>
      <c r="AC45" s="45">
        <f t="shared" si="37"/>
        <v>30.708601342415395</v>
      </c>
      <c r="AE45" s="42">
        <f t="shared" si="24"/>
        <v>2035</v>
      </c>
      <c r="AF45" s="40">
        <f t="shared" si="43"/>
        <v>35.104522842648322</v>
      </c>
      <c r="AG45" s="1"/>
      <c r="AH45" s="42">
        <f t="shared" si="26"/>
        <v>2035</v>
      </c>
      <c r="AI45" s="40">
        <f t="shared" si="53"/>
        <v>34.651762682717106</v>
      </c>
      <c r="AJ45" s="45">
        <f t="shared" si="28"/>
        <v>36.803652968036523</v>
      </c>
      <c r="AL45" s="42">
        <f t="shared" si="29"/>
        <v>2035</v>
      </c>
      <c r="AM45" s="46">
        <v>370.91230350647822</v>
      </c>
      <c r="AN45" s="40">
        <f t="shared" si="54"/>
        <v>31.89271741242289</v>
      </c>
      <c r="AO45" s="46">
        <v>356.5964995891544</v>
      </c>
      <c r="AP45" s="40">
        <f t="shared" si="55"/>
        <v>30.661779844295303</v>
      </c>
      <c r="AQ45" s="40">
        <f t="shared" si="44"/>
        <v>4.4485100000000006</v>
      </c>
      <c r="AR45" s="40">
        <v>1.4384719999999998</v>
      </c>
      <c r="AS45" s="40">
        <f t="shared" si="56"/>
        <v>37.779699412422886</v>
      </c>
      <c r="AT45" s="40">
        <f t="shared" si="57"/>
        <v>0</v>
      </c>
      <c r="AU45" s="40">
        <f t="shared" si="58"/>
        <v>30.661779844295303</v>
      </c>
      <c r="AV45" s="40">
        <f t="shared" si="9"/>
        <v>1.9108472143262569</v>
      </c>
      <c r="AW45" s="49">
        <v>20.33731488970588</v>
      </c>
      <c r="AX45" s="40">
        <f t="shared" si="10"/>
        <v>1.7486943155379087</v>
      </c>
      <c r="AY45" s="45">
        <f t="shared" si="11"/>
        <v>27.002238314431139</v>
      </c>
      <c r="AZ45" s="42">
        <f t="shared" si="32"/>
        <v>2035</v>
      </c>
      <c r="BA45" s="1">
        <f t="shared" si="12"/>
        <v>365</v>
      </c>
      <c r="BB45" s="36">
        <v>49674</v>
      </c>
      <c r="BC45" s="47">
        <v>339.8</v>
      </c>
      <c r="BD45" s="47">
        <v>403</v>
      </c>
      <c r="BE45" s="47">
        <f t="shared" si="45"/>
        <v>51.736171300000009</v>
      </c>
      <c r="BF45" s="47">
        <f t="shared" si="40"/>
        <v>0</v>
      </c>
      <c r="BG45" s="40">
        <f t="shared" si="46"/>
        <v>29.217540842648322</v>
      </c>
      <c r="BH45" s="40">
        <f t="shared" si="41"/>
        <v>4.4485100000000006</v>
      </c>
      <c r="BI45" s="40">
        <f t="shared" si="41"/>
        <v>1.4384719999999998</v>
      </c>
      <c r="BJ45" s="40">
        <f t="shared" si="42"/>
        <v>35.104522842648322</v>
      </c>
      <c r="BK45" s="40">
        <f t="shared" si="59"/>
        <v>34.651762682717106</v>
      </c>
      <c r="BM45" s="40">
        <f t="shared" si="47"/>
        <v>10.511477641700605</v>
      </c>
      <c r="BN45" s="40">
        <v>4.2512229989483608</v>
      </c>
      <c r="BO45" s="40">
        <v>0.37975738925887398</v>
      </c>
      <c r="BP45" s="40"/>
      <c r="BQ45" s="40">
        <f t="shared" si="48"/>
        <v>6.0644466960052679</v>
      </c>
      <c r="BR45" s="40">
        <v>1.1047763757957423</v>
      </c>
      <c r="BS45" s="40">
        <v>0.27187808059630747</v>
      </c>
      <c r="BU45" s="50">
        <f t="shared" si="64"/>
        <v>-7.0000000000000007E-2</v>
      </c>
      <c r="BV45" s="50">
        <f t="shared" si="64"/>
        <v>-0.12</v>
      </c>
      <c r="BX45" s="40">
        <f t="shared" si="15"/>
        <v>19.962064812740483</v>
      </c>
      <c r="BY45" s="40">
        <f t="shared" si="16"/>
        <v>27.21066153031979</v>
      </c>
      <c r="BZ45" s="40">
        <f t="shared" si="17"/>
        <v>22.637241382515047</v>
      </c>
      <c r="CA45" s="40">
        <f t="shared" si="18"/>
        <v>21.471984376360076</v>
      </c>
      <c r="CC45" s="41">
        <v>0.25826222471803695</v>
      </c>
      <c r="CD45" s="41">
        <v>3.1556946542197054E-2</v>
      </c>
      <c r="CF45" s="64"/>
    </row>
    <row r="46" spans="1:84" ht="13" x14ac:dyDescent="0.3">
      <c r="A46" s="38">
        <f t="shared" si="2"/>
        <v>2036</v>
      </c>
      <c r="B46" s="40">
        <f t="shared" si="60"/>
        <v>11.890897050843497</v>
      </c>
      <c r="C46" s="40">
        <f t="shared" si="60"/>
        <v>1.005055571211994</v>
      </c>
      <c r="D46" s="40">
        <f t="shared" si="61"/>
        <v>12.895952622055491</v>
      </c>
      <c r="E46" s="41">
        <v>0.26953182927201758</v>
      </c>
      <c r="F46" s="40">
        <f t="shared" si="62"/>
        <v>14.121068121150767</v>
      </c>
      <c r="G46" s="40"/>
      <c r="H46" s="42">
        <f t="shared" si="19"/>
        <v>2036</v>
      </c>
      <c r="I46" s="40">
        <f t="shared" si="63"/>
        <v>6.5661092031893915</v>
      </c>
      <c r="J46" s="40">
        <f t="shared" si="49"/>
        <v>6.8494344991401572</v>
      </c>
      <c r="K46" s="43">
        <f t="shared" si="4"/>
        <v>0.11394751240679039</v>
      </c>
      <c r="L46" s="40">
        <v>1.3216354249982509</v>
      </c>
      <c r="M46" s="40">
        <f t="shared" si="50"/>
        <v>5.244473778191141</v>
      </c>
      <c r="N46" s="40">
        <f t="shared" si="33"/>
        <v>2.0811758939084037</v>
      </c>
      <c r="O46" s="44">
        <f t="shared" si="34"/>
        <v>60.993230040362974</v>
      </c>
      <c r="P46" s="39">
        <f t="shared" si="51"/>
        <v>5.4978433641975615</v>
      </c>
      <c r="Q46" s="44">
        <f t="shared" si="5"/>
        <v>530.4817989252374</v>
      </c>
      <c r="R46" s="43">
        <f t="shared" si="35"/>
        <v>9.1462379125040932E-2</v>
      </c>
      <c r="S46" s="40"/>
      <c r="T46" s="42">
        <f t="shared" si="21"/>
        <v>2036</v>
      </c>
      <c r="U46" s="40">
        <f t="shared" si="6"/>
        <v>19.365541899341906</v>
      </c>
      <c r="V46" s="41">
        <f t="shared" si="7"/>
        <v>0.36099420839705854</v>
      </c>
      <c r="W46" s="40"/>
      <c r="X46" s="42">
        <f t="shared" si="22"/>
        <v>2036</v>
      </c>
      <c r="Y46" s="40">
        <f t="shared" si="23"/>
        <v>35.206868179839056</v>
      </c>
      <c r="AA46" s="42">
        <f t="shared" si="22"/>
        <v>2036</v>
      </c>
      <c r="AB46" s="45">
        <f t="shared" si="52"/>
        <v>26.783747453378297</v>
      </c>
      <c r="AC46" s="45">
        <f t="shared" si="37"/>
        <v>28.447030400254761</v>
      </c>
      <c r="AE46" s="42">
        <f t="shared" si="24"/>
        <v>2036</v>
      </c>
      <c r="AF46" s="40">
        <f t="shared" si="43"/>
        <v>32.799491488105474</v>
      </c>
      <c r="AG46" s="1"/>
      <c r="AH46" s="42">
        <f t="shared" si="26"/>
        <v>2036</v>
      </c>
      <c r="AI46" s="40">
        <f t="shared" si="53"/>
        <v>32.605331040412722</v>
      </c>
      <c r="AJ46" s="45">
        <f t="shared" si="28"/>
        <v>34.630136986301373</v>
      </c>
      <c r="AL46" s="42">
        <f t="shared" si="29"/>
        <v>2036</v>
      </c>
      <c r="AM46" s="46">
        <v>341.99779092486159</v>
      </c>
      <c r="AN46" s="40">
        <f t="shared" si="54"/>
        <v>29.406516846505724</v>
      </c>
      <c r="AO46" s="46">
        <v>333.13277913278961</v>
      </c>
      <c r="AP46" s="40">
        <f t="shared" si="55"/>
        <v>28.644263038073053</v>
      </c>
      <c r="AQ46" s="40">
        <f t="shared" si="44"/>
        <v>4.4485100000000006</v>
      </c>
      <c r="AR46" s="40">
        <v>1.3518413333333332</v>
      </c>
      <c r="AS46" s="40">
        <f t="shared" si="56"/>
        <v>35.206868179839056</v>
      </c>
      <c r="AT46" s="40">
        <f t="shared" si="57"/>
        <v>0</v>
      </c>
      <c r="AU46" s="40">
        <f t="shared" si="58"/>
        <v>28.644263038073053</v>
      </c>
      <c r="AV46" s="40">
        <f t="shared" si="9"/>
        <v>1.3216354249982509</v>
      </c>
      <c r="AW46" s="49">
        <v>21.637796250000001</v>
      </c>
      <c r="AX46" s="40">
        <f t="shared" si="10"/>
        <v>1.860515584694755</v>
      </c>
      <c r="AY46" s="45">
        <f t="shared" si="11"/>
        <v>25.462112028380044</v>
      </c>
      <c r="AZ46" s="42">
        <f t="shared" si="32"/>
        <v>2036</v>
      </c>
      <c r="BA46" s="1">
        <f t="shared" si="12"/>
        <v>366</v>
      </c>
      <c r="BB46" s="36">
        <v>50040</v>
      </c>
      <c r="BC46" s="47">
        <v>314</v>
      </c>
      <c r="BD46" s="47">
        <v>379.2</v>
      </c>
      <c r="BE46" s="47">
        <f t="shared" si="45"/>
        <v>51.736171300000009</v>
      </c>
      <c r="BF46" s="47">
        <f t="shared" si="40"/>
        <v>0</v>
      </c>
      <c r="BG46" s="40">
        <f t="shared" si="46"/>
        <v>26.999140154772139</v>
      </c>
      <c r="BH46" s="40">
        <f t="shared" si="41"/>
        <v>4.4485100000000006</v>
      </c>
      <c r="BI46" s="40">
        <f t="shared" si="41"/>
        <v>1.3518413333333332</v>
      </c>
      <c r="BJ46" s="40">
        <f t="shared" si="42"/>
        <v>32.799491488105474</v>
      </c>
      <c r="BK46" s="40">
        <f t="shared" si="59"/>
        <v>32.605331040412722</v>
      </c>
      <c r="BM46" s="40">
        <f t="shared" si="47"/>
        <v>9.675040173037706</v>
      </c>
      <c r="BN46" s="40">
        <v>4.0662705588541872</v>
      </c>
      <c r="BO46" s="40">
        <v>0.37975738925887415</v>
      </c>
      <c r="BP46" s="40"/>
      <c r="BQ46" s="40">
        <f t="shared" si="48"/>
        <v>5.2143295868819592</v>
      </c>
      <c r="BR46" s="40">
        <v>1.0799015357111243</v>
      </c>
      <c r="BS46" s="40">
        <v>0.27187808059630758</v>
      </c>
      <c r="BU46" s="50">
        <f t="shared" si="64"/>
        <v>-7.0000000000000007E-2</v>
      </c>
      <c r="BV46" s="50">
        <f t="shared" si="64"/>
        <v>-0.12</v>
      </c>
      <c r="BX46" s="40">
        <f t="shared" si="15"/>
        <v>18.678423366954707</v>
      </c>
      <c r="BY46" s="40">
        <f t="shared" si="16"/>
        <v>26.03922183722333</v>
      </c>
      <c r="BZ46" s="40">
        <f t="shared" si="17"/>
        <v>21.085800058688289</v>
      </c>
      <c r="CA46" s="40">
        <f t="shared" si="18"/>
        <v>20.217638250188905</v>
      </c>
      <c r="CC46" s="41">
        <v>0.2401838689877743</v>
      </c>
      <c r="CD46" s="41">
        <v>2.9347960284243253E-2</v>
      </c>
      <c r="CF46" s="64"/>
    </row>
    <row r="47" spans="1:84" ht="13" x14ac:dyDescent="0.3">
      <c r="A47" s="38">
        <f t="shared" si="2"/>
        <v>2037</v>
      </c>
      <c r="B47" s="40">
        <f t="shared" si="60"/>
        <v>11.028319682810995</v>
      </c>
      <c r="C47" s="40">
        <f t="shared" si="60"/>
        <v>0.9321478514970255</v>
      </c>
      <c r="D47" s="40">
        <f t="shared" si="61"/>
        <v>11.960467534308021</v>
      </c>
      <c r="E47" s="41">
        <v>0.25066460122297624</v>
      </c>
      <c r="F47" s="40">
        <f t="shared" si="62"/>
        <v>13.096711950067288</v>
      </c>
      <c r="G47" s="40"/>
      <c r="H47" s="42">
        <f t="shared" si="19"/>
        <v>2037</v>
      </c>
      <c r="I47" s="40">
        <f t="shared" si="63"/>
        <v>5.7623887324164826</v>
      </c>
      <c r="J47" s="40">
        <f t="shared" si="49"/>
        <v>6.011033773562346</v>
      </c>
      <c r="K47" s="43">
        <f t="shared" si="4"/>
        <v>0.10027381091797553</v>
      </c>
      <c r="L47" s="40">
        <v>1.1409786842369525</v>
      </c>
      <c r="M47" s="40">
        <f t="shared" si="50"/>
        <v>4.6214100481795306</v>
      </c>
      <c r="N47" s="40">
        <f t="shared" si="33"/>
        <v>1.8339241637803789</v>
      </c>
      <c r="O47" s="44">
        <f t="shared" si="34"/>
        <v>53.746998860327942</v>
      </c>
      <c r="P47" s="39">
        <f t="shared" si="51"/>
        <v>4.8446783492896222</v>
      </c>
      <c r="Q47" s="44">
        <f t="shared" si="5"/>
        <v>468.73922165798086</v>
      </c>
      <c r="R47" s="43">
        <f t="shared" si="35"/>
        <v>8.0817107182410489E-2</v>
      </c>
      <c r="S47" s="40"/>
      <c r="T47" s="42">
        <f t="shared" si="21"/>
        <v>2037</v>
      </c>
      <c r="U47" s="40">
        <f t="shared" si="6"/>
        <v>17.718121998246819</v>
      </c>
      <c r="V47" s="41">
        <f t="shared" si="7"/>
        <v>0.33148170840538671</v>
      </c>
      <c r="W47" s="40"/>
      <c r="X47" s="42">
        <f t="shared" si="22"/>
        <v>2037</v>
      </c>
      <c r="Y47" s="40">
        <f t="shared" si="23"/>
        <v>32.931361539720676</v>
      </c>
      <c r="AA47" s="42">
        <f t="shared" si="22"/>
        <v>2037</v>
      </c>
      <c r="AB47" s="45">
        <f t="shared" si="52"/>
        <v>24.909783450720905</v>
      </c>
      <c r="AC47" s="45">
        <f t="shared" si="37"/>
        <v>26.456692377341021</v>
      </c>
      <c r="AE47" s="42">
        <f t="shared" si="24"/>
        <v>2037</v>
      </c>
      <c r="AF47" s="40">
        <f t="shared" si="43"/>
        <v>30.632035370020063</v>
      </c>
      <c r="AG47" s="1"/>
      <c r="AH47" s="42">
        <f t="shared" si="26"/>
        <v>2037</v>
      </c>
      <c r="AI47" s="40">
        <f t="shared" si="53"/>
        <v>30.705073086844369</v>
      </c>
      <c r="AJ47" s="45">
        <f t="shared" si="28"/>
        <v>32.611872146118728</v>
      </c>
      <c r="AL47" s="42">
        <f t="shared" si="29"/>
        <v>2037</v>
      </c>
      <c r="AM47" s="46">
        <v>316.54116335361812</v>
      </c>
      <c r="AN47" s="40">
        <f t="shared" si="54"/>
        <v>27.217640873054005</v>
      </c>
      <c r="AO47" s="46">
        <v>312.66672895835472</v>
      </c>
      <c r="AP47" s="40">
        <f t="shared" si="55"/>
        <v>26.884499480512012</v>
      </c>
      <c r="AQ47" s="40">
        <f t="shared" si="44"/>
        <v>4.4485100000000006</v>
      </c>
      <c r="AR47" s="40">
        <v>1.2652106666666667</v>
      </c>
      <c r="AS47" s="40">
        <f t="shared" si="56"/>
        <v>32.931361539720676</v>
      </c>
      <c r="AT47" s="40">
        <f t="shared" si="57"/>
        <v>0</v>
      </c>
      <c r="AU47" s="40">
        <f t="shared" si="58"/>
        <v>26.884499480512012</v>
      </c>
      <c r="AV47" s="40">
        <f t="shared" si="9"/>
        <v>1.1409786842369525</v>
      </c>
      <c r="AW47" s="49">
        <v>22.965947426470585</v>
      </c>
      <c r="AX47" s="40">
        <f t="shared" si="10"/>
        <v>1.9747160297911077</v>
      </c>
      <c r="AY47" s="45">
        <f t="shared" si="11"/>
        <v>23.768804766483953</v>
      </c>
      <c r="AZ47" s="42">
        <f t="shared" si="32"/>
        <v>2037</v>
      </c>
      <c r="BA47" s="1">
        <f t="shared" si="12"/>
        <v>365</v>
      </c>
      <c r="BB47" s="36">
        <v>50405</v>
      </c>
      <c r="BC47" s="47">
        <v>289.8</v>
      </c>
      <c r="BD47" s="47">
        <v>357.1</v>
      </c>
      <c r="BE47" s="47">
        <f t="shared" si="45"/>
        <v>51.736171300000009</v>
      </c>
      <c r="BF47" s="47">
        <f t="shared" si="40"/>
        <v>0</v>
      </c>
      <c r="BG47" s="40">
        <f t="shared" si="46"/>
        <v>24.918314703353396</v>
      </c>
      <c r="BH47" s="40">
        <f t="shared" si="41"/>
        <v>4.4485100000000006</v>
      </c>
      <c r="BI47" s="40">
        <f t="shared" si="41"/>
        <v>1.2652106666666667</v>
      </c>
      <c r="BJ47" s="40">
        <f t="shared" si="42"/>
        <v>30.632035370020063</v>
      </c>
      <c r="BK47" s="40">
        <f t="shared" si="59"/>
        <v>30.705073086844369</v>
      </c>
      <c r="BM47" s="40">
        <f t="shared" si="47"/>
        <v>8.978114886927532</v>
      </c>
      <c r="BN47" s="40">
        <v>3.7388396738808813</v>
      </c>
      <c r="BO47" s="40">
        <v>0.37975738925887426</v>
      </c>
      <c r="BP47" s="40"/>
      <c r="BQ47" s="40">
        <f t="shared" si="48"/>
        <v>4.4952060503618601</v>
      </c>
      <c r="BR47" s="40">
        <v>0.99530460145831556</v>
      </c>
      <c r="BS47" s="40">
        <v>0.27187808059630764</v>
      </c>
      <c r="BU47" s="50">
        <f t="shared" si="64"/>
        <v>-7.0000000000000007E-2</v>
      </c>
      <c r="BV47" s="50">
        <f t="shared" si="64"/>
        <v>-0.12</v>
      </c>
      <c r="BX47" s="40">
        <f t="shared" si="15"/>
        <v>17.535323419952775</v>
      </c>
      <c r="BY47" s="40">
        <f t="shared" si="16"/>
        <v>24.942684354427886</v>
      </c>
      <c r="BZ47" s="40">
        <f t="shared" si="17"/>
        <v>19.834649589653388</v>
      </c>
      <c r="CA47" s="40">
        <f t="shared" si="18"/>
        <v>19.147394718304422</v>
      </c>
      <c r="CC47" s="41">
        <v>0.22337099815863004</v>
      </c>
      <c r="CD47" s="41">
        <v>2.7293603064346222E-2</v>
      </c>
      <c r="CF47" s="64"/>
    </row>
    <row r="48" spans="1:84" ht="13" x14ac:dyDescent="0.3">
      <c r="A48" s="38">
        <f t="shared" si="2"/>
        <v>2038</v>
      </c>
      <c r="B48" s="40">
        <f t="shared" si="60"/>
        <v>10.256337305014224</v>
      </c>
      <c r="C48" s="40">
        <f t="shared" si="60"/>
        <v>0.86689750189223369</v>
      </c>
      <c r="D48" s="40">
        <f t="shared" si="61"/>
        <v>11.123234806906458</v>
      </c>
      <c r="E48" s="41">
        <v>0.2331180791373679</v>
      </c>
      <c r="F48" s="40">
        <f t="shared" si="62"/>
        <v>12.179942113562577</v>
      </c>
      <c r="G48" s="40"/>
      <c r="H48" s="42">
        <f t="shared" si="19"/>
        <v>2038</v>
      </c>
      <c r="I48" s="40">
        <f t="shared" si="63"/>
        <v>5.0709020845265043</v>
      </c>
      <c r="J48" s="40">
        <f t="shared" si="49"/>
        <v>5.289709720734864</v>
      </c>
      <c r="K48" s="43">
        <f t="shared" si="4"/>
        <v>8.8240953607818487E-2</v>
      </c>
      <c r="L48" s="40">
        <v>1.1434237113739478</v>
      </c>
      <c r="M48" s="40">
        <f t="shared" si="50"/>
        <v>3.9274783731525567</v>
      </c>
      <c r="N48" s="40">
        <f t="shared" si="33"/>
        <v>1.5585497534646635</v>
      </c>
      <c r="O48" s="44">
        <f t="shared" si="34"/>
        <v>45.676573479764237</v>
      </c>
      <c r="P48" s="39">
        <f t="shared" si="51"/>
        <v>4.1172216365459056</v>
      </c>
      <c r="Q48" s="44">
        <f t="shared" si="5"/>
        <v>398.35529340991411</v>
      </c>
      <c r="R48" s="43">
        <f t="shared" si="35"/>
        <v>6.8681947139640362E-2</v>
      </c>
      <c r="S48" s="40"/>
      <c r="T48" s="42">
        <f t="shared" si="21"/>
        <v>2038</v>
      </c>
      <c r="U48" s="40">
        <f t="shared" si="6"/>
        <v>16.107420486715135</v>
      </c>
      <c r="V48" s="41">
        <f t="shared" si="7"/>
        <v>0.30180002627700825</v>
      </c>
      <c r="W48" s="40"/>
      <c r="X48" s="42">
        <f t="shared" si="22"/>
        <v>2038</v>
      </c>
      <c r="Y48" s="40">
        <f t="shared" si="23"/>
        <v>30.703518295643811</v>
      </c>
      <c r="AA48" s="42">
        <f t="shared" si="22"/>
        <v>2038</v>
      </c>
      <c r="AB48" s="45">
        <f t="shared" si="52"/>
        <v>23.182567106147332</v>
      </c>
      <c r="AC48" s="45">
        <f t="shared" si="37"/>
        <v>24.622215109086163</v>
      </c>
      <c r="AE48" s="42">
        <f t="shared" si="24"/>
        <v>2038</v>
      </c>
      <c r="AF48" s="40">
        <f t="shared" si="43"/>
        <v>29.353853860131842</v>
      </c>
      <c r="AG48" s="1"/>
      <c r="AH48" s="42">
        <f t="shared" si="26"/>
        <v>2038</v>
      </c>
      <c r="AI48" s="40">
        <f t="shared" si="53"/>
        <v>29.05086315232489</v>
      </c>
      <c r="AJ48" s="45">
        <f t="shared" si="28"/>
        <v>30.854935019318585</v>
      </c>
      <c r="AL48" s="42">
        <f t="shared" si="29"/>
        <v>2038</v>
      </c>
      <c r="AM48" s="46">
        <v>291.89659738500421</v>
      </c>
      <c r="AN48" s="40">
        <f t="shared" si="54"/>
        <v>25.098589628977145</v>
      </c>
      <c r="AO48" s="46">
        <v>293.85201441508173</v>
      </c>
      <c r="AP48" s="40">
        <f t="shared" si="55"/>
        <v>25.266725229155778</v>
      </c>
      <c r="AQ48" s="40">
        <f t="shared" si="44"/>
        <v>4.4485100000000006</v>
      </c>
      <c r="AR48" s="40">
        <v>1.1564186666666667</v>
      </c>
      <c r="AS48" s="40">
        <f t="shared" si="56"/>
        <v>30.703518295643811</v>
      </c>
      <c r="AT48" s="40">
        <f t="shared" si="57"/>
        <v>0</v>
      </c>
      <c r="AU48" s="40">
        <f t="shared" si="58"/>
        <v>25.266725229155778</v>
      </c>
      <c r="AV48" s="40">
        <f t="shared" si="9"/>
        <v>1.1434237113739478</v>
      </c>
      <c r="AW48" s="49">
        <v>24.238758970588233</v>
      </c>
      <c r="AX48" s="40">
        <f t="shared" si="10"/>
        <v>2.0841581230084465</v>
      </c>
      <c r="AY48" s="45">
        <f t="shared" si="11"/>
        <v>22.039143394773383</v>
      </c>
      <c r="AZ48" s="42">
        <f t="shared" si="32"/>
        <v>2038</v>
      </c>
      <c r="BA48" s="1">
        <f t="shared" si="12"/>
        <v>365</v>
      </c>
      <c r="BB48" s="36">
        <v>50770</v>
      </c>
      <c r="BC48" s="47">
        <v>276.2</v>
      </c>
      <c r="BD48" s="47">
        <v>337.86153846153849</v>
      </c>
      <c r="BE48" s="47">
        <f t="shared" si="45"/>
        <v>51.736171300000009</v>
      </c>
      <c r="BF48" s="47">
        <f t="shared" si="40"/>
        <v>0</v>
      </c>
      <c r="BG48" s="40">
        <f t="shared" si="46"/>
        <v>23.748925193465173</v>
      </c>
      <c r="BH48" s="40">
        <f t="shared" si="41"/>
        <v>4.4485100000000006</v>
      </c>
      <c r="BI48" s="40">
        <f t="shared" si="41"/>
        <v>1.1564186666666667</v>
      </c>
      <c r="BJ48" s="40">
        <f t="shared" si="42"/>
        <v>29.353853860131842</v>
      </c>
      <c r="BK48" s="40">
        <f t="shared" si="59"/>
        <v>29.05086315232489</v>
      </c>
      <c r="BM48" s="40">
        <f t="shared" si="47"/>
        <v>8.2759080269072154</v>
      </c>
      <c r="BN48" s="40">
        <v>3.5242766973964872</v>
      </c>
      <c r="BO48" s="40">
        <v>0.37975738925887426</v>
      </c>
      <c r="BP48" s="40"/>
      <c r="BQ48" s="40">
        <f t="shared" si="48"/>
        <v>3.8534765077131645</v>
      </c>
      <c r="BR48" s="40">
        <v>0.94554749621703182</v>
      </c>
      <c r="BS48" s="40">
        <v>0.27187808059630747</v>
      </c>
      <c r="BU48" s="50">
        <f t="shared" si="64"/>
        <v>-7.0000000000000007E-2</v>
      </c>
      <c r="BV48" s="50">
        <f t="shared" si="64"/>
        <v>-0.12</v>
      </c>
      <c r="BZ48" s="40">
        <f t="shared" si="17"/>
        <v>18.523576182081236</v>
      </c>
      <c r="CA48" s="40">
        <f t="shared" si="18"/>
        <v>18.111665021620826</v>
      </c>
      <c r="CC48" s="41">
        <v>0.20773502828752594</v>
      </c>
      <c r="CD48" s="41">
        <v>2.5383050849841986E-2</v>
      </c>
      <c r="CF48" s="64"/>
    </row>
    <row r="49" spans="1:84" ht="13" x14ac:dyDescent="0.3">
      <c r="A49" s="38">
        <f t="shared" si="2"/>
        <v>2039</v>
      </c>
      <c r="B49" s="40">
        <f t="shared" si="60"/>
        <v>9.5383936936632274</v>
      </c>
      <c r="C49" s="40">
        <f t="shared" si="60"/>
        <v>0.80621467675977732</v>
      </c>
      <c r="D49" s="40">
        <f t="shared" si="61"/>
        <v>10.344608370423005</v>
      </c>
      <c r="E49" s="41">
        <v>0.21679981359775213</v>
      </c>
      <c r="F49" s="40">
        <f t="shared" si="62"/>
        <v>11.327346165613196</v>
      </c>
      <c r="G49" s="40"/>
      <c r="H49" s="42">
        <f t="shared" si="19"/>
        <v>2039</v>
      </c>
      <c r="I49" s="40">
        <f t="shared" si="63"/>
        <v>4.4623938343833238</v>
      </c>
      <c r="J49" s="40">
        <f t="shared" si="49"/>
        <v>4.6549445542466801</v>
      </c>
      <c r="K49" s="43">
        <f t="shared" si="4"/>
        <v>7.7652039174880269E-2</v>
      </c>
      <c r="L49" s="40">
        <v>1.0074003148341608</v>
      </c>
      <c r="M49" s="40">
        <f t="shared" si="50"/>
        <v>3.4549935195491628</v>
      </c>
      <c r="N49" s="40">
        <f t="shared" si="33"/>
        <v>1.371052565158503</v>
      </c>
      <c r="O49" s="44">
        <f t="shared" si="34"/>
        <v>40.181574632356764</v>
      </c>
      <c r="P49" s="39">
        <f t="shared" si="51"/>
        <v>3.6219102236317151</v>
      </c>
      <c r="Q49" s="44">
        <f t="shared" si="5"/>
        <v>350.43221793850415</v>
      </c>
      <c r="R49" s="43">
        <f t="shared" si="35"/>
        <v>6.041934792043175E-2</v>
      </c>
      <c r="S49" s="40"/>
      <c r="T49" s="42">
        <f t="shared" si="21"/>
        <v>2039</v>
      </c>
      <c r="U49" s="40">
        <f t="shared" si="6"/>
        <v>14.782339685162359</v>
      </c>
      <c r="V49" s="41">
        <f t="shared" si="7"/>
        <v>0.27721916151818388</v>
      </c>
      <c r="W49" s="40"/>
      <c r="X49" s="42">
        <f t="shared" si="22"/>
        <v>2039</v>
      </c>
      <c r="Y49" s="40">
        <f t="shared" si="23"/>
        <v>28.651468265279746</v>
      </c>
      <c r="AA49" s="42">
        <f t="shared" si="22"/>
        <v>2039</v>
      </c>
      <c r="AB49" s="45">
        <f t="shared" si="52"/>
        <v>21.908641782215962</v>
      </c>
      <c r="AC49" s="45">
        <f t="shared" si="37"/>
        <v>23.269178440837596</v>
      </c>
      <c r="AE49" s="42">
        <f t="shared" si="24"/>
        <v>2039</v>
      </c>
      <c r="AF49" s="40">
        <f t="shared" si="43"/>
        <v>28.075672350243622</v>
      </c>
      <c r="AG49" s="1"/>
      <c r="AH49" s="42">
        <f t="shared" si="26"/>
        <v>2039</v>
      </c>
      <c r="AI49" s="40">
        <f t="shared" si="53"/>
        <v>27.396653217805412</v>
      </c>
      <c r="AJ49" s="45">
        <f t="shared" si="28"/>
        <v>29.097997892518446</v>
      </c>
      <c r="AL49" s="42">
        <f t="shared" si="29"/>
        <v>2039</v>
      </c>
      <c r="AM49" s="46">
        <v>269.2965064918701</v>
      </c>
      <c r="AN49" s="40">
        <f t="shared" si="54"/>
        <v>23.155331598613078</v>
      </c>
      <c r="AO49" s="46">
        <v>280.25373480952459</v>
      </c>
      <c r="AP49" s="40">
        <f t="shared" si="55"/>
        <v>24.097483646562733</v>
      </c>
      <c r="AQ49" s="40">
        <f t="shared" si="44"/>
        <v>4.4485100000000006</v>
      </c>
      <c r="AR49" s="40">
        <v>1.0476266666666665</v>
      </c>
      <c r="AS49" s="40">
        <f t="shared" si="56"/>
        <v>28.651468265279746</v>
      </c>
      <c r="AT49" s="40">
        <f t="shared" si="57"/>
        <v>0</v>
      </c>
      <c r="AU49" s="40">
        <f t="shared" si="58"/>
        <v>24.097483646562733</v>
      </c>
      <c r="AV49" s="40">
        <f t="shared" si="9"/>
        <v>1.0074003148341608</v>
      </c>
      <c r="AW49" s="49">
        <v>25.456230882352941</v>
      </c>
      <c r="AX49" s="40">
        <f t="shared" si="10"/>
        <v>2.1888418643467702</v>
      </c>
      <c r="AY49" s="45">
        <f t="shared" si="11"/>
        <v>20.901241467381801</v>
      </c>
      <c r="AZ49" s="42">
        <f t="shared" si="32"/>
        <v>2039</v>
      </c>
      <c r="BA49" s="1">
        <f t="shared" si="12"/>
        <v>365</v>
      </c>
      <c r="BB49" s="36">
        <v>51135</v>
      </c>
      <c r="BC49" s="47">
        <v>262.60000000000002</v>
      </c>
      <c r="BD49" s="47">
        <v>318.62307692307695</v>
      </c>
      <c r="BE49" s="47">
        <f t="shared" si="45"/>
        <v>51.736171300000009</v>
      </c>
      <c r="BF49" s="47">
        <f t="shared" si="40"/>
        <v>0</v>
      </c>
      <c r="BG49" s="40">
        <f t="shared" si="46"/>
        <v>22.579535683576957</v>
      </c>
      <c r="BH49" s="40">
        <f t="shared" si="41"/>
        <v>4.4485100000000006</v>
      </c>
      <c r="BI49" s="40">
        <f t="shared" si="41"/>
        <v>1.0476266666666665</v>
      </c>
      <c r="BJ49" s="40">
        <f t="shared" si="42"/>
        <v>28.075672350243622</v>
      </c>
      <c r="BK49" s="40">
        <f t="shared" si="59"/>
        <v>27.396653217805412</v>
      </c>
      <c r="BM49" s="40">
        <f t="shared" si="47"/>
        <v>7.6178768907313321</v>
      </c>
      <c r="BN49" s="40">
        <v>3.3297118856229893</v>
      </c>
      <c r="BO49" s="40">
        <v>0.37975738925887426</v>
      </c>
      <c r="BP49" s="40"/>
      <c r="BQ49" s="40">
        <f t="shared" si="48"/>
        <v>3.292149276639861</v>
      </c>
      <c r="BR49" s="40">
        <v>0.89836647714715523</v>
      </c>
      <c r="BS49" s="40">
        <v>0.27187808059630747</v>
      </c>
      <c r="BU49" s="50">
        <f t="shared" si="64"/>
        <v>-7.0000000000000007E-2</v>
      </c>
      <c r="BV49" s="50">
        <f t="shared" si="64"/>
        <v>-0.12</v>
      </c>
      <c r="BZ49" s="40">
        <f t="shared" si="17"/>
        <v>17.32412209966655</v>
      </c>
      <c r="CA49" s="40">
        <f t="shared" si="18"/>
        <v>17.446247947832639</v>
      </c>
      <c r="CC49" s="41">
        <v>0.19319357630739908</v>
      </c>
      <c r="CD49" s="41">
        <v>2.3606237290353046E-2</v>
      </c>
      <c r="CF49" s="64"/>
    </row>
    <row r="50" spans="1:84" ht="13" x14ac:dyDescent="0.3">
      <c r="A50" s="38">
        <f t="shared" si="2"/>
        <v>2040</v>
      </c>
      <c r="B50" s="40">
        <f t="shared" si="60"/>
        <v>8.8950094395865467</v>
      </c>
      <c r="C50" s="40">
        <f t="shared" si="60"/>
        <v>0.7518338402068302</v>
      </c>
      <c r="D50" s="40">
        <f t="shared" si="61"/>
        <v>9.6468432797933765</v>
      </c>
      <c r="E50" s="41">
        <v>0.20162382664590947</v>
      </c>
      <c r="F50" s="40">
        <f t="shared" si="62"/>
        <v>10.563293391373753</v>
      </c>
      <c r="G50" s="40"/>
      <c r="H50" s="42">
        <f t="shared" si="19"/>
        <v>2040</v>
      </c>
      <c r="I50" s="40">
        <f t="shared" si="63"/>
        <v>3.9376652224059754</v>
      </c>
      <c r="J50" s="40">
        <f t="shared" si="49"/>
        <v>4.1075740877582758</v>
      </c>
      <c r="K50" s="43">
        <f t="shared" si="4"/>
        <v>6.8333794473894621E-2</v>
      </c>
      <c r="L50" s="40">
        <v>0.8901088662565092</v>
      </c>
      <c r="M50" s="40">
        <f t="shared" si="50"/>
        <v>3.0475563561494661</v>
      </c>
      <c r="N50" s="40">
        <f t="shared" si="33"/>
        <v>1.2093683927109231</v>
      </c>
      <c r="O50" s="44">
        <f t="shared" si="34"/>
        <v>35.443080422018291</v>
      </c>
      <c r="P50" s="39">
        <f t="shared" si="51"/>
        <v>3.1947890671794652</v>
      </c>
      <c r="Q50" s="44">
        <f t="shared" si="5"/>
        <v>308.26222925530817</v>
      </c>
      <c r="R50" s="43">
        <f t="shared" si="35"/>
        <v>5.3148660216432442E-2</v>
      </c>
      <c r="S50" s="40"/>
      <c r="T50" s="42">
        <f t="shared" si="21"/>
        <v>2040</v>
      </c>
      <c r="U50" s="40">
        <f t="shared" si="6"/>
        <v>13.610849747523218</v>
      </c>
      <c r="V50" s="41">
        <f t="shared" si="7"/>
        <v>0.25477248686234188</v>
      </c>
      <c r="W50" s="40"/>
      <c r="X50" s="42">
        <f t="shared" si="22"/>
        <v>2040</v>
      </c>
      <c r="Y50" s="40">
        <f t="shared" si="23"/>
        <v>26.678550923351164</v>
      </c>
      <c r="AA50" s="42">
        <f t="shared" si="22"/>
        <v>2040</v>
      </c>
      <c r="AB50" s="45">
        <f t="shared" si="52"/>
        <v>20.698650643727554</v>
      </c>
      <c r="AC50" s="45">
        <f t="shared" si="37"/>
        <v>21.984046300141689</v>
      </c>
      <c r="AE50" s="42">
        <f t="shared" si="24"/>
        <v>2040</v>
      </c>
      <c r="AF50" s="40">
        <f t="shared" si="43"/>
        <v>26.793461507022069</v>
      </c>
      <c r="AG50" s="1"/>
      <c r="AH50" s="42">
        <f t="shared" si="26"/>
        <v>2040</v>
      </c>
      <c r="AI50" s="40">
        <f t="shared" si="53"/>
        <v>25.742443283285933</v>
      </c>
      <c r="AJ50" s="45">
        <f t="shared" si="28"/>
        <v>27.341060765718304</v>
      </c>
      <c r="AL50" s="42">
        <f t="shared" si="29"/>
        <v>2040</v>
      </c>
      <c r="AM50" s="46">
        <v>247.66358991190739</v>
      </c>
      <c r="AN50" s="40">
        <f t="shared" si="54"/>
        <v>21.295235590017832</v>
      </c>
      <c r="AO50" s="46">
        <v>267.50968904537501</v>
      </c>
      <c r="AP50" s="40">
        <f t="shared" si="55"/>
        <v>23.001692953170679</v>
      </c>
      <c r="AQ50" s="40">
        <f t="shared" si="44"/>
        <v>4.4485100000000006</v>
      </c>
      <c r="AR50" s="40">
        <v>0.93480533333333327</v>
      </c>
      <c r="AS50" s="40">
        <f t="shared" si="56"/>
        <v>26.678550923351164</v>
      </c>
      <c r="AT50" s="40">
        <f t="shared" si="57"/>
        <v>0</v>
      </c>
      <c r="AU50" s="40">
        <f t="shared" si="58"/>
        <v>23.001692953170679</v>
      </c>
      <c r="AV50" s="40">
        <f t="shared" si="9"/>
        <v>0.8901088662565092</v>
      </c>
      <c r="AW50" s="49">
        <v>26.784382058823532</v>
      </c>
      <c r="AX50" s="40">
        <f t="shared" si="10"/>
        <v>2.3030423094431236</v>
      </c>
      <c r="AY50" s="45">
        <f t="shared" si="11"/>
        <v>19.808541777471046</v>
      </c>
      <c r="AZ50" s="42">
        <f t="shared" si="32"/>
        <v>2040</v>
      </c>
      <c r="BA50" s="1">
        <f t="shared" si="12"/>
        <v>366</v>
      </c>
      <c r="BB50" s="36">
        <v>51501</v>
      </c>
      <c r="BC50" s="47">
        <v>249</v>
      </c>
      <c r="BD50" s="47">
        <v>299.38461538461542</v>
      </c>
      <c r="BE50" s="47">
        <f t="shared" si="45"/>
        <v>51.736171300000009</v>
      </c>
      <c r="BF50" s="47">
        <f t="shared" si="40"/>
        <v>0</v>
      </c>
      <c r="BG50" s="40">
        <f t="shared" si="46"/>
        <v>21.410146173688734</v>
      </c>
      <c r="BH50" s="40">
        <f t="shared" si="41"/>
        <v>4.4485100000000006</v>
      </c>
      <c r="BI50" s="40">
        <f t="shared" si="41"/>
        <v>0.93480533333333327</v>
      </c>
      <c r="BJ50" s="40">
        <f t="shared" si="42"/>
        <v>26.793461507022069</v>
      </c>
      <c r="BK50" s="40">
        <f t="shared" si="59"/>
        <v>25.742443283285933</v>
      </c>
      <c r="BM50" s="40">
        <f t="shared" si="47"/>
        <v>7.0245879049867064</v>
      </c>
      <c r="BN50" s="40">
        <v>3.1589480971281718</v>
      </c>
      <c r="BO50" s="40">
        <v>0.37975738925887431</v>
      </c>
      <c r="BP50" s="40"/>
      <c r="BQ50" s="40">
        <f t="shared" si="48"/>
        <v>2.811704604737201</v>
      </c>
      <c r="BR50" s="40">
        <v>0.85408253707246684</v>
      </c>
      <c r="BS50" s="40">
        <v>0.27187808059630758</v>
      </c>
      <c r="BU50" s="50">
        <f t="shared" si="64"/>
        <v>-7.0000000000000007E-2</v>
      </c>
      <c r="BV50" s="50">
        <f t="shared" si="64"/>
        <v>-0.12</v>
      </c>
      <c r="BZ50" s="40">
        <f t="shared" si="17"/>
        <v>16.115257531977413</v>
      </c>
      <c r="CA50" s="40">
        <f t="shared" si="18"/>
        <v>16.760985421321578</v>
      </c>
      <c r="CC50" s="41">
        <v>0.17967002596588114</v>
      </c>
      <c r="CD50" s="41">
        <v>2.1953800680028335E-2</v>
      </c>
      <c r="CF50" s="64"/>
    </row>
    <row r="51" spans="1:84" ht="13" x14ac:dyDescent="0.3">
      <c r="A51" s="38">
        <f t="shared" si="2"/>
        <v>2041</v>
      </c>
      <c r="B51" s="40">
        <f t="shared" si="60"/>
        <v>8.2497567056493271</v>
      </c>
      <c r="C51" s="40">
        <f t="shared" si="60"/>
        <v>0.69729507392953149</v>
      </c>
      <c r="D51" s="40">
        <f t="shared" si="61"/>
        <v>8.9470517795788584</v>
      </c>
      <c r="E51" s="41">
        <v>0.18751015878069585</v>
      </c>
      <c r="F51" s="40">
        <f t="shared" si="62"/>
        <v>9.7970216986388543</v>
      </c>
      <c r="G51" s="40"/>
      <c r="H51" s="42">
        <f t="shared" si="19"/>
        <v>2041</v>
      </c>
      <c r="I51" s="40">
        <f t="shared" si="63"/>
        <v>3.4556777853464462</v>
      </c>
      <c r="J51" s="40">
        <f t="shared" si="49"/>
        <v>3.6047890628086292</v>
      </c>
      <c r="K51" s="43">
        <f t="shared" si="4"/>
        <v>6.0133739137027277E-2</v>
      </c>
      <c r="L51" s="40">
        <v>0.54983227487030428</v>
      </c>
      <c r="M51" s="40">
        <f t="shared" si="50"/>
        <v>2.905845510476142</v>
      </c>
      <c r="N51" s="40">
        <f t="shared" si="33"/>
        <v>1.1531329707421594</v>
      </c>
      <c r="O51" s="44">
        <f t="shared" si="34"/>
        <v>33.794983286837535</v>
      </c>
      <c r="P51" s="39">
        <f t="shared" si="51"/>
        <v>3.0462319258014743</v>
      </c>
      <c r="Q51" s="44">
        <f t="shared" si="5"/>
        <v>294.73337112240836</v>
      </c>
      <c r="R51" s="43">
        <f t="shared" si="35"/>
        <v>5.0816098469380754E-2</v>
      </c>
      <c r="S51" s="40"/>
      <c r="T51" s="42">
        <f t="shared" si="21"/>
        <v>2041</v>
      </c>
      <c r="U51" s="40">
        <f t="shared" si="6"/>
        <v>12.702867209114997</v>
      </c>
      <c r="V51" s="41">
        <f t="shared" si="7"/>
        <v>0.23832625725007661</v>
      </c>
      <c r="W51" s="40"/>
      <c r="X51" s="42">
        <f t="shared" si="22"/>
        <v>2041</v>
      </c>
      <c r="Y51" s="40">
        <f t="shared" si="23"/>
        <v>24.637630237265881</v>
      </c>
      <c r="AA51" s="42">
        <f t="shared" si="22"/>
        <v>2041</v>
      </c>
      <c r="AB51" s="45">
        <f t="shared" si="52"/>
        <v>19.073101454888317</v>
      </c>
      <c r="AC51" s="45">
        <f t="shared" si="37"/>
        <v>20.257549764415629</v>
      </c>
      <c r="AE51" s="42">
        <f t="shared" si="24"/>
        <v>2041</v>
      </c>
      <c r="AF51" s="40">
        <f t="shared" si="43"/>
        <v>25.511250663800517</v>
      </c>
      <c r="AG51" s="1"/>
      <c r="AH51" s="42">
        <f t="shared" si="26"/>
        <v>2041</v>
      </c>
      <c r="AI51" s="40">
        <f t="shared" si="53"/>
        <v>24.088233348766455</v>
      </c>
      <c r="AJ51" s="45">
        <f t="shared" si="28"/>
        <v>25.584123638918165</v>
      </c>
      <c r="AL51" s="42">
        <f t="shared" si="29"/>
        <v>2041</v>
      </c>
      <c r="AM51" s="46">
        <v>225.2397944394022</v>
      </c>
      <c r="AN51" s="40">
        <f t="shared" si="54"/>
        <v>19.367136237265882</v>
      </c>
      <c r="AO51" s="46">
        <v>249.79435407476291</v>
      </c>
      <c r="AP51" s="40">
        <f t="shared" si="55"/>
        <v>21.478448329730256</v>
      </c>
      <c r="AQ51" s="40">
        <f t="shared" si="44"/>
        <v>4.4485100000000006</v>
      </c>
      <c r="AR51" s="40">
        <v>0.82198400000000005</v>
      </c>
      <c r="AS51" s="40">
        <f t="shared" si="56"/>
        <v>24.637630237265881</v>
      </c>
      <c r="AT51" s="40">
        <f t="shared" si="57"/>
        <v>0</v>
      </c>
      <c r="AU51" s="40">
        <f t="shared" si="58"/>
        <v>21.478448329730256</v>
      </c>
      <c r="AV51" s="40">
        <f t="shared" si="9"/>
        <v>0.54983227487030428</v>
      </c>
      <c r="AW51" s="49">
        <v>27.974184154411763</v>
      </c>
      <c r="AX51" s="40">
        <f t="shared" si="10"/>
        <v>2.40534687484194</v>
      </c>
      <c r="AY51" s="45">
        <f t="shared" si="11"/>
        <v>18.523269180018012</v>
      </c>
      <c r="AZ51" s="42">
        <f t="shared" si="32"/>
        <v>2041</v>
      </c>
      <c r="BA51" s="1">
        <f t="shared" si="12"/>
        <v>365</v>
      </c>
      <c r="BB51" s="36">
        <v>51866</v>
      </c>
      <c r="BC51" s="47">
        <v>235.4</v>
      </c>
      <c r="BD51" s="47">
        <v>280.14615384615388</v>
      </c>
      <c r="BE51" s="47">
        <f t="shared" si="45"/>
        <v>51.736171300000009</v>
      </c>
      <c r="BF51" s="47">
        <f t="shared" si="40"/>
        <v>0</v>
      </c>
      <c r="BG51" s="40">
        <f t="shared" si="46"/>
        <v>20.240756663800514</v>
      </c>
      <c r="BH51" s="40">
        <f t="shared" si="41"/>
        <v>4.4485100000000006</v>
      </c>
      <c r="BI51" s="40">
        <f t="shared" si="41"/>
        <v>0.82198400000000005</v>
      </c>
      <c r="BJ51" s="40">
        <f t="shared" si="42"/>
        <v>25.511250663800517</v>
      </c>
      <c r="BK51" s="40">
        <f t="shared" si="59"/>
        <v>24.088233348766455</v>
      </c>
      <c r="BM51" s="40">
        <f t="shared" si="47"/>
        <v>6.4325873885594653</v>
      </c>
      <c r="BN51" s="40">
        <v>2.9846769208205157</v>
      </c>
      <c r="BO51" s="40">
        <v>0.37975738925887415</v>
      </c>
      <c r="BP51" s="40"/>
      <c r="BQ51" s="40">
        <f t="shared" si="48"/>
        <v>2.3737513712636673</v>
      </c>
      <c r="BR51" s="40">
        <v>0.81004833348647154</v>
      </c>
      <c r="BS51" s="40">
        <v>0.27187808059630747</v>
      </c>
      <c r="BU51" s="50">
        <f t="shared" si="64"/>
        <v>-7.0000000000000007E-2</v>
      </c>
      <c r="BV51" s="50">
        <f t="shared" si="64"/>
        <v>-0.12</v>
      </c>
      <c r="BZ51" s="40">
        <f t="shared" si="17"/>
        <v>14.840608538627027</v>
      </c>
      <c r="CA51" s="40">
        <f t="shared" si="18"/>
        <v>15.617423669541871</v>
      </c>
      <c r="CC51" s="41">
        <v>0.16709312414826949</v>
      </c>
      <c r="CD51" s="41">
        <v>2.0417034632426351E-2</v>
      </c>
      <c r="CF51" s="64"/>
    </row>
    <row r="52" spans="1:84" ht="13" x14ac:dyDescent="0.3">
      <c r="A52" s="38">
        <f t="shared" si="2"/>
        <v>2042</v>
      </c>
      <c r="B52" s="40">
        <f t="shared" ref="B52:C60" si="65">B51*$F52/$F51</f>
        <v>7.6722737362538727</v>
      </c>
      <c r="C52" s="40">
        <f t="shared" si="65"/>
        <v>0.64848441875446416</v>
      </c>
      <c r="D52" s="40">
        <f t="shared" si="61"/>
        <v>8.3207581550083365</v>
      </c>
      <c r="E52" s="41">
        <v>0.1743844476660471</v>
      </c>
      <c r="F52" s="40">
        <f t="shared" si="62"/>
        <v>9.1112301797341324</v>
      </c>
      <c r="G52" s="40"/>
      <c r="H52" s="42">
        <f t="shared" si="19"/>
        <v>2042</v>
      </c>
      <c r="I52" s="40">
        <f t="shared" si="63"/>
        <v>3.0409964511048724</v>
      </c>
      <c r="J52" s="40">
        <f t="shared" si="49"/>
        <v>3.1722143752715932</v>
      </c>
      <c r="K52" s="43">
        <f t="shared" si="4"/>
        <v>5.2917690440583989E-2</v>
      </c>
      <c r="L52" s="40">
        <v>0.53773598466240946</v>
      </c>
      <c r="M52" s="40">
        <f t="shared" si="50"/>
        <v>2.5032604664424629</v>
      </c>
      <c r="N52" s="40">
        <f t="shared" si="33"/>
        <v>0.99337427533689271</v>
      </c>
      <c r="O52" s="44">
        <f t="shared" si="34"/>
        <v>29.112919224725847</v>
      </c>
      <c r="P52" s="39">
        <f t="shared" si="51"/>
        <v>2.6241973029819574</v>
      </c>
      <c r="Q52" s="44">
        <f t="shared" si="5"/>
        <v>253.90007604056936</v>
      </c>
      <c r="R52" s="43">
        <f t="shared" si="35"/>
        <v>4.3775875179408508E-2</v>
      </c>
      <c r="S52" s="40"/>
      <c r="T52" s="42">
        <f t="shared" si="21"/>
        <v>2042</v>
      </c>
      <c r="U52" s="40">
        <f t="shared" si="6"/>
        <v>11.614490646176595</v>
      </c>
      <c r="V52" s="41">
        <f t="shared" si="7"/>
        <v>0.21816032284545561</v>
      </c>
      <c r="W52" s="40"/>
      <c r="X52" s="42">
        <f t="shared" si="22"/>
        <v>2042</v>
      </c>
      <c r="Y52" s="40">
        <f t="shared" si="23"/>
        <v>22.799144587099057</v>
      </c>
      <c r="AA52" s="42">
        <f t="shared" si="22"/>
        <v>2042</v>
      </c>
      <c r="AB52" s="45">
        <f t="shared" si="52"/>
        <v>17.458226339753026</v>
      </c>
      <c r="AC52" s="45">
        <f t="shared" si="37"/>
        <v>18.542390167244541</v>
      </c>
      <c r="AE52" s="42">
        <f t="shared" si="24"/>
        <v>2042</v>
      </c>
      <c r="AF52" s="40">
        <f t="shared" si="43"/>
        <v>24.24918648724563</v>
      </c>
      <c r="AG52" s="1"/>
      <c r="AH52" s="42">
        <f t="shared" si="26"/>
        <v>2042</v>
      </c>
      <c r="AI52" s="40">
        <f t="shared" si="53"/>
        <v>22.434023414246976</v>
      </c>
      <c r="AJ52" s="45">
        <f t="shared" si="28"/>
        <v>23.827186512118026</v>
      </c>
      <c r="AL52" s="42">
        <f t="shared" si="29"/>
        <v>2042</v>
      </c>
      <c r="AM52" s="46">
        <v>204.9360127012954</v>
      </c>
      <c r="AN52" s="40">
        <f t="shared" si="54"/>
        <v>17.621325253765725</v>
      </c>
      <c r="AO52" s="46">
        <v>232.1201491327983</v>
      </c>
      <c r="AP52" s="40">
        <f t="shared" si="55"/>
        <v>19.958740252175261</v>
      </c>
      <c r="AQ52" s="40">
        <f t="shared" si="44"/>
        <v>4.4485100000000006</v>
      </c>
      <c r="AR52" s="40">
        <v>0.72930933333333336</v>
      </c>
      <c r="AS52" s="40">
        <f t="shared" si="56"/>
        <v>22.799144587099057</v>
      </c>
      <c r="AT52" s="40">
        <f t="shared" si="57"/>
        <v>0</v>
      </c>
      <c r="AU52" s="40">
        <f t="shared" si="58"/>
        <v>19.958740252175261</v>
      </c>
      <c r="AV52" s="40">
        <f t="shared" si="9"/>
        <v>0.53773598466240946</v>
      </c>
      <c r="AW52" s="49">
        <v>29.080976801470587</v>
      </c>
      <c r="AX52" s="40">
        <f t="shared" si="10"/>
        <v>2.5005139124222344</v>
      </c>
      <c r="AY52" s="45">
        <f t="shared" si="11"/>
        <v>16.920490355090617</v>
      </c>
      <c r="AZ52" s="42">
        <f t="shared" si="32"/>
        <v>2042</v>
      </c>
      <c r="BA52" s="1">
        <f t="shared" si="12"/>
        <v>365</v>
      </c>
      <c r="BB52" s="36">
        <v>52231</v>
      </c>
      <c r="BC52" s="47">
        <v>221.8</v>
      </c>
      <c r="BD52" s="47">
        <v>260.90769230769234</v>
      </c>
      <c r="BE52" s="47">
        <f t="shared" si="45"/>
        <v>51.736171300000009</v>
      </c>
      <c r="BF52" s="47">
        <f t="shared" si="40"/>
        <v>0</v>
      </c>
      <c r="BG52" s="40">
        <f t="shared" si="46"/>
        <v>19.071367153912295</v>
      </c>
      <c r="BH52" s="40">
        <f t="shared" si="41"/>
        <v>4.4485100000000006</v>
      </c>
      <c r="BI52" s="40">
        <f t="shared" si="41"/>
        <v>0.72930933333333336</v>
      </c>
      <c r="BJ52" s="40">
        <f t="shared" si="42"/>
        <v>24.24918648724563</v>
      </c>
      <c r="BK52" s="40">
        <f t="shared" si="59"/>
        <v>22.434023414246976</v>
      </c>
      <c r="BM52" s="40">
        <f t="shared" si="47"/>
        <v>5.9062422207669085</v>
      </c>
      <c r="BN52" s="40">
        <v>2.8252305697083497</v>
      </c>
      <c r="BO52" s="40">
        <v>0.37975738925887426</v>
      </c>
      <c r="BP52" s="40"/>
      <c r="BQ52" s="40">
        <f t="shared" si="48"/>
        <v>2.0007025627997095</v>
      </c>
      <c r="BR52" s="40">
        <v>0.76841580770885554</v>
      </c>
      <c r="BS52" s="40">
        <v>0.27187808059630753</v>
      </c>
      <c r="BU52" s="50">
        <f t="shared" si="64"/>
        <v>-7.0000000000000007E-2</v>
      </c>
      <c r="BV52" s="50">
        <f t="shared" si="64"/>
        <v>-0.12</v>
      </c>
      <c r="BZ52" s="40">
        <f t="shared" si="17"/>
        <v>13.687914407364925</v>
      </c>
      <c r="CA52" s="40">
        <f t="shared" si="18"/>
        <v>14.417229888648153</v>
      </c>
      <c r="CC52" s="41">
        <v>0.15539660545789061</v>
      </c>
      <c r="CD52" s="41">
        <v>1.8987842208156504E-2</v>
      </c>
      <c r="CF52" s="64"/>
    </row>
    <row r="53" spans="1:84" ht="13" x14ac:dyDescent="0.3">
      <c r="A53" s="38">
        <f t="shared" si="2"/>
        <v>2043</v>
      </c>
      <c r="B53" s="40">
        <f t="shared" si="65"/>
        <v>7.1352145747161018</v>
      </c>
      <c r="C53" s="40">
        <f t="shared" si="65"/>
        <v>0.60309050944165166</v>
      </c>
      <c r="D53" s="40">
        <f t="shared" si="61"/>
        <v>7.7383050841577532</v>
      </c>
      <c r="E53" s="41">
        <v>0.16217753632942383</v>
      </c>
      <c r="F53" s="40">
        <f t="shared" si="62"/>
        <v>8.4734440671527427</v>
      </c>
      <c r="G53" s="40"/>
      <c r="H53" s="42">
        <f t="shared" si="19"/>
        <v>2043</v>
      </c>
      <c r="I53" s="40">
        <f t="shared" si="63"/>
        <v>2.6760768769722878</v>
      </c>
      <c r="J53" s="40">
        <f t="shared" si="49"/>
        <v>2.7915486502390019</v>
      </c>
      <c r="K53" s="43">
        <f t="shared" si="4"/>
        <v>4.6567567587713909E-2</v>
      </c>
      <c r="L53" s="40">
        <v>0.43818416958032158</v>
      </c>
      <c r="M53" s="40">
        <f t="shared" si="50"/>
        <v>2.2378927073919663</v>
      </c>
      <c r="N53" s="40">
        <f t="shared" si="33"/>
        <v>0.88806781247440292</v>
      </c>
      <c r="O53" s="44">
        <f t="shared" si="34"/>
        <v>26.026692186968571</v>
      </c>
      <c r="P53" s="39">
        <f t="shared" si="51"/>
        <v>2.3460091691724765</v>
      </c>
      <c r="Q53" s="44">
        <f t="shared" si="5"/>
        <v>226.9844213954137</v>
      </c>
      <c r="R53" s="43">
        <f t="shared" si="35"/>
        <v>3.9135245068174777E-2</v>
      </c>
      <c r="S53" s="40"/>
      <c r="T53" s="42">
        <f t="shared" si="21"/>
        <v>2043</v>
      </c>
      <c r="U53" s="40">
        <f t="shared" si="6"/>
        <v>10.711336774544709</v>
      </c>
      <c r="V53" s="41">
        <f t="shared" si="7"/>
        <v>0.20131278139759862</v>
      </c>
      <c r="W53" s="40"/>
      <c r="X53" s="42">
        <f t="shared" si="22"/>
        <v>2043</v>
      </c>
      <c r="Y53" s="40">
        <f t="shared" si="23"/>
        <v>21.265430286537253</v>
      </c>
      <c r="AA53" s="42">
        <f t="shared" si="22"/>
        <v>2043</v>
      </c>
      <c r="AB53" s="45">
        <f t="shared" si="52"/>
        <v>15.945500193205145</v>
      </c>
      <c r="AC53" s="45">
        <f t="shared" si="37"/>
        <v>16.935723036253503</v>
      </c>
      <c r="AE53" s="42">
        <f t="shared" si="24"/>
        <v>2043</v>
      </c>
      <c r="AF53" s="40">
        <f t="shared" si="43"/>
        <v>22.987122310690737</v>
      </c>
      <c r="AG53" s="1"/>
      <c r="AH53" s="42">
        <f t="shared" si="26"/>
        <v>2043</v>
      </c>
      <c r="AI53" s="40">
        <f t="shared" si="53"/>
        <v>20.779813479727494</v>
      </c>
      <c r="AJ53" s="45">
        <f t="shared" si="28"/>
        <v>22.070249385317879</v>
      </c>
      <c r="AL53" s="42">
        <f t="shared" si="29"/>
        <v>2043</v>
      </c>
      <c r="AM53" s="46">
        <v>188.1767217590949</v>
      </c>
      <c r="AN53" s="40">
        <f t="shared" si="54"/>
        <v>16.180285619870585</v>
      </c>
      <c r="AO53" s="46">
        <v>215.7722857763876</v>
      </c>
      <c r="AP53" s="40">
        <f t="shared" si="55"/>
        <v>18.55307702290521</v>
      </c>
      <c r="AQ53" s="40">
        <f t="shared" si="44"/>
        <v>4.4485100000000006</v>
      </c>
      <c r="AR53" s="40">
        <v>0.63663466666666668</v>
      </c>
      <c r="AS53" s="40">
        <f t="shared" si="56"/>
        <v>21.265430286537253</v>
      </c>
      <c r="AT53" s="40">
        <f t="shared" si="57"/>
        <v>0</v>
      </c>
      <c r="AU53" s="40">
        <f t="shared" si="58"/>
        <v>18.55307702290521</v>
      </c>
      <c r="AV53" s="40">
        <f t="shared" si="9"/>
        <v>0.43818416958032158</v>
      </c>
      <c r="AW53" s="49">
        <v>30.326118529411762</v>
      </c>
      <c r="AX53" s="40">
        <f t="shared" si="10"/>
        <v>2.6075768297000654</v>
      </c>
      <c r="AY53" s="45">
        <f t="shared" si="11"/>
        <v>15.507316023624824</v>
      </c>
      <c r="AZ53" s="42">
        <f t="shared" si="32"/>
        <v>2043</v>
      </c>
      <c r="BA53" s="1">
        <f t="shared" si="12"/>
        <v>365</v>
      </c>
      <c r="BB53" s="36">
        <v>52596</v>
      </c>
      <c r="BC53" s="47">
        <v>208.2</v>
      </c>
      <c r="BD53" s="47">
        <v>241.66923076923078</v>
      </c>
      <c r="BE53" s="47">
        <f t="shared" si="45"/>
        <v>51.736171300000009</v>
      </c>
      <c r="BF53" s="47">
        <f t="shared" si="40"/>
        <v>0</v>
      </c>
      <c r="BG53" s="40">
        <f t="shared" si="46"/>
        <v>17.901977644024072</v>
      </c>
      <c r="BH53" s="40">
        <f t="shared" si="41"/>
        <v>4.4485100000000006</v>
      </c>
      <c r="BI53" s="40">
        <f t="shared" si="41"/>
        <v>0.63663466666666668</v>
      </c>
      <c r="BJ53" s="40">
        <f t="shared" si="42"/>
        <v>22.987122310690737</v>
      </c>
      <c r="BK53" s="40">
        <f t="shared" si="59"/>
        <v>20.779813479727494</v>
      </c>
      <c r="BM53" s="40">
        <f t="shared" si="47"/>
        <v>5.4399197081803194</v>
      </c>
      <c r="BN53" s="40">
        <v>2.6808924975177542</v>
      </c>
      <c r="BO53" s="40">
        <v>0.35263186145466879</v>
      </c>
      <c r="BP53" s="40"/>
      <c r="BQ53" s="40">
        <f t="shared" si="48"/>
        <v>1.6947546923598789</v>
      </c>
      <c r="BR53" s="40">
        <v>0.72886396691583755</v>
      </c>
      <c r="BS53" s="40">
        <v>0.25245821769657134</v>
      </c>
      <c r="BU53" s="50">
        <f t="shared" ref="BU53:BV60" si="66">BU52</f>
        <v>-7.0000000000000007E-2</v>
      </c>
      <c r="BV53" s="50">
        <f t="shared" si="66"/>
        <v>-0.12</v>
      </c>
      <c r="BZ53" s="40">
        <f t="shared" si="17"/>
        <v>12.79198621938451</v>
      </c>
      <c r="CA53" s="40">
        <f t="shared" si="18"/>
        <v>13.269423316232857</v>
      </c>
      <c r="CC53" s="41">
        <v>0.14451884307583826</v>
      </c>
      <c r="CD53" s="41">
        <v>1.7658693253585548E-2</v>
      </c>
      <c r="CF53" s="64"/>
    </row>
    <row r="54" spans="1:84" ht="13" x14ac:dyDescent="0.3">
      <c r="A54" s="38">
        <f t="shared" si="2"/>
        <v>2044</v>
      </c>
      <c r="B54" s="40">
        <f t="shared" si="65"/>
        <v>6.6539296902516893</v>
      </c>
      <c r="C54" s="40">
        <f t="shared" si="65"/>
        <v>0.56241081535273807</v>
      </c>
      <c r="D54" s="40">
        <f t="shared" si="61"/>
        <v>7.2163405056044274</v>
      </c>
      <c r="E54" s="41">
        <v>0.15082510878636415</v>
      </c>
      <c r="F54" s="40">
        <f t="shared" si="62"/>
        <v>7.9018928536368502</v>
      </c>
      <c r="G54" s="40"/>
      <c r="H54" s="42">
        <f t="shared" si="19"/>
        <v>2044</v>
      </c>
      <c r="I54" s="40">
        <f t="shared" si="63"/>
        <v>2.3613995631102314</v>
      </c>
      <c r="J54" s="40">
        <f t="shared" si="49"/>
        <v>2.4632931212848703</v>
      </c>
      <c r="K54" s="43">
        <f t="shared" si="4"/>
        <v>4.0979459477188236E-2</v>
      </c>
      <c r="L54" s="40">
        <v>0.44071487267963322</v>
      </c>
      <c r="M54" s="40">
        <f t="shared" si="50"/>
        <v>1.9206846904305981</v>
      </c>
      <c r="N54" s="40">
        <f t="shared" si="33"/>
        <v>0.7621894677299309</v>
      </c>
      <c r="O54" s="44">
        <f t="shared" si="34"/>
        <v>22.337562949707856</v>
      </c>
      <c r="P54" s="39">
        <f t="shared" si="51"/>
        <v>2.013476285058633</v>
      </c>
      <c r="Q54" s="44">
        <f t="shared" si="5"/>
        <v>194.27845630285688</v>
      </c>
      <c r="R54" s="43">
        <f t="shared" si="35"/>
        <v>3.3496285569458085E-2</v>
      </c>
      <c r="S54" s="40"/>
      <c r="T54" s="42">
        <f t="shared" si="21"/>
        <v>2044</v>
      </c>
      <c r="U54" s="40">
        <f t="shared" si="6"/>
        <v>9.8225775440674479</v>
      </c>
      <c r="V54" s="41">
        <f t="shared" si="7"/>
        <v>0.18432139435582223</v>
      </c>
      <c r="W54" s="40"/>
      <c r="X54" s="42">
        <f t="shared" si="22"/>
        <v>2044</v>
      </c>
      <c r="Y54" s="40">
        <f t="shared" si="23"/>
        <v>19.862468915982816</v>
      </c>
      <c r="AA54" s="42">
        <f t="shared" si="22"/>
        <v>2044</v>
      </c>
      <c r="AB54" s="45">
        <f t="shared" si="52"/>
        <v>14.646570255171884</v>
      </c>
      <c r="AC54" s="45">
        <f t="shared" si="37"/>
        <v>15.556128955949683</v>
      </c>
      <c r="AE54" s="42">
        <f t="shared" si="24"/>
        <v>2044</v>
      </c>
      <c r="AF54" s="40">
        <f t="shared" si="43"/>
        <v>21.72505813413585</v>
      </c>
      <c r="AG54" s="1"/>
      <c r="AH54" s="42">
        <f t="shared" si="26"/>
        <v>2044</v>
      </c>
      <c r="AI54" s="40">
        <f t="shared" si="53"/>
        <v>19.125603545208016</v>
      </c>
      <c r="AJ54" s="45">
        <f t="shared" si="28"/>
        <v>20.31331225851774</v>
      </c>
      <c r="AL54" s="42">
        <f t="shared" si="29"/>
        <v>2044</v>
      </c>
      <c r="AM54" s="46">
        <v>172.93808739288019</v>
      </c>
      <c r="AN54" s="40">
        <f t="shared" si="54"/>
        <v>14.869998915982819</v>
      </c>
      <c r="AO54" s="46">
        <v>201.99388177353137</v>
      </c>
      <c r="AP54" s="40">
        <f t="shared" si="55"/>
        <v>17.368347529968304</v>
      </c>
      <c r="AQ54" s="40">
        <f t="shared" si="44"/>
        <v>4.4485100000000006</v>
      </c>
      <c r="AR54" s="40">
        <v>0.54396</v>
      </c>
      <c r="AS54" s="40">
        <f t="shared" si="56"/>
        <v>19.862468915982816</v>
      </c>
      <c r="AT54" s="40">
        <f t="shared" si="57"/>
        <v>0</v>
      </c>
      <c r="AU54" s="40">
        <f t="shared" si="58"/>
        <v>17.368347529968304</v>
      </c>
      <c r="AV54" s="40">
        <f t="shared" si="9"/>
        <v>0.44071487267963322</v>
      </c>
      <c r="AW54" s="49">
        <v>31.654269705882353</v>
      </c>
      <c r="AX54" s="40">
        <f t="shared" si="10"/>
        <v>2.7217772747964188</v>
      </c>
      <c r="AY54" s="45">
        <f t="shared" si="11"/>
        <v>14.205855382492253</v>
      </c>
      <c r="AZ54" s="42">
        <f t="shared" si="32"/>
        <v>2044</v>
      </c>
      <c r="BA54" s="1">
        <f t="shared" si="12"/>
        <v>366</v>
      </c>
      <c r="BB54" s="36">
        <v>52962</v>
      </c>
      <c r="BC54" s="47">
        <v>194.6</v>
      </c>
      <c r="BD54" s="47">
        <v>222.43076923076924</v>
      </c>
      <c r="BE54" s="47">
        <f t="shared" si="45"/>
        <v>51.736171300000009</v>
      </c>
      <c r="BF54" s="47">
        <f t="shared" si="40"/>
        <v>0</v>
      </c>
      <c r="BG54" s="40">
        <f t="shared" si="46"/>
        <v>16.732588134135852</v>
      </c>
      <c r="BH54" s="40">
        <f t="shared" si="41"/>
        <v>4.4485100000000006</v>
      </c>
      <c r="BI54" s="40">
        <f t="shared" si="41"/>
        <v>0.54396</v>
      </c>
      <c r="BJ54" s="40">
        <f t="shared" si="42"/>
        <v>21.72505813413585</v>
      </c>
      <c r="BK54" s="40">
        <f t="shared" si="59"/>
        <v>19.125603545208016</v>
      </c>
      <c r="BM54" s="40">
        <f t="shared" si="47"/>
        <v>5.0374244117113021</v>
      </c>
      <c r="BN54" s="40">
        <v>2.5389621082750846</v>
      </c>
      <c r="BO54" s="40">
        <v>0.32550633365046361</v>
      </c>
      <c r="BP54" s="40"/>
      <c r="BQ54" s="40">
        <f t="shared" si="48"/>
        <v>1.4384712951077696</v>
      </c>
      <c r="BR54" s="40">
        <v>0.68988991320562654</v>
      </c>
      <c r="BS54" s="40">
        <v>0.23303835479683507</v>
      </c>
      <c r="BU54" s="50">
        <f t="shared" si="66"/>
        <v>-7.0000000000000007E-2</v>
      </c>
      <c r="BV54" s="50">
        <f t="shared" si="66"/>
        <v>-0.12</v>
      </c>
      <c r="BZ54" s="40">
        <f t="shared" si="17"/>
        <v>11.960576062345966</v>
      </c>
      <c r="CA54" s="40">
        <f t="shared" si="18"/>
        <v>12.285170692061653</v>
      </c>
      <c r="CC54" s="41">
        <v>0.13440252406052958</v>
      </c>
      <c r="CD54" s="41">
        <v>1.642258472583456E-2</v>
      </c>
      <c r="CF54" s="64"/>
    </row>
    <row r="55" spans="1:84" ht="13" x14ac:dyDescent="0.3">
      <c r="A55" s="38">
        <f t="shared" si="2"/>
        <v>2045</v>
      </c>
      <c r="B55" s="40">
        <f t="shared" si="65"/>
        <v>6.171247085671955</v>
      </c>
      <c r="C55" s="40">
        <f t="shared" si="65"/>
        <v>0.52161298161608438</v>
      </c>
      <c r="D55" s="40">
        <f t="shared" si="61"/>
        <v>6.6928600672880396</v>
      </c>
      <c r="E55" s="41">
        <v>0.14026735117131864</v>
      </c>
      <c r="F55" s="40">
        <f t="shared" si="62"/>
        <v>7.3286817736804055</v>
      </c>
      <c r="G55" s="40"/>
      <c r="H55" s="42">
        <f t="shared" si="19"/>
        <v>2045</v>
      </c>
      <c r="I55" s="40">
        <f t="shared" si="63"/>
        <v>2.0723539335273395</v>
      </c>
      <c r="J55" s="40">
        <f t="shared" si="49"/>
        <v>2.1617752747450827</v>
      </c>
      <c r="K55" s="43">
        <f t="shared" si="4"/>
        <v>3.6061924339925645E-2</v>
      </c>
      <c r="L55" s="40">
        <v>0.44105749068123951</v>
      </c>
      <c r="M55" s="40">
        <f t="shared" si="50"/>
        <v>1.6312964428461001</v>
      </c>
      <c r="N55" s="40">
        <f t="shared" si="33"/>
        <v>0.64735090235131232</v>
      </c>
      <c r="O55" s="44">
        <f t="shared" si="34"/>
        <v>18.971977630300145</v>
      </c>
      <c r="P55" s="39">
        <f t="shared" si="51"/>
        <v>1.7101071914280523</v>
      </c>
      <c r="Q55" s="44">
        <f t="shared" si="5"/>
        <v>165.45872730214154</v>
      </c>
      <c r="R55" s="43">
        <f t="shared" si="35"/>
        <v>2.85273667762313E-2</v>
      </c>
      <c r="S55" s="40"/>
      <c r="T55" s="42">
        <f t="shared" si="21"/>
        <v>2045</v>
      </c>
      <c r="U55" s="40">
        <f t="shared" si="6"/>
        <v>8.9599782165265047</v>
      </c>
      <c r="V55" s="41">
        <f t="shared" si="7"/>
        <v>0.16879471794754994</v>
      </c>
      <c r="W55" s="40"/>
      <c r="X55" s="42">
        <f t="shared" si="22"/>
        <v>2045</v>
      </c>
      <c r="Y55" s="40">
        <f t="shared" si="23"/>
        <v>18.558732731278511</v>
      </c>
      <c r="AA55" s="42">
        <f t="shared" si="22"/>
        <v>2045</v>
      </c>
      <c r="AB55" s="45">
        <f t="shared" si="52"/>
        <v>13.494986696823764</v>
      </c>
      <c r="AC55" s="45">
        <f t="shared" si="37"/>
        <v>14.333031532790903</v>
      </c>
      <c r="AE55" s="42">
        <f t="shared" si="24"/>
        <v>2045</v>
      </c>
      <c r="AF55" s="40">
        <f t="shared" si="43"/>
        <v>20.46299395758097</v>
      </c>
      <c r="AG55" s="1"/>
      <c r="AH55" s="42">
        <f t="shared" si="26"/>
        <v>2045</v>
      </c>
      <c r="AI55" s="40">
        <f t="shared" si="53"/>
        <v>17.471393610688537</v>
      </c>
      <c r="AJ55" s="45">
        <f t="shared" si="28"/>
        <v>18.556375131717601</v>
      </c>
      <c r="AL55" s="42">
        <f t="shared" si="29"/>
        <v>2045</v>
      </c>
      <c r="AM55" s="46">
        <v>158.85344193810241</v>
      </c>
      <c r="AN55" s="40">
        <f t="shared" si="54"/>
        <v>13.658937397945175</v>
      </c>
      <c r="AO55" s="46">
        <v>189.8737765340604</v>
      </c>
      <c r="AP55" s="40">
        <f t="shared" si="55"/>
        <v>16.326206064837521</v>
      </c>
      <c r="AQ55" s="40">
        <f t="shared" si="44"/>
        <v>4.4485100000000006</v>
      </c>
      <c r="AR55" s="40">
        <v>0.45128533333333332</v>
      </c>
      <c r="AS55" s="40">
        <f t="shared" si="56"/>
        <v>18.558732731278511</v>
      </c>
      <c r="AT55" s="40">
        <f t="shared" si="57"/>
        <v>0</v>
      </c>
      <c r="AU55" s="40">
        <f t="shared" si="58"/>
        <v>16.326206064837521</v>
      </c>
      <c r="AV55" s="40">
        <f t="shared" si="9"/>
        <v>0.44105749068123951</v>
      </c>
      <c r="AW55" s="49">
        <v>32.927081250000001</v>
      </c>
      <c r="AX55" s="40">
        <f t="shared" si="10"/>
        <v>2.8312193680137572</v>
      </c>
      <c r="AY55" s="45">
        <f t="shared" si="11"/>
        <v>13.053929206142524</v>
      </c>
      <c r="AZ55" s="42">
        <f t="shared" si="32"/>
        <v>2045</v>
      </c>
      <c r="BA55" s="1">
        <f t="shared" si="12"/>
        <v>365</v>
      </c>
      <c r="BB55" s="36">
        <v>53327</v>
      </c>
      <c r="BC55" s="47">
        <v>181</v>
      </c>
      <c r="BD55" s="47">
        <v>203.19230769230771</v>
      </c>
      <c r="BE55" s="47">
        <f t="shared" si="45"/>
        <v>51.736171300000009</v>
      </c>
      <c r="BF55" s="47">
        <f t="shared" si="40"/>
        <v>0</v>
      </c>
      <c r="BG55" s="40">
        <f t="shared" si="46"/>
        <v>15.563198624247635</v>
      </c>
      <c r="BH55" s="40">
        <f t="shared" si="41"/>
        <v>4.4485100000000006</v>
      </c>
      <c r="BI55" s="40">
        <f t="shared" si="41"/>
        <v>0.45128533333333332</v>
      </c>
      <c r="BJ55" s="40">
        <f t="shared" si="42"/>
        <v>20.46299395758097</v>
      </c>
      <c r="BK55" s="40">
        <f t="shared" si="59"/>
        <v>17.471393610688537</v>
      </c>
      <c r="BM55" s="40">
        <f t="shared" si="47"/>
        <v>4.6303843115922225</v>
      </c>
      <c r="BN55" s="40">
        <v>2.3999166562419245</v>
      </c>
      <c r="BO55" s="40">
        <v>0.2983808058462582</v>
      </c>
      <c r="BP55" s="40"/>
      <c r="BQ55" s="40">
        <f t="shared" si="48"/>
        <v>1.2073898725026508</v>
      </c>
      <c r="BR55" s="40">
        <v>0.65134556912758979</v>
      </c>
      <c r="BS55" s="40">
        <v>0.21361849189709886</v>
      </c>
      <c r="BU55" s="50">
        <f t="shared" si="66"/>
        <v>-7.0000000000000007E-2</v>
      </c>
      <c r="BV55" s="50">
        <f t="shared" si="66"/>
        <v>-0.12</v>
      </c>
      <c r="BZ55" s="40">
        <f t="shared" si="17"/>
        <v>11.230050957598106</v>
      </c>
      <c r="CA55" s="40">
        <f t="shared" si="18"/>
        <v>11.422632763296424</v>
      </c>
      <c r="CC55" s="41">
        <v>0.12499434737629249</v>
      </c>
      <c r="CD55" s="41">
        <v>1.5273003795026137E-2</v>
      </c>
      <c r="CF55" s="64"/>
    </row>
    <row r="56" spans="1:84" ht="13" x14ac:dyDescent="0.3">
      <c r="A56" s="38">
        <f t="shared" si="2"/>
        <v>2046</v>
      </c>
      <c r="B56" s="40">
        <f t="shared" si="65"/>
        <v>5.739259789674918</v>
      </c>
      <c r="C56" s="40">
        <f t="shared" si="65"/>
        <v>0.48510007290295842</v>
      </c>
      <c r="D56" s="40">
        <f t="shared" si="61"/>
        <v>6.2243598625778764</v>
      </c>
      <c r="E56" s="41">
        <v>0.13044863658932634</v>
      </c>
      <c r="F56" s="40">
        <f t="shared" si="62"/>
        <v>6.8156740495227766</v>
      </c>
      <c r="G56" s="40"/>
      <c r="H56" s="42">
        <f t="shared" si="19"/>
        <v>2046</v>
      </c>
      <c r="I56" s="40">
        <f t="shared" si="63"/>
        <v>1.8236714615040588</v>
      </c>
      <c r="J56" s="40">
        <f t="shared" si="49"/>
        <v>1.9023622417756727</v>
      </c>
      <c r="K56" s="43">
        <f t="shared" si="4"/>
        <v>3.173449341913457E-2</v>
      </c>
      <c r="L56" s="40">
        <v>0.4383487395400007</v>
      </c>
      <c r="M56" s="40">
        <f t="shared" si="50"/>
        <v>1.385322721964058</v>
      </c>
      <c r="N56" s="40">
        <f t="shared" si="33"/>
        <v>0.54974061768110793</v>
      </c>
      <c r="O56" s="44">
        <f t="shared" si="34"/>
        <v>16.111303256441996</v>
      </c>
      <c r="P56" s="39">
        <f t="shared" si="51"/>
        <v>1.4522500552665771</v>
      </c>
      <c r="Q56" s="44">
        <f t="shared" si="5"/>
        <v>140.51016630613472</v>
      </c>
      <c r="R56" s="43">
        <f t="shared" si="35"/>
        <v>2.4225890742437022E-2</v>
      </c>
      <c r="S56" s="40"/>
      <c r="T56" s="42">
        <f t="shared" si="21"/>
        <v>2046</v>
      </c>
      <c r="U56" s="40">
        <f t="shared" si="6"/>
        <v>8.2009967714868353</v>
      </c>
      <c r="V56" s="41">
        <f t="shared" si="7"/>
        <v>0.15467452733176337</v>
      </c>
      <c r="W56" s="40"/>
      <c r="X56" s="42">
        <f t="shared" si="22"/>
        <v>2046</v>
      </c>
      <c r="Y56" s="40">
        <f t="shared" si="23"/>
        <v>17.53783656866425</v>
      </c>
      <c r="AA56" s="42">
        <f t="shared" si="22"/>
        <v>2046</v>
      </c>
      <c r="AB56" s="45">
        <f t="shared" si="52"/>
        <v>12.470512291138995</v>
      </c>
      <c r="AC56" s="45">
        <f t="shared" si="37"/>
        <v>13.244936798716578</v>
      </c>
      <c r="AE56" s="42">
        <f t="shared" si="24"/>
        <v>2046</v>
      </c>
      <c r="AF56" s="40">
        <f t="shared" si="43"/>
        <v>19.200929781026083</v>
      </c>
      <c r="AG56" s="1"/>
      <c r="AH56" s="42">
        <f t="shared" si="26"/>
        <v>2046</v>
      </c>
      <c r="AI56" s="40">
        <f t="shared" si="53"/>
        <v>15.817183676169059</v>
      </c>
      <c r="AJ56" s="45">
        <f t="shared" si="28"/>
        <v>16.799438004917459</v>
      </c>
      <c r="AL56" s="42">
        <f t="shared" si="29"/>
        <v>2046</v>
      </c>
      <c r="AM56" s="46">
        <v>148.05822594023189</v>
      </c>
      <c r="AN56" s="40">
        <f t="shared" si="54"/>
        <v>12.730715901997582</v>
      </c>
      <c r="AO56" s="46">
        <v>179.23195074006418</v>
      </c>
      <c r="AP56" s="40">
        <f t="shared" si="55"/>
        <v>15.411173752370091</v>
      </c>
      <c r="AQ56" s="40">
        <f t="shared" si="44"/>
        <v>4.4485100000000006</v>
      </c>
      <c r="AR56" s="40">
        <v>0.35861066666666663</v>
      </c>
      <c r="AS56" s="40">
        <f t="shared" si="56"/>
        <v>17.53783656866425</v>
      </c>
      <c r="AT56" s="40">
        <f t="shared" si="57"/>
        <v>0</v>
      </c>
      <c r="AU56" s="40">
        <f t="shared" si="58"/>
        <v>15.411173752370091</v>
      </c>
      <c r="AV56" s="40">
        <f t="shared" si="9"/>
        <v>0.4383487395400007</v>
      </c>
      <c r="AW56" s="49">
        <v>34.199892794117645</v>
      </c>
      <c r="AX56" s="40">
        <f t="shared" si="10"/>
        <v>2.9406614612310955</v>
      </c>
      <c r="AY56" s="45">
        <f t="shared" si="11"/>
        <v>12.032163551598995</v>
      </c>
      <c r="AZ56" s="42">
        <f t="shared" si="32"/>
        <v>2046</v>
      </c>
      <c r="BA56" s="1">
        <f t="shared" si="12"/>
        <v>365</v>
      </c>
      <c r="BB56" s="36">
        <v>53692</v>
      </c>
      <c r="BC56" s="47">
        <v>167.4</v>
      </c>
      <c r="BD56" s="47">
        <v>183.95384615384617</v>
      </c>
      <c r="BE56" s="47">
        <f t="shared" si="45"/>
        <v>51.736171300000009</v>
      </c>
      <c r="BF56" s="47">
        <f t="shared" si="40"/>
        <v>0</v>
      </c>
      <c r="BG56" s="40">
        <f t="shared" si="46"/>
        <v>14.393809114359415</v>
      </c>
      <c r="BH56" s="40">
        <f t="shared" si="41"/>
        <v>4.4485100000000006</v>
      </c>
      <c r="BI56" s="40">
        <f t="shared" si="41"/>
        <v>0.35861066666666663</v>
      </c>
      <c r="BJ56" s="40">
        <f t="shared" si="42"/>
        <v>19.200929781026083</v>
      </c>
      <c r="BK56" s="40">
        <f t="shared" si="59"/>
        <v>15.817183676169059</v>
      </c>
      <c r="BM56" s="40">
        <f t="shared" si="47"/>
        <v>4.2731563973210571</v>
      </c>
      <c r="BN56" s="40">
        <v>2.2712623741596669</v>
      </c>
      <c r="BO56" s="40">
        <v>0.27125527804205285</v>
      </c>
      <c r="BP56" s="40"/>
      <c r="BQ56" s="40">
        <f t="shared" si="48"/>
        <v>1.0160442802556546</v>
      </c>
      <c r="BR56" s="40">
        <v>0.61342855225104143</v>
      </c>
      <c r="BS56" s="40">
        <v>0.19419862899736262</v>
      </c>
      <c r="BU56" s="50">
        <f t="shared" si="66"/>
        <v>-7.0000000000000007E-2</v>
      </c>
      <c r="BV56" s="50">
        <f t="shared" si="66"/>
        <v>-0.12</v>
      </c>
      <c r="BZ56" s="40">
        <f t="shared" si="17"/>
        <v>10.722162519141474</v>
      </c>
      <c r="CA56" s="40">
        <f t="shared" si="18"/>
        <v>10.646840829634936</v>
      </c>
      <c r="CC56" s="41">
        <v>0.11624474305995203</v>
      </c>
      <c r="CD56" s="41">
        <v>1.4203893529374307E-2</v>
      </c>
      <c r="CF56" s="64"/>
    </row>
    <row r="57" spans="1:84" ht="13" x14ac:dyDescent="0.3">
      <c r="A57" s="38">
        <f t="shared" si="2"/>
        <v>2047</v>
      </c>
      <c r="B57" s="40">
        <f t="shared" si="65"/>
        <v>5.3375116043976734</v>
      </c>
      <c r="C57" s="40">
        <f t="shared" si="65"/>
        <v>0.45114306779975133</v>
      </c>
      <c r="D57" s="40">
        <f t="shared" si="61"/>
        <v>5.788654672197425</v>
      </c>
      <c r="E57" s="41">
        <v>0.12131723202807346</v>
      </c>
      <c r="F57" s="40">
        <f t="shared" si="62"/>
        <v>6.3385768660561821</v>
      </c>
      <c r="G57" s="40"/>
      <c r="H57" s="42">
        <f t="shared" si="19"/>
        <v>2047</v>
      </c>
      <c r="I57" s="40">
        <f t="shared" si="63"/>
        <v>1.6048308861235716</v>
      </c>
      <c r="J57" s="40">
        <f t="shared" si="49"/>
        <v>1.6740787727625919</v>
      </c>
      <c r="K57" s="43">
        <f t="shared" si="4"/>
        <v>2.7926354208838416E-2</v>
      </c>
      <c r="L57" s="40">
        <v>0.42504314076041799</v>
      </c>
      <c r="M57" s="40">
        <f t="shared" si="50"/>
        <v>1.1797877453631536</v>
      </c>
      <c r="N57" s="40">
        <f t="shared" si="33"/>
        <v>0.46817772753269604</v>
      </c>
      <c r="O57" s="44">
        <f t="shared" si="34"/>
        <v>13.720931478573476</v>
      </c>
      <c r="P57" s="39">
        <f t="shared" si="51"/>
        <v>1.2367853289646127</v>
      </c>
      <c r="Q57" s="44">
        <f t="shared" si="5"/>
        <v>119.66321614352135</v>
      </c>
      <c r="R57" s="43">
        <f t="shared" si="35"/>
        <v>2.0631588990262302E-2</v>
      </c>
      <c r="S57" s="40"/>
      <c r="T57" s="42">
        <f t="shared" si="21"/>
        <v>2047</v>
      </c>
      <c r="U57" s="40">
        <f t="shared" si="6"/>
        <v>7.5183646114193357</v>
      </c>
      <c r="V57" s="41">
        <f t="shared" si="7"/>
        <v>0.14194882101833575</v>
      </c>
      <c r="W57" s="40"/>
      <c r="X57" s="42">
        <f t="shared" si="22"/>
        <v>2047</v>
      </c>
      <c r="Y57" s="40">
        <f t="shared" si="23"/>
        <v>16.650261784658166</v>
      </c>
      <c r="AA57" s="42">
        <f t="shared" si="22"/>
        <v>2047</v>
      </c>
      <c r="AB57" s="45">
        <f t="shared" si="52"/>
        <v>11.773317483617333</v>
      </c>
      <c r="AC57" s="45">
        <f t="shared" si="37"/>
        <v>12.504445875294028</v>
      </c>
      <c r="AE57" s="42">
        <f t="shared" si="24"/>
        <v>2047</v>
      </c>
      <c r="AF57" s="40">
        <f t="shared" si="43"/>
        <v>17.938865604471196</v>
      </c>
      <c r="AG57" s="1"/>
      <c r="AH57" s="42">
        <f t="shared" si="26"/>
        <v>2047</v>
      </c>
      <c r="AI57" s="40">
        <f t="shared" si="53"/>
        <v>14.16297374164958</v>
      </c>
      <c r="AJ57" s="45">
        <f t="shared" si="28"/>
        <v>15.04250087811732</v>
      </c>
      <c r="AL57" s="42">
        <f t="shared" si="29"/>
        <v>2047</v>
      </c>
      <c r="AM57" s="46">
        <v>138.81353757557449</v>
      </c>
      <c r="AN57" s="40">
        <f t="shared" si="54"/>
        <v>11.935815784658166</v>
      </c>
      <c r="AO57" s="46">
        <v>172.36871685652841</v>
      </c>
      <c r="AP57" s="40">
        <f t="shared" si="55"/>
        <v>14.821041862126259</v>
      </c>
      <c r="AQ57" s="40">
        <f t="shared" si="44"/>
        <v>4.4485100000000006</v>
      </c>
      <c r="AR57" s="40">
        <v>0.26593600000000001</v>
      </c>
      <c r="AS57" s="40">
        <f t="shared" si="56"/>
        <v>16.650261784658166</v>
      </c>
      <c r="AT57" s="40">
        <f t="shared" si="57"/>
        <v>0</v>
      </c>
      <c r="AU57" s="40">
        <f t="shared" si="58"/>
        <v>14.821041862126259</v>
      </c>
      <c r="AV57" s="40">
        <f t="shared" si="9"/>
        <v>0.42504314076041799</v>
      </c>
      <c r="AW57" s="49">
        <v>35.445034522058819</v>
      </c>
      <c r="AX57" s="40">
        <f t="shared" si="10"/>
        <v>3.0477243785089265</v>
      </c>
      <c r="AY57" s="45">
        <f t="shared" si="11"/>
        <v>11.348274342856916</v>
      </c>
      <c r="AZ57" s="42">
        <f t="shared" si="32"/>
        <v>2047</v>
      </c>
      <c r="BA57" s="1">
        <f t="shared" si="12"/>
        <v>365</v>
      </c>
      <c r="BB57" s="36">
        <v>54057</v>
      </c>
      <c r="BC57" s="47">
        <v>153.80000000000001</v>
      </c>
      <c r="BD57" s="47">
        <v>164.71538461538464</v>
      </c>
      <c r="BE57" s="47">
        <f t="shared" si="45"/>
        <v>51.736171300000009</v>
      </c>
      <c r="BF57" s="47">
        <f t="shared" si="40"/>
        <v>0</v>
      </c>
      <c r="BG57" s="40">
        <f t="shared" si="46"/>
        <v>13.224419604471196</v>
      </c>
      <c r="BH57" s="40">
        <f t="shared" si="41"/>
        <v>4.4485100000000006</v>
      </c>
      <c r="BI57" s="40">
        <f t="shared" si="41"/>
        <v>0.26593600000000001</v>
      </c>
      <c r="BJ57" s="40">
        <f t="shared" si="42"/>
        <v>17.938865604471196</v>
      </c>
      <c r="BK57" s="40">
        <f t="shared" si="59"/>
        <v>14.16297374164958</v>
      </c>
      <c r="BM57" s="40">
        <f t="shared" si="47"/>
        <v>3.9548445871561482</v>
      </c>
      <c r="BN57" s="40">
        <v>2.139602528662186</v>
      </c>
      <c r="BO57" s="40">
        <v>0.24412975023784766</v>
      </c>
      <c r="BP57" s="40"/>
      <c r="BQ57" s="40">
        <f t="shared" si="48"/>
        <v>0.85483782536353803</v>
      </c>
      <c r="BR57" s="40">
        <v>0.57521429466240737</v>
      </c>
      <c r="BS57" s="40">
        <v>0.1747787660976263</v>
      </c>
      <c r="BU57" s="50">
        <f t="shared" si="66"/>
        <v>-7.0000000000000007E-2</v>
      </c>
      <c r="BV57" s="50">
        <f t="shared" si="66"/>
        <v>-0.12</v>
      </c>
      <c r="BZ57" s="40">
        <f t="shared" si="17"/>
        <v>10.311684918601983</v>
      </c>
      <c r="CA57" s="40">
        <f t="shared" si="18"/>
        <v>10.168486597493761</v>
      </c>
      <c r="CC57" s="41">
        <v>0.10810761104575536</v>
      </c>
      <c r="CD57" s="41">
        <v>1.3209620982318105E-2</v>
      </c>
      <c r="CF57" s="64"/>
    </row>
    <row r="58" spans="1:84" ht="13" x14ac:dyDescent="0.3">
      <c r="A58" s="38">
        <f t="shared" si="2"/>
        <v>2048</v>
      </c>
      <c r="B58" s="40">
        <f t="shared" si="65"/>
        <v>4.9774854791914525</v>
      </c>
      <c r="C58" s="40">
        <f t="shared" si="65"/>
        <v>0.42071254087035442</v>
      </c>
      <c r="D58" s="40">
        <f t="shared" si="61"/>
        <v>5.3981980200618072</v>
      </c>
      <c r="E58" s="41">
        <v>0.11282502578610833</v>
      </c>
      <c r="F58" s="40">
        <f t="shared" si="62"/>
        <v>5.9110268319676802</v>
      </c>
      <c r="G58" s="40"/>
      <c r="H58" s="42">
        <f t="shared" si="19"/>
        <v>2048</v>
      </c>
      <c r="I58" s="40">
        <f t="shared" si="63"/>
        <v>1.4161203611032327</v>
      </c>
      <c r="J58" s="40">
        <f t="shared" si="49"/>
        <v>1.4772254551544537</v>
      </c>
      <c r="K58" s="43">
        <f t="shared" si="4"/>
        <v>2.457519170377781E-2</v>
      </c>
      <c r="L58" s="40">
        <v>0.31692598033933717</v>
      </c>
      <c r="M58" s="40">
        <f t="shared" si="50"/>
        <v>1.0991943807638955</v>
      </c>
      <c r="N58" s="40">
        <f t="shared" si="33"/>
        <v>0.43619568801703706</v>
      </c>
      <c r="O58" s="44">
        <f t="shared" si="34"/>
        <v>12.783630648284106</v>
      </c>
      <c r="P58" s="39">
        <f t="shared" si="51"/>
        <v>1.1522983597279755</v>
      </c>
      <c r="Q58" s="44">
        <f t="shared" si="5"/>
        <v>111.18419828905314</v>
      </c>
      <c r="R58" s="43">
        <f t="shared" si="35"/>
        <v>1.9169689360181576E-2</v>
      </c>
      <c r="S58" s="40"/>
      <c r="T58" s="42">
        <f t="shared" si="21"/>
        <v>2048</v>
      </c>
      <c r="U58" s="40">
        <f t="shared" si="6"/>
        <v>7.0102212127315759</v>
      </c>
      <c r="V58" s="41">
        <f t="shared" si="7"/>
        <v>0.13199471514628991</v>
      </c>
      <c r="W58" s="40"/>
      <c r="X58" s="42">
        <f t="shared" si="22"/>
        <v>2048</v>
      </c>
      <c r="Y58" s="40">
        <f t="shared" si="23"/>
        <v>15.933241385485299</v>
      </c>
      <c r="AA58" s="42">
        <f t="shared" si="22"/>
        <v>2048</v>
      </c>
      <c r="AB58" s="45">
        <f t="shared" si="52"/>
        <v>11.368881309453805</v>
      </c>
      <c r="AC58" s="45">
        <f t="shared" si="37"/>
        <v>12.074894030040893</v>
      </c>
      <c r="AE58" s="42">
        <f t="shared" si="24"/>
        <v>2048</v>
      </c>
      <c r="AF58" s="40">
        <f t="shared" si="43"/>
        <v>16.680830761249641</v>
      </c>
      <c r="AG58" s="1"/>
      <c r="AH58" s="42">
        <f t="shared" si="26"/>
        <v>2048</v>
      </c>
      <c r="AI58" s="40">
        <f t="shared" si="53"/>
        <v>12.5087638071301</v>
      </c>
      <c r="AJ58" s="45">
        <f t="shared" si="28"/>
        <v>13.285563751317177</v>
      </c>
      <c r="AL58" s="42">
        <f t="shared" si="29"/>
        <v>2048</v>
      </c>
      <c r="AM58" s="46">
        <v>131.5055355598607</v>
      </c>
      <c r="AN58" s="40">
        <f t="shared" si="54"/>
        <v>11.307440718818633</v>
      </c>
      <c r="AO58" s="46">
        <v>168.93793569512422</v>
      </c>
      <c r="AP58" s="40">
        <f t="shared" si="55"/>
        <v>14.52604778118007</v>
      </c>
      <c r="AQ58" s="40">
        <f t="shared" si="44"/>
        <v>4.4485100000000006</v>
      </c>
      <c r="AR58" s="40">
        <v>0.17729066666666665</v>
      </c>
      <c r="AS58" s="40">
        <f t="shared" si="56"/>
        <v>15.933241385485299</v>
      </c>
      <c r="AT58" s="40">
        <f t="shared" si="57"/>
        <v>0</v>
      </c>
      <c r="AU58" s="40">
        <f t="shared" si="58"/>
        <v>14.52604778118007</v>
      </c>
      <c r="AV58" s="40">
        <f t="shared" si="9"/>
        <v>0.31692598033933717</v>
      </c>
      <c r="AW58" s="49">
        <v>36.71784606617647</v>
      </c>
      <c r="AX58" s="40">
        <f t="shared" si="10"/>
        <v>3.1571664717262653</v>
      </c>
      <c r="AY58" s="45">
        <f t="shared" si="11"/>
        <v>11.051955329114469</v>
      </c>
      <c r="AZ58" s="42">
        <f t="shared" si="32"/>
        <v>2048</v>
      </c>
      <c r="BA58" s="1">
        <f t="shared" si="12"/>
        <v>366</v>
      </c>
      <c r="BB58" s="36">
        <v>54423</v>
      </c>
      <c r="BC58" s="47">
        <v>140.19999999999999</v>
      </c>
      <c r="BD58" s="47">
        <v>145.47692307692307</v>
      </c>
      <c r="BE58" s="47">
        <f t="shared" si="45"/>
        <v>51.736171300000009</v>
      </c>
      <c r="BF58" s="47">
        <f t="shared" si="40"/>
        <v>0</v>
      </c>
      <c r="BG58" s="40">
        <f t="shared" si="46"/>
        <v>12.055030094582973</v>
      </c>
      <c r="BH58" s="40">
        <f t="shared" si="41"/>
        <v>4.4485100000000006</v>
      </c>
      <c r="BI58" s="40">
        <f t="shared" si="41"/>
        <v>0.17729066666666665</v>
      </c>
      <c r="BJ58" s="40">
        <f t="shared" si="42"/>
        <v>16.680830761249641</v>
      </c>
      <c r="BK58" s="40">
        <f t="shared" si="59"/>
        <v>12.5087638071301</v>
      </c>
      <c r="BM58" s="40">
        <f t="shared" si="47"/>
        <v>3.6803189341020839</v>
      </c>
      <c r="BN58" s="40">
        <v>2.0137036754319539</v>
      </c>
      <c r="BO58" s="40">
        <v>0.21700422243364242</v>
      </c>
      <c r="BP58" s="40"/>
      <c r="BQ58" s="40">
        <f t="shared" si="48"/>
        <v>0.72304261406846226</v>
      </c>
      <c r="BR58" s="40">
        <v>0.53771884383688029</v>
      </c>
      <c r="BS58" s="40">
        <v>0.15535890319789009</v>
      </c>
      <c r="BU58" s="50">
        <f t="shared" si="66"/>
        <v>-7.0000000000000007E-2</v>
      </c>
      <c r="BV58" s="50">
        <f t="shared" si="66"/>
        <v>-0.12</v>
      </c>
      <c r="BZ58" s="40">
        <f t="shared" si="17"/>
        <v>10.022214553517619</v>
      </c>
      <c r="CA58" s="40">
        <f t="shared" si="18"/>
        <v>9.9527609483505728</v>
      </c>
      <c r="CC58" s="41">
        <v>0.1005400782725525</v>
      </c>
      <c r="CD58" s="41">
        <v>1.2284947513555838E-2</v>
      </c>
      <c r="CF58" s="64"/>
    </row>
    <row r="59" spans="1:84" ht="13" x14ac:dyDescent="0.3">
      <c r="A59" s="38">
        <f t="shared" si="2"/>
        <v>2049</v>
      </c>
      <c r="B59" s="40">
        <f t="shared" si="65"/>
        <v>4.6164137866435473</v>
      </c>
      <c r="C59" s="40">
        <f t="shared" si="65"/>
        <v>0.39019363934000495</v>
      </c>
      <c r="D59" s="40">
        <f t="shared" si="61"/>
        <v>5.0066074259835522</v>
      </c>
      <c r="E59" s="41">
        <v>0.10492727398108073</v>
      </c>
      <c r="F59" s="40">
        <f t="shared" si="62"/>
        <v>5.4822351314519917</v>
      </c>
      <c r="G59" s="40"/>
      <c r="H59" s="42">
        <f t="shared" si="19"/>
        <v>2049</v>
      </c>
      <c r="I59" s="40">
        <f t="shared" si="63"/>
        <v>1.2427810382140938</v>
      </c>
      <c r="J59" s="40">
        <f t="shared" si="49"/>
        <v>1.296406601627351</v>
      </c>
      <c r="K59" s="43">
        <f t="shared" si="4"/>
        <v>2.1626168699324468E-2</v>
      </c>
      <c r="L59" s="40">
        <v>0.2434511715911197</v>
      </c>
      <c r="M59" s="40">
        <f t="shared" si="50"/>
        <v>0.99932986662297407</v>
      </c>
      <c r="N59" s="40">
        <f t="shared" si="33"/>
        <v>0.39656623646915562</v>
      </c>
      <c r="O59" s="44">
        <f t="shared" si="34"/>
        <v>11.622206348825189</v>
      </c>
      <c r="P59" s="39">
        <f t="shared" si="51"/>
        <v>1.0476092184319259</v>
      </c>
      <c r="Q59" s="44">
        <f t="shared" si="5"/>
        <v>101.35977958609166</v>
      </c>
      <c r="R59" s="43">
        <f t="shared" si="35"/>
        <v>1.7475824066567527E-2</v>
      </c>
      <c r="S59" s="40"/>
      <c r="T59" s="42">
        <f t="shared" si="21"/>
        <v>2049</v>
      </c>
      <c r="U59" s="40">
        <f t="shared" si="6"/>
        <v>6.4815649980749654</v>
      </c>
      <c r="V59" s="41">
        <f t="shared" si="7"/>
        <v>0.12240309804764826</v>
      </c>
      <c r="W59" s="40"/>
      <c r="X59" s="42">
        <f t="shared" si="22"/>
        <v>2049</v>
      </c>
      <c r="Y59" s="40">
        <f t="shared" si="23"/>
        <v>15.210259024717606</v>
      </c>
      <c r="AA59" s="42">
        <f t="shared" si="22"/>
        <v>2049</v>
      </c>
      <c r="AB59" s="45">
        <f t="shared" si="52"/>
        <v>11.20532841258891</v>
      </c>
      <c r="AC59" s="45">
        <f t="shared" si="37"/>
        <v>11.901184423598998</v>
      </c>
      <c r="AE59" s="42">
        <f t="shared" si="24"/>
        <v>2049</v>
      </c>
      <c r="AF59" s="40">
        <f t="shared" si="43"/>
        <v>15.422795918028088</v>
      </c>
      <c r="AG59" s="1"/>
      <c r="AH59" s="42">
        <f t="shared" si="26"/>
        <v>2049</v>
      </c>
      <c r="AI59" s="40">
        <f t="shared" si="53"/>
        <v>10.854553872610621</v>
      </c>
      <c r="AJ59" s="45">
        <f t="shared" si="28"/>
        <v>11.528626624517036</v>
      </c>
      <c r="AL59" s="42">
        <f t="shared" si="29"/>
        <v>2049</v>
      </c>
      <c r="AM59" s="46">
        <v>124.12819593079909</v>
      </c>
      <c r="AN59" s="40">
        <f t="shared" si="54"/>
        <v>10.673103691384272</v>
      </c>
      <c r="AO59" s="46">
        <v>168.33629686487961</v>
      </c>
      <c r="AP59" s="40">
        <f t="shared" si="55"/>
        <v>14.474316153472021</v>
      </c>
      <c r="AQ59" s="40">
        <f t="shared" si="44"/>
        <v>4.4485100000000006</v>
      </c>
      <c r="AR59" s="40">
        <v>8.8645333333333326E-2</v>
      </c>
      <c r="AS59" s="40">
        <f t="shared" si="56"/>
        <v>15.210259024717606</v>
      </c>
      <c r="AT59" s="40">
        <f t="shared" si="57"/>
        <v>0</v>
      </c>
      <c r="AU59" s="40">
        <f t="shared" si="58"/>
        <v>14.474316153472021</v>
      </c>
      <c r="AV59" s="40">
        <f t="shared" si="9"/>
        <v>0.2434511715911197</v>
      </c>
      <c r="AW59" s="49">
        <v>38.018327426470584</v>
      </c>
      <c r="AX59" s="40">
        <f t="shared" si="10"/>
        <v>3.2689877408831109</v>
      </c>
      <c r="AY59" s="45">
        <f t="shared" si="11"/>
        <v>10.96187724099779</v>
      </c>
      <c r="AZ59" s="42">
        <f t="shared" si="32"/>
        <v>2049</v>
      </c>
      <c r="BA59" s="1">
        <f t="shared" si="12"/>
        <v>365</v>
      </c>
      <c r="BB59" s="36">
        <v>54788</v>
      </c>
      <c r="BC59" s="47">
        <v>126.6</v>
      </c>
      <c r="BD59" s="47">
        <v>126.23846153846154</v>
      </c>
      <c r="BE59" s="47">
        <f t="shared" si="45"/>
        <v>51.736171300000009</v>
      </c>
      <c r="BF59" s="47">
        <f t="shared" si="40"/>
        <v>0</v>
      </c>
      <c r="BG59" s="40">
        <f t="shared" si="46"/>
        <v>10.885640584694753</v>
      </c>
      <c r="BH59" s="40">
        <f t="shared" si="41"/>
        <v>4.4485100000000006</v>
      </c>
      <c r="BI59" s="40">
        <f t="shared" si="41"/>
        <v>8.8645333333333326E-2</v>
      </c>
      <c r="BJ59" s="40">
        <f t="shared" si="42"/>
        <v>15.422795918028088</v>
      </c>
      <c r="BK59" s="40">
        <f t="shared" si="59"/>
        <v>10.854553872610621</v>
      </c>
      <c r="BM59" s="40">
        <f t="shared" si="47"/>
        <v>3.4003370386158891</v>
      </c>
      <c r="BN59" s="40">
        <v>1.8920193982066655</v>
      </c>
      <c r="BO59" s="40">
        <v>0.1898786946294371</v>
      </c>
      <c r="BP59" s="40"/>
      <c r="BQ59" s="40">
        <f t="shared" si="48"/>
        <v>0.60617369392092646</v>
      </c>
      <c r="BR59" s="40">
        <v>0.5006683039950135</v>
      </c>
      <c r="BS59" s="40">
        <v>0.13593904029815382</v>
      </c>
      <c r="BU59" s="50">
        <f t="shared" si="66"/>
        <v>-7.0000000000000007E-2</v>
      </c>
      <c r="BV59" s="50">
        <f t="shared" si="66"/>
        <v>-0.12</v>
      </c>
      <c r="BZ59" s="40">
        <f t="shared" si="17"/>
        <v>9.7280238932656147</v>
      </c>
      <c r="CA59" s="40">
        <f t="shared" si="18"/>
        <v>9.9625473743748163</v>
      </c>
      <c r="CC59" s="41">
        <v>9.3502272793473812E-2</v>
      </c>
      <c r="CD59" s="41">
        <v>1.1425001187606929E-2</v>
      </c>
      <c r="CF59" s="64"/>
    </row>
    <row r="60" spans="1:84" ht="13" x14ac:dyDescent="0.3">
      <c r="A60" s="38">
        <f t="shared" si="2"/>
        <v>2050</v>
      </c>
      <c r="B60" s="40">
        <f t="shared" si="65"/>
        <v>4.2932648215784992</v>
      </c>
      <c r="C60" s="40">
        <f t="shared" si="65"/>
        <v>0.36288008458620463</v>
      </c>
      <c r="D60" s="40">
        <f t="shared" si="61"/>
        <v>4.6561449061647036</v>
      </c>
      <c r="E60" s="41">
        <v>9.7582364802405092E-2</v>
      </c>
      <c r="F60" s="40">
        <f t="shared" si="62"/>
        <v>5.0984786722503523</v>
      </c>
      <c r="G60" s="40"/>
      <c r="H60" s="42">
        <f t="shared" si="19"/>
        <v>2050</v>
      </c>
      <c r="I60" s="40">
        <f t="shared" si="63"/>
        <v>1.0936473136284024</v>
      </c>
      <c r="J60" s="40">
        <f t="shared" si="49"/>
        <v>1.1408378094320688</v>
      </c>
      <c r="K60" s="43">
        <f t="shared" si="4"/>
        <v>1.9031028455405531E-2</v>
      </c>
      <c r="L60" s="40">
        <v>0.19728374532677509</v>
      </c>
      <c r="M60" s="40">
        <f t="shared" si="50"/>
        <v>0.89636356830162733</v>
      </c>
      <c r="N60" s="40">
        <f t="shared" si="33"/>
        <v>0.35570589718354689</v>
      </c>
      <c r="O60" s="44">
        <f t="shared" si="34"/>
        <v>10.424708299347927</v>
      </c>
      <c r="P60" s="39">
        <f t="shared" si="51"/>
        <v>0.93966844040457309</v>
      </c>
      <c r="Q60" s="44">
        <f t="shared" si="5"/>
        <v>90.916139651746576</v>
      </c>
      <c r="R60" s="43">
        <f t="shared" si="35"/>
        <v>1.5675196491680445E-2</v>
      </c>
      <c r="S60" s="40"/>
      <c r="T60" s="42">
        <f t="shared" si="21"/>
        <v>2050</v>
      </c>
      <c r="U60" s="40">
        <f t="shared" si="6"/>
        <v>5.9948422405519795</v>
      </c>
      <c r="V60" s="41">
        <f t="shared" si="7"/>
        <v>0.11325756129408554</v>
      </c>
      <c r="W60" s="40"/>
      <c r="X60" s="42">
        <f t="shared" si="22"/>
        <v>2050</v>
      </c>
      <c r="Y60" s="40">
        <f t="shared" si="23"/>
        <v>14.569130718053756</v>
      </c>
      <c r="AA60" s="42">
        <f t="shared" si="22"/>
        <v>2050</v>
      </c>
      <c r="AB60" s="45">
        <f t="shared" si="52"/>
        <v>11.069812939572863</v>
      </c>
      <c r="AC60" s="45">
        <f t="shared" si="37"/>
        <v>11.757253377829445</v>
      </c>
      <c r="AE60" s="42">
        <f t="shared" si="24"/>
        <v>2050</v>
      </c>
      <c r="AF60" s="40">
        <f t="shared" si="43"/>
        <v>14.164761074806535</v>
      </c>
      <c r="AG60" s="1"/>
      <c r="AH60" s="42">
        <f t="shared" si="26"/>
        <v>2050</v>
      </c>
      <c r="AI60" s="40">
        <f t="shared" si="53"/>
        <v>9.2003439380911427</v>
      </c>
      <c r="AJ60" s="45">
        <f t="shared" si="28"/>
        <v>9.7716894977168955</v>
      </c>
      <c r="AL60" s="42">
        <f t="shared" si="29"/>
        <v>2050</v>
      </c>
      <c r="AM60" s="46">
        <v>117.7028189509652</v>
      </c>
      <c r="AN60" s="40">
        <f t="shared" si="54"/>
        <v>10.120620718053756</v>
      </c>
      <c r="AO60" s="46">
        <v>168.0607332739971</v>
      </c>
      <c r="AP60" s="40">
        <f t="shared" si="55"/>
        <v>14.45062194961282</v>
      </c>
      <c r="AQ60" s="40">
        <f t="shared" si="44"/>
        <v>4.4485100000000006</v>
      </c>
      <c r="AR60" s="40">
        <v>0</v>
      </c>
      <c r="AS60" s="40">
        <f t="shared" si="56"/>
        <v>14.569130718053756</v>
      </c>
      <c r="AT60" s="40">
        <f t="shared" si="57"/>
        <v>0</v>
      </c>
      <c r="AU60" s="40">
        <f t="shared" si="58"/>
        <v>14.45062194961282</v>
      </c>
      <c r="AV60" s="40">
        <f t="shared" si="9"/>
        <v>0.19728374532677509</v>
      </c>
      <c r="AW60" s="49">
        <v>39.318808786764706</v>
      </c>
      <c r="AX60" s="40">
        <f t="shared" si="10"/>
        <v>3.380809010039957</v>
      </c>
      <c r="AY60" s="45">
        <f t="shared" si="11"/>
        <v>10.872529194246088</v>
      </c>
      <c r="AZ60" s="42">
        <f t="shared" si="32"/>
        <v>2050</v>
      </c>
      <c r="BA60" s="1">
        <f t="shared" si="12"/>
        <v>365</v>
      </c>
      <c r="BB60" s="36">
        <v>55153</v>
      </c>
      <c r="BC60" s="47">
        <v>113</v>
      </c>
      <c r="BD60" s="47">
        <v>107</v>
      </c>
      <c r="BE60" s="47">
        <f t="shared" si="45"/>
        <v>51.736171300000009</v>
      </c>
      <c r="BF60" s="47">
        <f t="shared" si="40"/>
        <v>0</v>
      </c>
      <c r="BG60" s="40">
        <f t="shared" si="46"/>
        <v>9.716251074806534</v>
      </c>
      <c r="BH60" s="40">
        <f t="shared" si="41"/>
        <v>4.4485100000000006</v>
      </c>
      <c r="BI60" s="40">
        <f t="shared" si="41"/>
        <v>0</v>
      </c>
      <c r="BJ60" s="40">
        <f t="shared" si="42"/>
        <v>14.164761074806535</v>
      </c>
      <c r="BK60" s="40">
        <f t="shared" si="59"/>
        <v>9.2003439380911427</v>
      </c>
      <c r="BM60" s="40">
        <f t="shared" si="47"/>
        <v>3.1671439538139499</v>
      </c>
      <c r="BN60" s="40">
        <v>1.7685815516111707</v>
      </c>
      <c r="BO60" s="40">
        <v>0.16275316682523183</v>
      </c>
      <c r="BP60" s="40"/>
      <c r="BQ60" s="40">
        <f t="shared" si="48"/>
        <v>0.51338604673790211</v>
      </c>
      <c r="BR60" s="40">
        <v>0.46374208949208273</v>
      </c>
      <c r="BS60" s="40">
        <v>0.11651917739841752</v>
      </c>
      <c r="BU60" s="50">
        <f t="shared" si="66"/>
        <v>-7.0000000000000007E-2</v>
      </c>
      <c r="BV60" s="50">
        <f t="shared" si="66"/>
        <v>-0.12</v>
      </c>
      <c r="BZ60" s="40">
        <f t="shared" si="17"/>
        <v>9.4706520458034049</v>
      </c>
      <c r="CA60" s="40">
        <f t="shared" si="18"/>
        <v>9.9761656259444607</v>
      </c>
      <c r="CC60" s="41">
        <v>8.6957113697930646E-2</v>
      </c>
      <c r="CD60" s="41">
        <v>1.0625251104474445E-2</v>
      </c>
      <c r="CF60" s="64"/>
    </row>
    <row r="61" spans="1:84" s="52" customFormat="1" ht="13" x14ac:dyDescent="0.3">
      <c r="BC61" s="47"/>
      <c r="BD61" s="47"/>
    </row>
    <row r="62" spans="1:84" ht="13" x14ac:dyDescent="0.3">
      <c r="A62" s="66" t="s">
        <v>61</v>
      </c>
      <c r="B62" s="66"/>
      <c r="C62" s="66"/>
      <c r="D62" s="66"/>
      <c r="E62" s="66"/>
      <c r="F62" s="66"/>
      <c r="G62" s="66"/>
      <c r="H62" s="66"/>
      <c r="I62" s="66"/>
      <c r="J62" s="66"/>
      <c r="K62" s="66"/>
      <c r="L62" s="66"/>
      <c r="M62" s="66"/>
      <c r="N62" s="66"/>
      <c r="O62" s="66"/>
      <c r="P62" s="66"/>
      <c r="Q62" s="66"/>
      <c r="R62" s="66"/>
      <c r="S62" s="66"/>
      <c r="T62" s="66"/>
      <c r="U62" s="66"/>
      <c r="V62" s="66"/>
      <c r="W62" s="66"/>
      <c r="Z62" s="2"/>
    </row>
    <row r="63" spans="1:84" s="52" customFormat="1" ht="3.5" x14ac:dyDescent="0.15"/>
    <row r="64" spans="1:84" ht="13" x14ac:dyDescent="0.3">
      <c r="A64" s="53" t="s">
        <v>64</v>
      </c>
      <c r="B64" s="54"/>
      <c r="C64" s="54"/>
      <c r="D64" s="54"/>
      <c r="E64" s="54"/>
      <c r="F64" s="54"/>
      <c r="G64" s="54"/>
      <c r="H64" s="54"/>
      <c r="I64" s="54"/>
      <c r="J64" s="54"/>
      <c r="K64" s="54"/>
      <c r="L64" s="54"/>
      <c r="M64" s="54"/>
      <c r="N64" s="54"/>
      <c r="O64" s="54"/>
      <c r="P64" s="54"/>
      <c r="Q64" s="54"/>
      <c r="R64" s="54"/>
      <c r="S64" s="54"/>
      <c r="T64" s="54"/>
      <c r="U64" s="54"/>
      <c r="V64" s="54"/>
      <c r="W64" s="54"/>
      <c r="X64" s="54"/>
      <c r="Y64" s="54"/>
      <c r="Z64" s="54"/>
      <c r="AA64" s="54"/>
      <c r="AB64" s="54"/>
      <c r="AC64" s="54"/>
      <c r="AD64" s="54"/>
      <c r="AE64" s="54"/>
      <c r="AF64" s="54"/>
      <c r="AG64" s="54"/>
      <c r="AH64" s="54"/>
      <c r="AI64" s="54"/>
      <c r="AJ64" s="54"/>
    </row>
    <row r="65" spans="1:74" ht="15" customHeight="1" x14ac:dyDescent="0.25">
      <c r="A65" s="60" t="str">
        <f>"From "&amp;A36&amp;" onwards, the rates of decline of daily oil and gross gas production are respectively assumed to be "&amp;-BU36*100&amp;"% and "&amp;-BV36*100&amp;"% p.a."</f>
        <v>From 2026 onwards, the rates of decline of daily oil and gross gas production are respectively assumed to be 7% and 12% p.a.</v>
      </c>
      <c r="B65" s="55"/>
      <c r="C65" s="55"/>
      <c r="D65" s="55"/>
      <c r="E65" s="55"/>
      <c r="F65" s="55"/>
      <c r="G65" s="55"/>
      <c r="H65" s="55"/>
      <c r="I65" s="55"/>
      <c r="J65" s="55"/>
      <c r="K65" s="55"/>
      <c r="L65" s="55"/>
      <c r="M65" s="55"/>
      <c r="N65" s="55"/>
      <c r="O65" s="55"/>
      <c r="P65" s="55"/>
      <c r="Q65" s="55"/>
      <c r="R65" s="55"/>
      <c r="S65" s="55"/>
      <c r="T65" s="55"/>
      <c r="U65" s="55"/>
      <c r="V65" s="55"/>
      <c r="W65" s="55"/>
      <c r="X65" s="55"/>
      <c r="Y65" s="55"/>
      <c r="Z65" s="55"/>
      <c r="AA65" s="55"/>
      <c r="AB65" s="55"/>
      <c r="AC65" s="55"/>
      <c r="AD65" s="55"/>
      <c r="AE65" s="55"/>
      <c r="AF65" s="55"/>
      <c r="AG65" s="55"/>
      <c r="AH65" s="55"/>
      <c r="AI65" s="55"/>
      <c r="AJ65" s="55"/>
    </row>
    <row r="66" spans="1:74" s="52" customFormat="1" ht="3.5" x14ac:dyDescent="0.15"/>
    <row r="67" spans="1:74" ht="15" customHeight="1" x14ac:dyDescent="0.25">
      <c r="A67" s="61" t="s">
        <v>65</v>
      </c>
      <c r="B67" s="54"/>
      <c r="C67" s="54"/>
      <c r="D67" s="54"/>
      <c r="E67" s="54"/>
      <c r="F67" s="54"/>
      <c r="G67" s="54"/>
      <c r="H67" s="54"/>
      <c r="I67" s="54"/>
      <c r="J67" s="54"/>
      <c r="K67" s="54"/>
      <c r="L67" s="54"/>
      <c r="M67" s="54"/>
      <c r="N67" s="54"/>
      <c r="O67" s="54"/>
      <c r="P67" s="54"/>
      <c r="Q67" s="54"/>
      <c r="R67" s="54"/>
      <c r="S67" s="54"/>
      <c r="T67" s="54"/>
      <c r="U67" s="54"/>
      <c r="V67" s="54"/>
      <c r="W67" s="54"/>
      <c r="X67" s="54"/>
      <c r="Y67" s="54"/>
      <c r="Z67" s="54"/>
      <c r="AA67" s="54"/>
      <c r="AB67" s="54"/>
      <c r="AC67" s="54"/>
      <c r="AD67" s="54"/>
      <c r="AE67" s="54"/>
      <c r="AF67" s="54"/>
      <c r="AG67" s="54"/>
      <c r="AH67" s="54"/>
      <c r="AI67" s="54"/>
      <c r="AJ67" s="54"/>
    </row>
    <row r="68" spans="1:74" s="52" customFormat="1" ht="3.5" x14ac:dyDescent="0.15"/>
    <row r="69" spans="1:74" x14ac:dyDescent="0.25">
      <c r="A69" s="61" t="s">
        <v>66</v>
      </c>
      <c r="B69" s="54"/>
      <c r="C69" s="54"/>
      <c r="D69" s="54"/>
      <c r="E69" s="54"/>
      <c r="F69" s="54"/>
      <c r="G69" s="54"/>
      <c r="H69" s="54"/>
      <c r="I69" s="54"/>
      <c r="J69" s="54"/>
      <c r="K69" s="54"/>
      <c r="L69" s="54"/>
      <c r="M69" s="54"/>
      <c r="N69" s="54"/>
      <c r="O69" s="54"/>
      <c r="P69" s="54"/>
      <c r="Q69" s="54"/>
      <c r="R69" s="54"/>
      <c r="S69" s="54"/>
      <c r="T69" s="54"/>
      <c r="U69" s="54"/>
      <c r="V69" s="54"/>
      <c r="W69" s="54"/>
      <c r="X69" s="54"/>
      <c r="Y69" s="54"/>
      <c r="Z69" s="54"/>
      <c r="AA69" s="54"/>
      <c r="AB69" s="54"/>
      <c r="AC69" s="54"/>
      <c r="AD69" s="54"/>
      <c r="AE69" s="54"/>
      <c r="AF69" s="54"/>
      <c r="AG69" s="54"/>
      <c r="AH69" s="54"/>
      <c r="AI69" s="54"/>
      <c r="AJ69" s="54"/>
    </row>
    <row r="70" spans="1:74" s="52" customFormat="1" ht="3.5" x14ac:dyDescent="0.15"/>
    <row r="71" spans="1:74" x14ac:dyDescent="0.25">
      <c r="A71" s="56" t="s">
        <v>67</v>
      </c>
      <c r="B71" s="56"/>
      <c r="C71" s="56"/>
      <c r="D71" s="56"/>
      <c r="E71" s="56"/>
      <c r="F71" s="56"/>
      <c r="G71" s="56"/>
      <c r="H71" s="56"/>
      <c r="I71" s="56"/>
      <c r="J71" s="56"/>
      <c r="K71" s="56"/>
      <c r="L71" s="56"/>
      <c r="M71" s="56"/>
      <c r="N71" s="56"/>
      <c r="O71" s="56"/>
      <c r="P71" s="56"/>
      <c r="Q71" s="56"/>
      <c r="R71" s="56"/>
      <c r="S71" s="56"/>
      <c r="T71" s="56"/>
      <c r="U71" s="56"/>
      <c r="V71" s="56"/>
      <c r="W71" s="56"/>
      <c r="X71" s="56"/>
      <c r="Y71" s="56"/>
      <c r="Z71" s="56"/>
      <c r="AA71" s="56"/>
      <c r="AB71" s="56"/>
      <c r="AC71" s="56"/>
      <c r="AD71" s="56"/>
      <c r="AE71" s="56"/>
      <c r="AF71" s="56"/>
      <c r="AG71" s="56"/>
      <c r="AH71" s="56"/>
      <c r="AI71" s="56"/>
      <c r="AJ71" s="56"/>
    </row>
    <row r="72" spans="1:74" x14ac:dyDescent="0.25">
      <c r="Y72" s="1"/>
    </row>
    <row r="73" spans="1:74" x14ac:dyDescent="0.25">
      <c r="F73" s="40"/>
      <c r="I73" s="40"/>
      <c r="K73" s="57"/>
      <c r="L73" s="57"/>
      <c r="Y73" s="51"/>
      <c r="BU73" s="50"/>
      <c r="BV73" s="50"/>
    </row>
    <row r="74" spans="1:74" x14ac:dyDescent="0.25">
      <c r="F74" s="40"/>
      <c r="I74" s="40"/>
      <c r="K74" s="57"/>
      <c r="L74" s="57"/>
      <c r="Y74" s="51"/>
      <c r="BU74" s="50"/>
      <c r="BV74" s="50"/>
    </row>
    <row r="75" spans="1:74" x14ac:dyDescent="0.25">
      <c r="F75" s="40"/>
      <c r="I75" s="40"/>
      <c r="K75" s="57"/>
      <c r="L75" s="57"/>
      <c r="Y75" s="51"/>
      <c r="BU75" s="50"/>
      <c r="BV75" s="50"/>
    </row>
    <row r="76" spans="1:74" x14ac:dyDescent="0.25">
      <c r="F76" s="40"/>
      <c r="I76" s="40"/>
      <c r="K76" s="57"/>
      <c r="L76" s="57"/>
      <c r="Y76" s="51"/>
      <c r="BU76" s="50"/>
      <c r="BV76" s="50"/>
    </row>
    <row r="77" spans="1:74" x14ac:dyDescent="0.25">
      <c r="F77" s="40"/>
      <c r="I77" s="40"/>
      <c r="K77" s="57"/>
      <c r="L77" s="57"/>
      <c r="Y77" s="51"/>
      <c r="BU77" s="50"/>
      <c r="BV77" s="50"/>
    </row>
    <row r="78" spans="1:74" x14ac:dyDescent="0.25">
      <c r="F78" s="40"/>
      <c r="I78" s="40"/>
      <c r="K78" s="57"/>
      <c r="L78" s="57"/>
      <c r="Y78" s="51"/>
      <c r="BU78" s="50"/>
      <c r="BV78" s="50"/>
    </row>
    <row r="79" spans="1:74" x14ac:dyDescent="0.25">
      <c r="F79" s="40"/>
      <c r="I79" s="40"/>
      <c r="K79" s="57"/>
      <c r="L79" s="57"/>
      <c r="Y79" s="51"/>
      <c r="BU79" s="50"/>
      <c r="BV79" s="50"/>
    </row>
    <row r="80" spans="1:74" x14ac:dyDescent="0.25">
      <c r="F80" s="40"/>
      <c r="I80" s="40"/>
      <c r="K80" s="57"/>
      <c r="L80" s="57"/>
      <c r="Y80" s="51"/>
      <c r="BU80" s="50"/>
      <c r="BV80" s="50"/>
    </row>
  </sheetData>
  <mergeCells count="2">
    <mergeCell ref="Y5:Y6"/>
    <mergeCell ref="A62:W62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Projections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NSTA August 2025 oil and gas production projections and latest DESNZ and CCC demand projections</dc:title>
  <dc:creator>Mike Earp</dc:creator>
  <cp:lastModifiedBy>Ian Furneaux (North Sea Transition Authority)</cp:lastModifiedBy>
  <dcterms:created xsi:type="dcterms:W3CDTF">2024-03-04T15:59:09Z</dcterms:created>
  <dcterms:modified xsi:type="dcterms:W3CDTF">2025-08-20T10:55:47Z</dcterms:modified>
</cp:coreProperties>
</file>